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TableauRecap" sheetId="4" r:id="rId1"/>
    <sheet name="Gestion" sheetId="5" r:id="rId2"/>
    <sheet name="HS" sheetId="6" r:id="rId3"/>
    <sheet name="CalendrierGlobal" sheetId="7" r:id="rId4"/>
    <sheet name="Calendrier" sheetId="8" r:id="rId5"/>
    <sheet name="Paramètre DIVERS" sheetId="9" r:id="rId6"/>
    <sheet name="personnels" sheetId="10" r:id="rId7"/>
  </sheets>
  <definedNames>
    <definedName name="_xlnm._FilterDatabase" localSheetId="4" hidden="1">Calendrier!$B$4:$E$406</definedName>
    <definedName name="_xlnm._FilterDatabase" localSheetId="3" hidden="1">CalendrierGlobal!$A$6:$B$6</definedName>
    <definedName name="_xlnm._FilterDatabase" localSheetId="1" hidden="1">Gestion!$B$6:$F$6</definedName>
    <definedName name="_xlnm._FilterDatabase" localSheetId="2" hidden="1">HS!$B$6:$F$6</definedName>
    <definedName name="_xlnm._FilterDatabase" localSheetId="0" hidden="1">TableauRecap!$B$7:$S$22</definedName>
    <definedName name="DATE">Calendrier!$B$5:$B$406</definedName>
    <definedName name="datefincontrat">personnels!$E$6:$E$27</definedName>
    <definedName name="dates">Calendrier!$E$5:$F$406</definedName>
    <definedName name="débmois">Calendrier!$G$5:$H$16</definedName>
    <definedName name="début">Calendrier!$B$14</definedName>
    <definedName name="desabs">'Paramètre DIVERS'!$B$5:$B$13</definedName>
    <definedName name="droitanciennete">personnels!$J$6:$J$27</definedName>
    <definedName name="droitscp0101">personnels!$H$6:$H$27</definedName>
    <definedName name="droitscpencours">personnels!$I$6:$I$27</definedName>
    <definedName name="droitsrtt">personnels!$U$6:$U$27</definedName>
    <definedName name="Employé" localSheetId="0">TableauRecap!$C$8:$C$22</definedName>
    <definedName name="Employé">TableauRecap!$C$8:$C$22</definedName>
    <definedName name="fin">Calendrier!$B$401</definedName>
    <definedName name="_xlnm.Print_Titles" localSheetId="3">CalendrierGlobal!$6:$6</definedName>
    <definedName name="_xlnm.Print_Titles" localSheetId="1">Gestion!$6:$6</definedName>
    <definedName name="_xlnm.Print_Titles" localSheetId="2">HS!$6:$6</definedName>
    <definedName name="_xlnm.Print_Titles" localSheetId="0">TableauRecap!$7:$7</definedName>
    <definedName name="jf">Calendrier!$M$5:$N$18</definedName>
    <definedName name="jfdate">Calendrier!$M$5:$M$18</definedName>
    <definedName name="JJMM">Calendrier!$E$36:$E$406</definedName>
    <definedName name="jourabbrege">Calendrier!$J$5:$K$11</definedName>
    <definedName name="jourabbregé">Calendrier!$J$5:$K$11</definedName>
    <definedName name="LONGDATE">Calendrier!$B$5:$B$406</definedName>
    <definedName name="mois">Calendrier!$H$5:$H$17</definedName>
    <definedName name="Z_EB37BC58_7C8F_4B52_897D_04943C19F4A6_.wvu.FilterData" localSheetId="4" hidden="1">Calendrier!$B$4:$E$406</definedName>
    <definedName name="Z_EB37BC58_7C8F_4B52_897D_04943C19F4A6_.wvu.FilterData" localSheetId="3" hidden="1">CalendrierGlobal!$A$6:$B$6</definedName>
    <definedName name="Z_EB37BC58_7C8F_4B52_897D_04943C19F4A6_.wvu.FilterData" localSheetId="1" hidden="1">Gestion!$B$6:$F$6</definedName>
    <definedName name="Z_EB37BC58_7C8F_4B52_897D_04943C19F4A6_.wvu.FilterData" localSheetId="2" hidden="1">HS!$B$6:$F$6</definedName>
    <definedName name="Z_EB37BC58_7C8F_4B52_897D_04943C19F4A6_.wvu.PrintTitles" localSheetId="3" hidden="1">CalendrierGlobal!$4:$6</definedName>
    <definedName name="Z_EB37BC58_7C8F_4B52_897D_04943C19F4A6_.wvu.PrintTitles" localSheetId="1" hidden="1">Gestion!$4:$6</definedName>
    <definedName name="Z_EB37BC58_7C8F_4B52_897D_04943C19F4A6_.wvu.PrintTitles" localSheetId="2" hidden="1">HS!$4:$6</definedName>
    <definedName name="_xlnm.Print_Area" localSheetId="3">CalendrierGlobal!$A:$AQ</definedName>
    <definedName name="_xlnm.Print_Area" localSheetId="1">Gestion!$B:$AZ</definedName>
    <definedName name="_xlnm.Print_Area" localSheetId="2">HS!$B:$AY</definedName>
  </definedNames>
  <calcPr calcId="145621"/>
  <pivotCaches>
    <pivotCache cacheId="0" r:id="rId8"/>
  </pivotCaches>
</workbook>
</file>

<file path=xl/calcChain.xml><?xml version="1.0" encoding="utf-8"?>
<calcChain xmlns="http://schemas.openxmlformats.org/spreadsheetml/2006/main">
  <c r="I4" i="10" l="1"/>
  <c r="I6" i="10"/>
  <c r="J6" i="10"/>
  <c r="P6" i="10"/>
  <c r="Q6" i="10"/>
  <c r="R6" i="10"/>
  <c r="S6" i="10"/>
  <c r="T6" i="10"/>
  <c r="I7" i="10"/>
  <c r="J7" i="10"/>
  <c r="P7" i="10"/>
  <c r="Q7" i="10"/>
  <c r="R7" i="10"/>
  <c r="S7" i="10"/>
  <c r="T7" i="10"/>
  <c r="I8" i="10"/>
  <c r="J8" i="10"/>
  <c r="P8" i="10"/>
  <c r="Q8" i="10"/>
  <c r="R8" i="10"/>
  <c r="S8" i="10"/>
  <c r="T8" i="10"/>
  <c r="I9" i="10"/>
  <c r="J9" i="10"/>
  <c r="P9" i="10"/>
  <c r="Q9" i="10"/>
  <c r="R9" i="10"/>
  <c r="S9" i="10"/>
  <c r="T9" i="10"/>
  <c r="I10" i="10"/>
  <c r="J10" i="10"/>
  <c r="P10" i="10"/>
  <c r="Q10" i="10"/>
  <c r="R10" i="10"/>
  <c r="S10" i="10"/>
  <c r="T10" i="10"/>
  <c r="I11" i="10"/>
  <c r="J11" i="10"/>
  <c r="P11" i="10"/>
  <c r="Q11" i="10"/>
  <c r="R11" i="10"/>
  <c r="S11" i="10"/>
  <c r="T11" i="10"/>
  <c r="I12" i="10"/>
  <c r="J12" i="10"/>
  <c r="P12" i="10"/>
  <c r="Q12" i="10"/>
  <c r="R12" i="10"/>
  <c r="S12" i="10"/>
  <c r="T12" i="10"/>
  <c r="I13" i="10"/>
  <c r="J13" i="10"/>
  <c r="P13" i="10"/>
  <c r="Q13" i="10"/>
  <c r="R13" i="10"/>
  <c r="S13" i="10"/>
  <c r="T13" i="10"/>
  <c r="I14" i="10"/>
  <c r="J14" i="10"/>
  <c r="P14" i="10"/>
  <c r="Q14" i="10"/>
  <c r="R14" i="10"/>
  <c r="S14" i="10"/>
  <c r="T14" i="10"/>
  <c r="I15" i="10"/>
  <c r="J15" i="10"/>
  <c r="P15" i="10"/>
  <c r="Q15" i="10"/>
  <c r="R15" i="10"/>
  <c r="S15" i="10"/>
  <c r="T15" i="10"/>
  <c r="I16" i="10"/>
  <c r="J16" i="10"/>
  <c r="P16" i="10"/>
  <c r="Q16" i="10"/>
  <c r="R16" i="10"/>
  <c r="S16" i="10"/>
  <c r="T16" i="10"/>
  <c r="I17" i="10"/>
  <c r="J17" i="10"/>
  <c r="P17" i="10"/>
  <c r="Q17" i="10"/>
  <c r="R17" i="10"/>
  <c r="S17" i="10"/>
  <c r="T17" i="10"/>
  <c r="I18" i="10"/>
  <c r="J18" i="10"/>
  <c r="P18" i="10"/>
  <c r="Q18" i="10"/>
  <c r="R18" i="10"/>
  <c r="S18" i="10"/>
  <c r="T18" i="10"/>
  <c r="I19" i="10"/>
  <c r="J19" i="10"/>
  <c r="P19" i="10"/>
  <c r="Q19" i="10"/>
  <c r="R19" i="10"/>
  <c r="S19" i="10"/>
  <c r="T19" i="10"/>
  <c r="I20" i="10"/>
  <c r="J20" i="10"/>
  <c r="P20" i="10"/>
  <c r="Q20" i="10"/>
  <c r="R20" i="10"/>
  <c r="S20" i="10"/>
  <c r="T20" i="10"/>
  <c r="I21" i="10"/>
  <c r="J21" i="10"/>
  <c r="P21" i="10"/>
  <c r="Q21" i="10"/>
  <c r="R21" i="10"/>
  <c r="S21" i="10"/>
  <c r="T21" i="10"/>
  <c r="I22" i="10"/>
  <c r="J22" i="10"/>
  <c r="P22" i="10"/>
  <c r="Q22" i="10"/>
  <c r="R22" i="10"/>
  <c r="S22" i="10"/>
  <c r="T22" i="10"/>
  <c r="I23" i="10"/>
  <c r="J23" i="10"/>
  <c r="P23" i="10"/>
  <c r="Q23" i="10"/>
  <c r="R23" i="10"/>
  <c r="S23" i="10"/>
  <c r="T23" i="10"/>
  <c r="I24" i="10"/>
  <c r="J24" i="10"/>
  <c r="P24" i="10"/>
  <c r="Q24" i="10"/>
  <c r="R24" i="10"/>
  <c r="S24" i="10"/>
  <c r="T24" i="10"/>
  <c r="I25" i="10"/>
  <c r="J25" i="10"/>
  <c r="P25" i="10"/>
  <c r="Q25" i="10"/>
  <c r="R25" i="10"/>
  <c r="S25" i="10"/>
  <c r="T25" i="10"/>
  <c r="I26" i="10"/>
  <c r="J26" i="10"/>
  <c r="P26" i="10"/>
  <c r="Q26" i="10"/>
  <c r="R26" i="10"/>
  <c r="S26" i="10"/>
  <c r="T26" i="10"/>
  <c r="I27" i="10"/>
  <c r="J27" i="10"/>
  <c r="P27" i="10"/>
  <c r="Q27" i="10"/>
  <c r="R27" i="10"/>
  <c r="S27" i="10"/>
  <c r="T27" i="10"/>
  <c r="B5" i="8"/>
  <c r="B6" i="8" s="1"/>
  <c r="C6" i="8" s="1"/>
  <c r="C5" i="8"/>
  <c r="E5" i="8"/>
  <c r="D5" i="8" s="1"/>
  <c r="F5" i="8" s="1"/>
  <c r="H5" i="8"/>
  <c r="E6" i="8"/>
  <c r="H6" i="8"/>
  <c r="H7" i="8" s="1"/>
  <c r="H8" i="8" s="1"/>
  <c r="H9" i="8" s="1"/>
  <c r="H10" i="8" s="1"/>
  <c r="H11" i="8" s="1"/>
  <c r="H12" i="8" s="1"/>
  <c r="H13" i="8" s="1"/>
  <c r="R6" i="8"/>
  <c r="B7" i="8"/>
  <c r="R7" i="8"/>
  <c r="R8" i="8"/>
  <c r="R9" i="8"/>
  <c r="R10" i="8"/>
  <c r="H14" i="8"/>
  <c r="H15" i="8" s="1"/>
  <c r="H16" i="8" s="1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C4" i="6"/>
  <c r="C5" i="6"/>
  <c r="I7" i="6"/>
  <c r="A7" i="6" s="1"/>
  <c r="J7" i="6"/>
  <c r="A8" i="6"/>
  <c r="I8" i="6"/>
  <c r="J8" i="6"/>
  <c r="A9" i="6"/>
  <c r="I9" i="6"/>
  <c r="J9" i="6" s="1"/>
  <c r="A10" i="6"/>
  <c r="I10" i="6"/>
  <c r="J10" i="6"/>
  <c r="I11" i="6"/>
  <c r="A11" i="6" s="1"/>
  <c r="J11" i="6"/>
  <c r="A12" i="6"/>
  <c r="I12" i="6"/>
  <c r="J12" i="6"/>
  <c r="A13" i="6"/>
  <c r="I13" i="6"/>
  <c r="J13" i="6" s="1"/>
  <c r="A14" i="6"/>
  <c r="I14" i="6"/>
  <c r="J14" i="6"/>
  <c r="I15" i="6"/>
  <c r="A15" i="6" s="1"/>
  <c r="J15" i="6"/>
  <c r="A16" i="6"/>
  <c r="I16" i="6"/>
  <c r="J16" i="6"/>
  <c r="A17" i="6"/>
  <c r="I17" i="6"/>
  <c r="J17" i="6" s="1"/>
  <c r="A18" i="6"/>
  <c r="I18" i="6"/>
  <c r="J18" i="6"/>
  <c r="I19" i="6"/>
  <c r="A19" i="6" s="1"/>
  <c r="J19" i="6"/>
  <c r="A20" i="6"/>
  <c r="I20" i="6"/>
  <c r="J20" i="6"/>
  <c r="A21" i="6"/>
  <c r="I21" i="6"/>
  <c r="J21" i="6" s="1"/>
  <c r="A22" i="6"/>
  <c r="I22" i="6"/>
  <c r="J22" i="6"/>
  <c r="I23" i="6"/>
  <c r="A23" i="6" s="1"/>
  <c r="J23" i="6"/>
  <c r="I24" i="6"/>
  <c r="A25" i="6"/>
  <c r="I25" i="6"/>
  <c r="J25" i="6"/>
  <c r="I26" i="6"/>
  <c r="A27" i="6"/>
  <c r="I27" i="6"/>
  <c r="J27" i="6"/>
  <c r="I28" i="6"/>
  <c r="A29" i="6"/>
  <c r="I29" i="6"/>
  <c r="J29" i="6"/>
  <c r="I30" i="6"/>
  <c r="A31" i="6"/>
  <c r="I31" i="6"/>
  <c r="J31" i="6"/>
  <c r="I32" i="6"/>
  <c r="A33" i="6"/>
  <c r="I33" i="6"/>
  <c r="J33" i="6"/>
  <c r="I34" i="6"/>
  <c r="A35" i="6"/>
  <c r="I35" i="6"/>
  <c r="J35" i="6"/>
  <c r="I36" i="6"/>
  <c r="A37" i="6"/>
  <c r="I37" i="6"/>
  <c r="J37" i="6"/>
  <c r="I38" i="6"/>
  <c r="A39" i="6"/>
  <c r="I39" i="6"/>
  <c r="J39" i="6"/>
  <c r="I40" i="6"/>
  <c r="A41" i="6"/>
  <c r="I41" i="6"/>
  <c r="J41" i="6"/>
  <c r="I42" i="6"/>
  <c r="A43" i="6"/>
  <c r="I43" i="6"/>
  <c r="J43" i="6"/>
  <c r="I44" i="6"/>
  <c r="A45" i="6"/>
  <c r="I45" i="6"/>
  <c r="J45" i="6"/>
  <c r="I46" i="6"/>
  <c r="A47" i="6"/>
  <c r="I47" i="6"/>
  <c r="J47" i="6"/>
  <c r="I48" i="6"/>
  <c r="A49" i="6"/>
  <c r="I49" i="6"/>
  <c r="J49" i="6"/>
  <c r="I50" i="6"/>
  <c r="A51" i="6"/>
  <c r="I51" i="6"/>
  <c r="J51" i="6"/>
  <c r="I52" i="6"/>
  <c r="A53" i="6"/>
  <c r="I53" i="6"/>
  <c r="J53" i="6"/>
  <c r="I54" i="6"/>
  <c r="A55" i="6"/>
  <c r="I55" i="6"/>
  <c r="J55" i="6"/>
  <c r="I56" i="6"/>
  <c r="A57" i="6"/>
  <c r="I57" i="6"/>
  <c r="J57" i="6"/>
  <c r="I58" i="6"/>
  <c r="A59" i="6"/>
  <c r="I59" i="6"/>
  <c r="J59" i="6"/>
  <c r="I60" i="6"/>
  <c r="A61" i="6"/>
  <c r="I61" i="6"/>
  <c r="J61" i="6"/>
  <c r="I62" i="6"/>
  <c r="A63" i="6"/>
  <c r="I63" i="6"/>
  <c r="J63" i="6"/>
  <c r="I64" i="6"/>
  <c r="A65" i="6"/>
  <c r="I65" i="6"/>
  <c r="J65" i="6"/>
  <c r="I66" i="6"/>
  <c r="A67" i="6"/>
  <c r="I67" i="6"/>
  <c r="J67" i="6"/>
  <c r="I68" i="6"/>
  <c r="A69" i="6"/>
  <c r="I69" i="6"/>
  <c r="J69" i="6"/>
  <c r="I70" i="6"/>
  <c r="A71" i="6"/>
  <c r="I71" i="6"/>
  <c r="J71" i="6"/>
  <c r="I72" i="6"/>
  <c r="A73" i="6"/>
  <c r="I73" i="6"/>
  <c r="J73" i="6"/>
  <c r="I74" i="6"/>
  <c r="A75" i="6"/>
  <c r="I75" i="6"/>
  <c r="J75" i="6"/>
  <c r="I76" i="6"/>
  <c r="A77" i="6"/>
  <c r="I77" i="6"/>
  <c r="J77" i="6"/>
  <c r="I78" i="6"/>
  <c r="A79" i="6"/>
  <c r="I79" i="6"/>
  <c r="J79" i="6"/>
  <c r="I80" i="6"/>
  <c r="A81" i="6"/>
  <c r="I81" i="6"/>
  <c r="J81" i="6"/>
  <c r="I82" i="6"/>
  <c r="A83" i="6"/>
  <c r="I83" i="6"/>
  <c r="J83" i="6"/>
  <c r="I84" i="6"/>
  <c r="A85" i="6"/>
  <c r="I85" i="6"/>
  <c r="J85" i="6"/>
  <c r="I86" i="6"/>
  <c r="A87" i="6"/>
  <c r="I87" i="6"/>
  <c r="J87" i="6"/>
  <c r="I88" i="6"/>
  <c r="A89" i="6"/>
  <c r="I89" i="6"/>
  <c r="J89" i="6"/>
  <c r="I90" i="6"/>
  <c r="A91" i="6"/>
  <c r="I91" i="6"/>
  <c r="J91" i="6"/>
  <c r="I92" i="6"/>
  <c r="A93" i="6"/>
  <c r="I93" i="6"/>
  <c r="J93" i="6"/>
  <c r="I94" i="6"/>
  <c r="A95" i="6"/>
  <c r="I95" i="6"/>
  <c r="J95" i="6"/>
  <c r="I96" i="6"/>
  <c r="A97" i="6"/>
  <c r="I97" i="6"/>
  <c r="J97" i="6"/>
  <c r="I98" i="6"/>
  <c r="A99" i="6"/>
  <c r="I99" i="6"/>
  <c r="J99" i="6"/>
  <c r="I100" i="6"/>
  <c r="A101" i="6"/>
  <c r="I101" i="6"/>
  <c r="J101" i="6"/>
  <c r="I102" i="6"/>
  <c r="A103" i="6"/>
  <c r="I103" i="6"/>
  <c r="J103" i="6"/>
  <c r="I104" i="6"/>
  <c r="A105" i="6"/>
  <c r="I105" i="6"/>
  <c r="J105" i="6"/>
  <c r="I106" i="6"/>
  <c r="A107" i="6"/>
  <c r="I107" i="6"/>
  <c r="J107" i="6"/>
  <c r="I108" i="6"/>
  <c r="A109" i="6"/>
  <c r="I109" i="6"/>
  <c r="J109" i="6"/>
  <c r="I110" i="6"/>
  <c r="A111" i="6"/>
  <c r="I111" i="6"/>
  <c r="J111" i="6"/>
  <c r="I112" i="6"/>
  <c r="A113" i="6"/>
  <c r="I113" i="6"/>
  <c r="J113" i="6"/>
  <c r="I114" i="6"/>
  <c r="A115" i="6"/>
  <c r="I115" i="6"/>
  <c r="J115" i="6"/>
  <c r="I116" i="6"/>
  <c r="A117" i="6"/>
  <c r="I117" i="6"/>
  <c r="J117" i="6"/>
  <c r="I118" i="6"/>
  <c r="A119" i="6"/>
  <c r="I119" i="6"/>
  <c r="J119" i="6"/>
  <c r="I120" i="6"/>
  <c r="Q1" i="5"/>
  <c r="I1" i="5" s="1"/>
  <c r="C4" i="5"/>
  <c r="B4" i="7" s="1"/>
  <c r="B5" i="7" s="1"/>
  <c r="I7" i="5"/>
  <c r="K7" i="5"/>
  <c r="I8" i="5"/>
  <c r="A8" i="5" s="1"/>
  <c r="K8" i="5"/>
  <c r="I9" i="5"/>
  <c r="K9" i="5"/>
  <c r="I10" i="5"/>
  <c r="A10" i="5" s="1"/>
  <c r="K10" i="5"/>
  <c r="I11" i="5"/>
  <c r="K11" i="5"/>
  <c r="I12" i="5"/>
  <c r="A12" i="5" s="1"/>
  <c r="S2" i="10"/>
  <c r="R2" i="10"/>
  <c r="U2" i="10"/>
  <c r="T2" i="10"/>
  <c r="Q2" i="10"/>
  <c r="J12" i="5"/>
  <c r="J8" i="5" l="1"/>
  <c r="H5" i="7"/>
  <c r="G5" i="7" s="1"/>
  <c r="Q4" i="5"/>
  <c r="H4" i="7"/>
  <c r="A1" i="7" s="1"/>
  <c r="J10" i="5"/>
  <c r="Q5" i="5"/>
  <c r="R5" i="5" s="1"/>
  <c r="U6" i="10"/>
  <c r="I8" i="4" s="1"/>
  <c r="U7" i="10"/>
  <c r="U8" i="10"/>
  <c r="U9" i="10"/>
  <c r="U10" i="10"/>
  <c r="U11" i="10"/>
  <c r="U12" i="10"/>
  <c r="U13" i="10"/>
  <c r="U14" i="10"/>
  <c r="I9" i="4" s="1"/>
  <c r="U15" i="10"/>
  <c r="I10" i="4" s="1"/>
  <c r="U16" i="10"/>
  <c r="U17" i="10"/>
  <c r="U18" i="10"/>
  <c r="U19" i="10"/>
  <c r="U20" i="10"/>
  <c r="I11" i="4" s="1"/>
  <c r="U21" i="10"/>
  <c r="U22" i="10"/>
  <c r="U23" i="10"/>
  <c r="U24" i="10"/>
  <c r="U25" i="10"/>
  <c r="I12" i="4" s="1"/>
  <c r="U26" i="10"/>
  <c r="U27" i="10"/>
  <c r="J118" i="6"/>
  <c r="A118" i="6"/>
  <c r="J114" i="6"/>
  <c r="A114" i="6"/>
  <c r="J110" i="6"/>
  <c r="A110" i="6"/>
  <c r="J106" i="6"/>
  <c r="A106" i="6"/>
  <c r="A100" i="6"/>
  <c r="J100" i="6"/>
  <c r="A96" i="6"/>
  <c r="J96" i="6"/>
  <c r="A92" i="6"/>
  <c r="J92" i="6"/>
  <c r="A88" i="6"/>
  <c r="J88" i="6"/>
  <c r="A84" i="6"/>
  <c r="J84" i="6"/>
  <c r="J78" i="6"/>
  <c r="A78" i="6"/>
  <c r="A60" i="6"/>
  <c r="J60" i="6"/>
  <c r="J9" i="5"/>
  <c r="A9" i="5"/>
  <c r="A11" i="5"/>
  <c r="J11" i="5"/>
  <c r="C5" i="5"/>
  <c r="A120" i="6"/>
  <c r="J120" i="6"/>
  <c r="A116" i="6"/>
  <c r="J116" i="6"/>
  <c r="A112" i="6"/>
  <c r="J112" i="6"/>
  <c r="A108" i="6"/>
  <c r="J108" i="6"/>
  <c r="A104" i="6"/>
  <c r="J104" i="6"/>
  <c r="J102" i="6"/>
  <c r="A102" i="6"/>
  <c r="J98" i="6"/>
  <c r="A98" i="6"/>
  <c r="J94" i="6"/>
  <c r="A94" i="6"/>
  <c r="J90" i="6"/>
  <c r="A90" i="6"/>
  <c r="J86" i="6"/>
  <c r="A86" i="6"/>
  <c r="J82" i="6"/>
  <c r="A82" i="6"/>
  <c r="A80" i="6"/>
  <c r="J80" i="6"/>
  <c r="A76" i="6"/>
  <c r="J76" i="6"/>
  <c r="J74" i="6"/>
  <c r="A74" i="6"/>
  <c r="A72" i="6"/>
  <c r="J72" i="6"/>
  <c r="J70" i="6"/>
  <c r="A70" i="6"/>
  <c r="A68" i="6"/>
  <c r="J68" i="6"/>
  <c r="J66" i="6"/>
  <c r="A66" i="6"/>
  <c r="A64" i="6"/>
  <c r="J64" i="6"/>
  <c r="J62" i="6"/>
  <c r="A62" i="6"/>
  <c r="J58" i="6"/>
  <c r="A58" i="6"/>
  <c r="A56" i="6"/>
  <c r="J56" i="6"/>
  <c r="J54" i="6"/>
  <c r="A54" i="6"/>
  <c r="A52" i="6"/>
  <c r="J52" i="6"/>
  <c r="J50" i="6"/>
  <c r="A50" i="6"/>
  <c r="A48" i="6"/>
  <c r="J48" i="6"/>
  <c r="J46" i="6"/>
  <c r="A46" i="6"/>
  <c r="A44" i="6"/>
  <c r="J44" i="6"/>
  <c r="J42" i="6"/>
  <c r="A42" i="6"/>
  <c r="A40" i="6"/>
  <c r="J40" i="6"/>
  <c r="J38" i="6"/>
  <c r="A38" i="6"/>
  <c r="A36" i="6"/>
  <c r="J36" i="6"/>
  <c r="J34" i="6"/>
  <c r="A34" i="6"/>
  <c r="A32" i="6"/>
  <c r="J32" i="6"/>
  <c r="J30" i="6"/>
  <c r="A30" i="6"/>
  <c r="A28" i="6"/>
  <c r="J28" i="6"/>
  <c r="J26" i="6"/>
  <c r="A26" i="6"/>
  <c r="A24" i="6"/>
  <c r="J24" i="6"/>
  <c r="A7" i="5"/>
  <c r="J7" i="5"/>
  <c r="B8" i="8"/>
  <c r="C7" i="8"/>
  <c r="D6" i="8"/>
  <c r="F6" i="8" s="1"/>
  <c r="E7" i="8"/>
  <c r="K12" i="5"/>
  <c r="I13" i="5"/>
  <c r="A13" i="5" s="1"/>
  <c r="K13" i="5"/>
  <c r="I14" i="5"/>
  <c r="K14" i="5"/>
  <c r="I15" i="5"/>
  <c r="J15" i="5" s="1"/>
  <c r="K15" i="5"/>
  <c r="I16" i="5"/>
  <c r="K16" i="5"/>
  <c r="A17" i="5"/>
  <c r="I17" i="5"/>
  <c r="J17" i="5"/>
  <c r="K17" i="5"/>
  <c r="I18" i="5"/>
  <c r="K18" i="5"/>
  <c r="A19" i="5"/>
  <c r="I19" i="5"/>
  <c r="J19" i="5"/>
  <c r="K19" i="5"/>
  <c r="I20" i="5"/>
  <c r="K20" i="5"/>
  <c r="A21" i="5"/>
  <c r="I21" i="5"/>
  <c r="J21" i="5"/>
  <c r="K21" i="5"/>
  <c r="I22" i="5"/>
  <c r="K22" i="5"/>
  <c r="A23" i="5"/>
  <c r="I23" i="5"/>
  <c r="J23" i="5"/>
  <c r="K23" i="5"/>
  <c r="I24" i="5"/>
  <c r="K24" i="5"/>
  <c r="A25" i="5"/>
  <c r="I25" i="5"/>
  <c r="J25" i="5"/>
  <c r="K25" i="5"/>
  <c r="I26" i="5"/>
  <c r="K26" i="5"/>
  <c r="A27" i="5"/>
  <c r="I27" i="5"/>
  <c r="J27" i="5"/>
  <c r="K27" i="5"/>
  <c r="I28" i="5"/>
  <c r="K28" i="5"/>
  <c r="A29" i="5"/>
  <c r="I29" i="5"/>
  <c r="J29" i="5"/>
  <c r="K29" i="5"/>
  <c r="I30" i="5"/>
  <c r="K30" i="5"/>
  <c r="A31" i="5"/>
  <c r="I31" i="5"/>
  <c r="J31" i="5"/>
  <c r="K31" i="5"/>
  <c r="I32" i="5"/>
  <c r="K32" i="5"/>
  <c r="A33" i="5"/>
  <c r="I33" i="5"/>
  <c r="J33" i="5"/>
  <c r="K33" i="5"/>
  <c r="I34" i="5"/>
  <c r="K34" i="5"/>
  <c r="A35" i="5"/>
  <c r="I35" i="5"/>
  <c r="J35" i="5"/>
  <c r="K35" i="5"/>
  <c r="I36" i="5"/>
  <c r="K36" i="5"/>
  <c r="A37" i="5"/>
  <c r="I37" i="5"/>
  <c r="J37" i="5"/>
  <c r="K37" i="5"/>
  <c r="I38" i="5"/>
  <c r="K38" i="5"/>
  <c r="A39" i="5"/>
  <c r="I39" i="5"/>
  <c r="J39" i="5"/>
  <c r="K39" i="5"/>
  <c r="I40" i="5"/>
  <c r="K40" i="5"/>
  <c r="A41" i="5"/>
  <c r="I41" i="5"/>
  <c r="J41" i="5"/>
  <c r="K41" i="5"/>
  <c r="I42" i="5"/>
  <c r="K42" i="5"/>
  <c r="A43" i="5"/>
  <c r="I43" i="5"/>
  <c r="J43" i="5"/>
  <c r="K43" i="5"/>
  <c r="I44" i="5"/>
  <c r="K44" i="5"/>
  <c r="A45" i="5"/>
  <c r="I45" i="5"/>
  <c r="J45" i="5"/>
  <c r="K45" i="5"/>
  <c r="I46" i="5"/>
  <c r="K46" i="5"/>
  <c r="A47" i="5"/>
  <c r="I47" i="5"/>
  <c r="J47" i="5"/>
  <c r="K47" i="5"/>
  <c r="I48" i="5"/>
  <c r="K48" i="5"/>
  <c r="A49" i="5"/>
  <c r="I49" i="5"/>
  <c r="J49" i="5"/>
  <c r="K49" i="5"/>
  <c r="I50" i="5"/>
  <c r="K50" i="5"/>
  <c r="A51" i="5"/>
  <c r="I51" i="5"/>
  <c r="J51" i="5"/>
  <c r="K51" i="5"/>
  <c r="I52" i="5"/>
  <c r="K52" i="5"/>
  <c r="A53" i="5"/>
  <c r="I53" i="5"/>
  <c r="J53" i="5"/>
  <c r="K53" i="5"/>
  <c r="I54" i="5"/>
  <c r="K54" i="5"/>
  <c r="A55" i="5"/>
  <c r="I55" i="5"/>
  <c r="J55" i="5"/>
  <c r="K55" i="5"/>
  <c r="I56" i="5"/>
  <c r="K56" i="5"/>
  <c r="A57" i="5"/>
  <c r="I57" i="5"/>
  <c r="J57" i="5"/>
  <c r="K57" i="5"/>
  <c r="I58" i="5"/>
  <c r="K58" i="5"/>
  <c r="A59" i="5"/>
  <c r="I59" i="5"/>
  <c r="J59" i="5"/>
  <c r="K59" i="5"/>
  <c r="I60" i="5"/>
  <c r="K60" i="5"/>
  <c r="A61" i="5"/>
  <c r="I61" i="5"/>
  <c r="J61" i="5"/>
  <c r="K61" i="5"/>
  <c r="I62" i="5"/>
  <c r="K62" i="5"/>
  <c r="A63" i="5"/>
  <c r="I63" i="5"/>
  <c r="J63" i="5"/>
  <c r="K63" i="5"/>
  <c r="I64" i="5"/>
  <c r="K64" i="5"/>
  <c r="A65" i="5"/>
  <c r="I65" i="5"/>
  <c r="J65" i="5"/>
  <c r="K65" i="5"/>
  <c r="I66" i="5"/>
  <c r="K66" i="5"/>
  <c r="A67" i="5"/>
  <c r="I67" i="5"/>
  <c r="J67" i="5"/>
  <c r="K67" i="5"/>
  <c r="I68" i="5"/>
  <c r="K68" i="5"/>
  <c r="I69" i="5"/>
  <c r="A69" i="5" s="1"/>
  <c r="J69" i="5"/>
  <c r="K69" i="5"/>
  <c r="A70" i="5"/>
  <c r="I70" i="5"/>
  <c r="J70" i="5" s="1"/>
  <c r="K70" i="5"/>
  <c r="A71" i="5"/>
  <c r="I71" i="5"/>
  <c r="J71" i="5"/>
  <c r="K71" i="5"/>
  <c r="I72" i="5"/>
  <c r="A72" i="5" s="1"/>
  <c r="J72" i="5"/>
  <c r="K72" i="5"/>
  <c r="I73" i="5"/>
  <c r="A73" i="5" s="1"/>
  <c r="K73" i="5"/>
  <c r="I74" i="5"/>
  <c r="J74" i="5" s="1"/>
  <c r="K74" i="5"/>
  <c r="A75" i="5"/>
  <c r="I75" i="5"/>
  <c r="J75" i="5"/>
  <c r="K75" i="5"/>
  <c r="A76" i="5"/>
  <c r="I76" i="5"/>
  <c r="J76" i="5" s="1"/>
  <c r="K76" i="5"/>
  <c r="A77" i="5"/>
  <c r="I77" i="5"/>
  <c r="J77" i="5"/>
  <c r="K77" i="5"/>
  <c r="I78" i="5"/>
  <c r="A78" i="5" s="1"/>
  <c r="J78" i="5"/>
  <c r="K78" i="5"/>
  <c r="I79" i="5"/>
  <c r="A79" i="5" s="1"/>
  <c r="K79" i="5"/>
  <c r="I80" i="5"/>
  <c r="J80" i="5" s="1"/>
  <c r="K80" i="5"/>
  <c r="A81" i="5"/>
  <c r="I81" i="5"/>
  <c r="J81" i="5"/>
  <c r="K81" i="5"/>
  <c r="I82" i="5"/>
  <c r="A82" i="5" s="1"/>
  <c r="J82" i="5"/>
  <c r="K82" i="5"/>
  <c r="I83" i="5"/>
  <c r="A83" i="5" s="1"/>
  <c r="J83" i="5"/>
  <c r="K83" i="5"/>
  <c r="A84" i="5"/>
  <c r="I84" i="5"/>
  <c r="J84" i="5" s="1"/>
  <c r="K84" i="5"/>
  <c r="A85" i="5"/>
  <c r="I85" i="5"/>
  <c r="J85" i="5"/>
  <c r="K85" i="5"/>
  <c r="I86" i="5"/>
  <c r="A86" i="5" s="1"/>
  <c r="J86" i="5"/>
  <c r="K86" i="5"/>
  <c r="I87" i="5"/>
  <c r="A87" i="5" s="1"/>
  <c r="K87" i="5"/>
  <c r="I88" i="5"/>
  <c r="J88" i="5" s="1"/>
  <c r="K88" i="5"/>
  <c r="A89" i="5"/>
  <c r="I89" i="5"/>
  <c r="J89" i="5"/>
  <c r="K89" i="5"/>
  <c r="I90" i="5"/>
  <c r="A90" i="5" s="1"/>
  <c r="J90" i="5"/>
  <c r="K90" i="5"/>
  <c r="A91" i="5"/>
  <c r="I91" i="5"/>
  <c r="J91" i="5"/>
  <c r="K91" i="5"/>
  <c r="I92" i="5"/>
  <c r="J92" i="5" s="1"/>
  <c r="K92" i="5"/>
  <c r="A93" i="5"/>
  <c r="I93" i="5"/>
  <c r="J93" i="5"/>
  <c r="K93" i="5"/>
  <c r="I94" i="5"/>
  <c r="K94" i="5"/>
  <c r="I95" i="5"/>
  <c r="J95" i="5" s="1"/>
  <c r="K95" i="5"/>
  <c r="A96" i="5"/>
  <c r="I96" i="5"/>
  <c r="J96" i="5" s="1"/>
  <c r="K96" i="5"/>
  <c r="A97" i="5"/>
  <c r="I97" i="5"/>
  <c r="J97" i="5"/>
  <c r="K97" i="5"/>
  <c r="I98" i="5"/>
  <c r="A98" i="5" s="1"/>
  <c r="J98" i="5"/>
  <c r="K98" i="5"/>
  <c r="A99" i="5"/>
  <c r="I99" i="5"/>
  <c r="J99" i="5"/>
  <c r="K99" i="5"/>
  <c r="I100" i="5"/>
  <c r="J100" i="5" s="1"/>
  <c r="K100" i="5"/>
  <c r="A101" i="5"/>
  <c r="I101" i="5"/>
  <c r="J101" i="5"/>
  <c r="K101" i="5"/>
  <c r="I102" i="5"/>
  <c r="A102" i="5" s="1"/>
  <c r="K102" i="5"/>
  <c r="I103" i="5"/>
  <c r="K103" i="5"/>
  <c r="A104" i="5"/>
  <c r="I104" i="5"/>
  <c r="J104" i="5" s="1"/>
  <c r="K104" i="5"/>
  <c r="A105" i="5"/>
  <c r="I105" i="5"/>
  <c r="J105" i="5"/>
  <c r="K105" i="5"/>
  <c r="I106" i="5"/>
  <c r="A106" i="5" s="1"/>
  <c r="J106" i="5"/>
  <c r="K106" i="5"/>
  <c r="A107" i="5"/>
  <c r="I107" i="5"/>
  <c r="J107" i="5"/>
  <c r="K107" i="5"/>
  <c r="I108" i="5"/>
  <c r="K108" i="5"/>
  <c r="A109" i="5"/>
  <c r="I109" i="5"/>
  <c r="J109" i="5"/>
  <c r="K109" i="5"/>
  <c r="I110" i="5"/>
  <c r="K110" i="5"/>
  <c r="I111" i="5"/>
  <c r="J111" i="5" s="1"/>
  <c r="K111" i="5"/>
  <c r="A112" i="5"/>
  <c r="I112" i="5"/>
  <c r="J112" i="5" s="1"/>
  <c r="K112" i="5"/>
  <c r="A113" i="5"/>
  <c r="I113" i="5"/>
  <c r="J113" i="5"/>
  <c r="K113" i="5"/>
  <c r="I114" i="5"/>
  <c r="A114" i="5" s="1"/>
  <c r="J114" i="5"/>
  <c r="K114" i="5"/>
  <c r="A115" i="5"/>
  <c r="I115" i="5"/>
  <c r="J115" i="5"/>
  <c r="K115" i="5"/>
  <c r="I116" i="5"/>
  <c r="J116" i="5" s="1"/>
  <c r="K116" i="5"/>
  <c r="A117" i="5"/>
  <c r="I117" i="5"/>
  <c r="J117" i="5"/>
  <c r="K117" i="5"/>
  <c r="I118" i="5"/>
  <c r="A118" i="5" s="1"/>
  <c r="K118" i="5"/>
  <c r="I119" i="5"/>
  <c r="K119" i="5"/>
  <c r="A120" i="5"/>
  <c r="I120" i="5"/>
  <c r="J120" i="5" s="1"/>
  <c r="K120" i="5"/>
  <c r="F2" i="4"/>
  <c r="E7" i="4"/>
  <c r="D8" i="4"/>
  <c r="E8" i="4"/>
  <c r="F8" i="4"/>
  <c r="D9" i="4"/>
  <c r="E9" i="4"/>
  <c r="F9" i="4"/>
  <c r="D10" i="4"/>
  <c r="E10" i="4"/>
  <c r="F10" i="4"/>
  <c r="D11" i="4"/>
  <c r="E11" i="4"/>
  <c r="F11" i="4"/>
  <c r="D12" i="4"/>
  <c r="E12" i="4"/>
  <c r="F12" i="4"/>
  <c r="D13" i="4"/>
  <c r="E13" i="4"/>
  <c r="F13" i="4"/>
  <c r="H13" i="4"/>
  <c r="I13" i="4"/>
  <c r="L13" i="4" s="1"/>
  <c r="D14" i="4"/>
  <c r="E14" i="4"/>
  <c r="F14" i="4"/>
  <c r="H14" i="4"/>
  <c r="I14" i="4"/>
  <c r="L14" i="4"/>
  <c r="D15" i="4"/>
  <c r="E15" i="4"/>
  <c r="F15" i="4"/>
  <c r="H15" i="4"/>
  <c r="I15" i="4"/>
  <c r="L15" i="4"/>
  <c r="D16" i="4"/>
  <c r="E16" i="4"/>
  <c r="F16" i="4"/>
  <c r="H16" i="4"/>
  <c r="I16" i="4"/>
  <c r="L16" i="4" s="1"/>
  <c r="D17" i="4"/>
  <c r="E17" i="4"/>
  <c r="F17" i="4"/>
  <c r="H17" i="4"/>
  <c r="I17" i="4"/>
  <c r="L17" i="4"/>
  <c r="D18" i="4"/>
  <c r="E18" i="4"/>
  <c r="F18" i="4"/>
  <c r="H18" i="4"/>
  <c r="I18" i="4"/>
  <c r="L18" i="4"/>
  <c r="D19" i="4"/>
  <c r="E19" i="4"/>
  <c r="F19" i="4"/>
  <c r="H19" i="4"/>
  <c r="I19" i="4"/>
  <c r="L19" i="4"/>
  <c r="D20" i="4"/>
  <c r="E20" i="4"/>
  <c r="F20" i="4"/>
  <c r="H20" i="4"/>
  <c r="I20" i="4"/>
  <c r="L20" i="4" s="1"/>
  <c r="D21" i="4"/>
  <c r="E21" i="4"/>
  <c r="F21" i="4"/>
  <c r="H21" i="4"/>
  <c r="I21" i="4"/>
  <c r="L21" i="4" s="1"/>
  <c r="D22" i="4"/>
  <c r="E22" i="4"/>
  <c r="F22" i="4"/>
  <c r="H22" i="4"/>
  <c r="I22" i="4"/>
  <c r="L22" i="4"/>
  <c r="I5" i="7" l="1"/>
  <c r="P5" i="5"/>
  <c r="O5" i="5" s="1"/>
  <c r="J13" i="5"/>
  <c r="A15" i="5"/>
  <c r="M12" i="4"/>
  <c r="M8" i="4"/>
  <c r="M16" i="4"/>
  <c r="M22" i="4"/>
  <c r="M20" i="4"/>
  <c r="A94" i="5"/>
  <c r="J94" i="5"/>
  <c r="A110" i="5"/>
  <c r="J110" i="5"/>
  <c r="J108" i="5"/>
  <c r="A108" i="5"/>
  <c r="A103" i="5"/>
  <c r="J103" i="5"/>
  <c r="A119" i="5"/>
  <c r="J119" i="5"/>
  <c r="A66" i="5"/>
  <c r="J66" i="5"/>
  <c r="A50" i="5"/>
  <c r="J50" i="5"/>
  <c r="A18" i="5"/>
  <c r="J18" i="5"/>
  <c r="B9" i="8"/>
  <c r="C8" i="8"/>
  <c r="M9" i="4"/>
  <c r="M13" i="4"/>
  <c r="M17" i="4"/>
  <c r="M21" i="4"/>
  <c r="M19" i="4"/>
  <c r="M18" i="4"/>
  <c r="M11" i="4"/>
  <c r="M10" i="4"/>
  <c r="A116" i="5"/>
  <c r="A111" i="5"/>
  <c r="A100" i="5"/>
  <c r="A95" i="5"/>
  <c r="A88" i="5"/>
  <c r="J79" i="5"/>
  <c r="A68" i="5"/>
  <c r="J68" i="5"/>
  <c r="A42" i="5"/>
  <c r="J42" i="5"/>
  <c r="A34" i="5"/>
  <c r="J34" i="5"/>
  <c r="M15" i="4"/>
  <c r="M14" i="4"/>
  <c r="J118" i="5"/>
  <c r="J102" i="5"/>
  <c r="A92" i="5"/>
  <c r="J87" i="5"/>
  <c r="A80" i="5"/>
  <c r="J73" i="5"/>
  <c r="A58" i="5"/>
  <c r="J58" i="5"/>
  <c r="A26" i="5"/>
  <c r="J26" i="5"/>
  <c r="C4" i="7"/>
  <c r="F5" i="7"/>
  <c r="A62" i="5"/>
  <c r="J62" i="5"/>
  <c r="A54" i="5"/>
  <c r="J54" i="5"/>
  <c r="A46" i="5"/>
  <c r="J46" i="5"/>
  <c r="A38" i="5"/>
  <c r="J38" i="5"/>
  <c r="A30" i="5"/>
  <c r="J30" i="5"/>
  <c r="A22" i="5"/>
  <c r="J22" i="5"/>
  <c r="A14" i="5"/>
  <c r="J14" i="5"/>
  <c r="A74" i="5"/>
  <c r="J64" i="5"/>
  <c r="A64" i="5"/>
  <c r="J56" i="5"/>
  <c r="A56" i="5"/>
  <c r="J48" i="5"/>
  <c r="A48" i="5"/>
  <c r="J40" i="5"/>
  <c r="A40" i="5"/>
  <c r="J32" i="5"/>
  <c r="A32" i="5"/>
  <c r="J24" i="5"/>
  <c r="A24" i="5"/>
  <c r="J16" i="5"/>
  <c r="A16" i="5"/>
  <c r="J60" i="5"/>
  <c r="A60" i="5"/>
  <c r="J52" i="5"/>
  <c r="A52" i="5"/>
  <c r="J44" i="5"/>
  <c r="A44" i="5"/>
  <c r="J36" i="5"/>
  <c r="A36" i="5"/>
  <c r="J28" i="5"/>
  <c r="A28" i="5"/>
  <c r="J20" i="5"/>
  <c r="A20" i="5"/>
  <c r="J5" i="7"/>
  <c r="S5" i="5"/>
  <c r="D7" i="8"/>
  <c r="F7" i="8" s="1"/>
  <c r="E8" i="8"/>
  <c r="L4" i="5" l="1"/>
  <c r="R22" i="4"/>
  <c r="R15" i="4"/>
  <c r="S19" i="4"/>
  <c r="P12" i="4"/>
  <c r="N5" i="5"/>
  <c r="Q9" i="4"/>
  <c r="S11" i="4"/>
  <c r="N14" i="4"/>
  <c r="O14" i="4" s="1"/>
  <c r="R18" i="4"/>
  <c r="J9" i="4"/>
  <c r="L9" i="4" s="1"/>
  <c r="P11" i="4"/>
  <c r="S14" i="4"/>
  <c r="S16" i="4"/>
  <c r="N8" i="4"/>
  <c r="O8" i="4" s="1"/>
  <c r="S9" i="4"/>
  <c r="G11" i="4"/>
  <c r="H11" i="4" s="1"/>
  <c r="S12" i="4"/>
  <c r="N20" i="4"/>
  <c r="O20" i="4" s="1"/>
  <c r="T5" i="5"/>
  <c r="N10" i="4"/>
  <c r="O10" i="4" s="1"/>
  <c r="G12" i="4"/>
  <c r="H12" i="4" s="1"/>
  <c r="R14" i="4"/>
  <c r="S22" i="4"/>
  <c r="N11" i="4"/>
  <c r="O11" i="4" s="1"/>
  <c r="Q10" i="4"/>
  <c r="N13" i="4"/>
  <c r="O13" i="4" s="1"/>
  <c r="S13" i="4"/>
  <c r="R20" i="4"/>
  <c r="R9" i="4"/>
  <c r="R16" i="4"/>
  <c r="S21" i="4"/>
  <c r="R8" i="4"/>
  <c r="R12" i="4"/>
  <c r="S17" i="4"/>
  <c r="N19" i="4"/>
  <c r="O19" i="4" s="1"/>
  <c r="N21" i="4"/>
  <c r="O21" i="4" s="1"/>
  <c r="Q11" i="4"/>
  <c r="N15" i="4"/>
  <c r="O15" i="4" s="1"/>
  <c r="N17" i="4"/>
  <c r="O17" i="4" s="1"/>
  <c r="P9" i="4"/>
  <c r="J12" i="4"/>
  <c r="L12" i="4" s="1"/>
  <c r="R17" i="4"/>
  <c r="S8" i="4"/>
  <c r="G10" i="4"/>
  <c r="H10" i="4" s="1"/>
  <c r="R13" i="4"/>
  <c r="S18" i="4"/>
  <c r="S20" i="4"/>
  <c r="C9" i="8"/>
  <c r="B10" i="8"/>
  <c r="D8" i="8"/>
  <c r="F8" i="8" s="1"/>
  <c r="E9" i="8"/>
  <c r="R10" i="4"/>
  <c r="N22" i="4"/>
  <c r="O22" i="4" s="1"/>
  <c r="J10" i="4"/>
  <c r="L10" i="4" s="1"/>
  <c r="Q12" i="4"/>
  <c r="G9" i="4"/>
  <c r="H9" i="4" s="1"/>
  <c r="R11" i="4"/>
  <c r="R21" i="4"/>
  <c r="K5" i="7"/>
  <c r="P8" i="4"/>
  <c r="J11" i="4"/>
  <c r="L11" i="4" s="1"/>
  <c r="S15" i="4"/>
  <c r="N18" i="4"/>
  <c r="O18" i="4" s="1"/>
  <c r="E5" i="7"/>
  <c r="Q8" i="4"/>
  <c r="P10" i="4"/>
  <c r="N16" i="4"/>
  <c r="O16" i="4" s="1"/>
  <c r="G8" i="4"/>
  <c r="H8" i="4" s="1"/>
  <c r="N9" i="4"/>
  <c r="O9" i="4" s="1"/>
  <c r="S10" i="4"/>
  <c r="N12" i="4"/>
  <c r="O12" i="4" s="1"/>
  <c r="R19" i="4"/>
  <c r="J8" i="4"/>
  <c r="L8" i="4" s="1"/>
  <c r="L5" i="7" l="1"/>
  <c r="M5" i="5"/>
  <c r="D9" i="8"/>
  <c r="F9" i="8" s="1"/>
  <c r="E10" i="8"/>
  <c r="U5" i="5"/>
  <c r="D5" i="7"/>
  <c r="C10" i="8"/>
  <c r="B11" i="8"/>
  <c r="C11" i="8" l="1"/>
  <c r="B12" i="8"/>
  <c r="C5" i="7"/>
  <c r="E11" i="8"/>
  <c r="D10" i="8"/>
  <c r="F10" i="8" s="1"/>
  <c r="L5" i="5"/>
  <c r="V5" i="5"/>
  <c r="M5" i="7"/>
  <c r="B13" i="8" l="1"/>
  <c r="C12" i="8"/>
  <c r="E12" i="8"/>
  <c r="D11" i="8"/>
  <c r="F11" i="8" s="1"/>
  <c r="W5" i="5"/>
  <c r="N5" i="7"/>
  <c r="O5" i="7" l="1"/>
  <c r="X5" i="5"/>
  <c r="E13" i="8"/>
  <c r="D12" i="8"/>
  <c r="F12" i="8" s="1"/>
  <c r="C13" i="8"/>
  <c r="B14" i="8"/>
  <c r="E14" i="8" l="1"/>
  <c r="D13" i="8"/>
  <c r="F13" i="8" s="1"/>
  <c r="P5" i="7"/>
  <c r="B15" i="8"/>
  <c r="C14" i="8"/>
  <c r="Y5" i="5"/>
  <c r="C15" i="8" l="1"/>
  <c r="B16" i="8"/>
  <c r="D14" i="8"/>
  <c r="F14" i="8" s="1"/>
  <c r="E15" i="8"/>
  <c r="Z5" i="5"/>
  <c r="Q5" i="7"/>
  <c r="R5" i="7" l="1"/>
  <c r="AA5" i="5"/>
  <c r="E16" i="8"/>
  <c r="D15" i="8"/>
  <c r="F15" i="8" s="1"/>
  <c r="C16" i="8"/>
  <c r="B17" i="8"/>
  <c r="C17" i="8" l="1"/>
  <c r="B18" i="8"/>
  <c r="AB5" i="5"/>
  <c r="D16" i="8"/>
  <c r="F16" i="8" s="1"/>
  <c r="E17" i="8"/>
  <c r="S5" i="7"/>
  <c r="E18" i="8" l="1"/>
  <c r="D17" i="8"/>
  <c r="F17" i="8" s="1"/>
  <c r="C18" i="8"/>
  <c r="B19" i="8"/>
  <c r="T5" i="7"/>
  <c r="AC5" i="5"/>
  <c r="U5" i="7" l="1"/>
  <c r="AD5" i="5"/>
  <c r="C19" i="8"/>
  <c r="B20" i="8"/>
  <c r="E19" i="8"/>
  <c r="D18" i="8"/>
  <c r="F18" i="8" s="1"/>
  <c r="V5" i="7" l="1"/>
  <c r="C20" i="8"/>
  <c r="B21" i="8"/>
  <c r="E20" i="8"/>
  <c r="D19" i="8"/>
  <c r="F19" i="8" s="1"/>
  <c r="AE5" i="5"/>
  <c r="D20" i="8" l="1"/>
  <c r="F20" i="8" s="1"/>
  <c r="E21" i="8"/>
  <c r="W5" i="7"/>
  <c r="AF5" i="5"/>
  <c r="C21" i="8"/>
  <c r="B22" i="8"/>
  <c r="D21" i="8" l="1"/>
  <c r="F21" i="8" s="1"/>
  <c r="E22" i="8"/>
  <c r="C22" i="8"/>
  <c r="B23" i="8"/>
  <c r="AG5" i="5"/>
  <c r="X5" i="7"/>
  <c r="C23" i="8" l="1"/>
  <c r="B24" i="8"/>
  <c r="AH5" i="5"/>
  <c r="E23" i="8"/>
  <c r="D22" i="8"/>
  <c r="F22" i="8" s="1"/>
  <c r="Y5" i="7"/>
  <c r="D23" i="8" l="1"/>
  <c r="F23" i="8" s="1"/>
  <c r="E24" i="8"/>
  <c r="B25" i="8"/>
  <c r="C24" i="8"/>
  <c r="AI5" i="5"/>
  <c r="Z5" i="7"/>
  <c r="AA5" i="7" l="1"/>
  <c r="AJ5" i="5"/>
  <c r="D24" i="8"/>
  <c r="F24" i="8" s="1"/>
  <c r="E25" i="8"/>
  <c r="C25" i="8"/>
  <c r="B26" i="8"/>
  <c r="E26" i="8" l="1"/>
  <c r="D25" i="8"/>
  <c r="F25" i="8" s="1"/>
  <c r="AK5" i="5"/>
  <c r="AB5" i="7"/>
  <c r="C26" i="8"/>
  <c r="B27" i="8"/>
  <c r="B28" i="8" l="1"/>
  <c r="C27" i="8"/>
  <c r="E27" i="8"/>
  <c r="D26" i="8"/>
  <c r="F26" i="8" s="1"/>
  <c r="AC5" i="7"/>
  <c r="AL5" i="5"/>
  <c r="AM5" i="5" l="1"/>
  <c r="B29" i="8"/>
  <c r="C28" i="8"/>
  <c r="AD5" i="7"/>
  <c r="D27" i="8"/>
  <c r="F27" i="8" s="1"/>
  <c r="E28" i="8"/>
  <c r="AE5" i="7" l="1"/>
  <c r="AN5" i="5"/>
  <c r="D28" i="8"/>
  <c r="F28" i="8" s="1"/>
  <c r="E29" i="8"/>
  <c r="C29" i="8"/>
  <c r="B30" i="8"/>
  <c r="AF5" i="7" l="1"/>
  <c r="D29" i="8"/>
  <c r="F29" i="8" s="1"/>
  <c r="E30" i="8"/>
  <c r="B31" i="8"/>
  <c r="C30" i="8"/>
  <c r="AO5" i="5"/>
  <c r="AG5" i="7" l="1"/>
  <c r="AP5" i="5"/>
  <c r="B32" i="8"/>
  <c r="C31" i="8"/>
  <c r="E31" i="8"/>
  <c r="D30" i="8"/>
  <c r="F30" i="8" s="1"/>
  <c r="B33" i="8" l="1"/>
  <c r="C32" i="8"/>
  <c r="E32" i="8"/>
  <c r="D31" i="8"/>
  <c r="F31" i="8" s="1"/>
  <c r="AQ5" i="5"/>
  <c r="AH5" i="7"/>
  <c r="D32" i="8" l="1"/>
  <c r="F32" i="8" s="1"/>
  <c r="E33" i="8"/>
  <c r="AR5" i="5"/>
  <c r="AI5" i="7"/>
  <c r="C33" i="8"/>
  <c r="B34" i="8"/>
  <c r="AS5" i="5" l="1"/>
  <c r="D33" i="8"/>
  <c r="F33" i="8" s="1"/>
  <c r="E34" i="8"/>
  <c r="AJ5" i="7"/>
  <c r="C34" i="8"/>
  <c r="B35" i="8"/>
  <c r="AT5" i="5" l="1"/>
  <c r="AK5" i="7"/>
  <c r="E35" i="8"/>
  <c r="D34" i="8"/>
  <c r="F34" i="8" s="1"/>
  <c r="C35" i="8"/>
  <c r="B36" i="8"/>
  <c r="E36" i="8" l="1"/>
  <c r="D35" i="8"/>
  <c r="F35" i="8" s="1"/>
  <c r="AU5" i="5"/>
  <c r="C36" i="8"/>
  <c r="B37" i="8"/>
  <c r="AL5" i="7"/>
  <c r="C37" i="8" l="1"/>
  <c r="B38" i="8"/>
  <c r="AM5" i="7"/>
  <c r="AV5" i="5"/>
  <c r="D36" i="8"/>
  <c r="F36" i="8" s="1"/>
  <c r="E37" i="8"/>
  <c r="B39" i="8" l="1"/>
  <c r="C38" i="8"/>
  <c r="AV4" i="5"/>
  <c r="AW5" i="5"/>
  <c r="D37" i="8"/>
  <c r="F37" i="8" s="1"/>
  <c r="E38" i="8"/>
  <c r="AM4" i="7"/>
  <c r="AN5" i="7"/>
  <c r="AO5" i="7" l="1"/>
  <c r="C39" i="8"/>
  <c r="B40" i="8"/>
  <c r="AX5" i="5"/>
  <c r="E39" i="8"/>
  <c r="D38" i="8"/>
  <c r="F38" i="8" s="1"/>
  <c r="C40" i="8" l="1"/>
  <c r="B41" i="8"/>
  <c r="D39" i="8"/>
  <c r="F39" i="8" s="1"/>
  <c r="E40" i="8"/>
  <c r="AY5" i="5"/>
  <c r="AP5" i="7"/>
  <c r="D40" i="8" l="1"/>
  <c r="F40" i="8" s="1"/>
  <c r="E41" i="8"/>
  <c r="AQ5" i="7"/>
  <c r="C41" i="8"/>
  <c r="B42" i="8"/>
  <c r="AZ5" i="5"/>
  <c r="E42" i="8" l="1"/>
  <c r="D41" i="8"/>
  <c r="F41" i="8" s="1"/>
  <c r="C42" i="8"/>
  <c r="B43" i="8"/>
  <c r="E43" i="8" l="1"/>
  <c r="D42" i="8"/>
  <c r="F42" i="8" s="1"/>
  <c r="C43" i="8"/>
  <c r="B44" i="8"/>
  <c r="B45" i="8" l="1"/>
  <c r="C44" i="8"/>
  <c r="E44" i="8"/>
  <c r="D43" i="8"/>
  <c r="F43" i="8" s="1"/>
  <c r="D44" i="8" l="1"/>
  <c r="F44" i="8" s="1"/>
  <c r="E45" i="8"/>
  <c r="C45" i="8"/>
  <c r="B46" i="8"/>
  <c r="B47" i="8" l="1"/>
  <c r="C46" i="8"/>
  <c r="D45" i="8"/>
  <c r="F45" i="8" s="1"/>
  <c r="E46" i="8"/>
  <c r="B48" i="8" l="1"/>
  <c r="C47" i="8"/>
  <c r="E47" i="8"/>
  <c r="D46" i="8"/>
  <c r="F46" i="8" s="1"/>
  <c r="D47" i="8" l="1"/>
  <c r="F47" i="8" s="1"/>
  <c r="E48" i="8"/>
  <c r="B49" i="8"/>
  <c r="C48" i="8"/>
  <c r="C49" i="8" l="1"/>
  <c r="B50" i="8"/>
  <c r="D48" i="8"/>
  <c r="F48" i="8" s="1"/>
  <c r="E49" i="8"/>
  <c r="D49" i="8" l="1"/>
  <c r="F49" i="8" s="1"/>
  <c r="E50" i="8"/>
  <c r="C50" i="8"/>
  <c r="B51" i="8"/>
  <c r="E51" i="8" l="1"/>
  <c r="D50" i="8"/>
  <c r="F50" i="8" s="1"/>
  <c r="C51" i="8"/>
  <c r="B52" i="8"/>
  <c r="D51" i="8" l="1"/>
  <c r="F51" i="8" s="1"/>
  <c r="E52" i="8"/>
  <c r="C52" i="8"/>
  <c r="B53" i="8"/>
  <c r="C53" i="8" l="1"/>
  <c r="B54" i="8"/>
  <c r="D52" i="8"/>
  <c r="F52" i="8" s="1"/>
  <c r="E53" i="8"/>
  <c r="D53" i="8" l="1"/>
  <c r="F53" i="8" s="1"/>
  <c r="E54" i="8"/>
  <c r="B55" i="8"/>
  <c r="C54" i="8"/>
  <c r="B56" i="8" l="1"/>
  <c r="C55" i="8"/>
  <c r="E55" i="8"/>
  <c r="D54" i="8"/>
  <c r="F54" i="8" s="1"/>
  <c r="C56" i="8" l="1"/>
  <c r="B57" i="8"/>
  <c r="D55" i="8"/>
  <c r="F55" i="8" s="1"/>
  <c r="E56" i="8"/>
  <c r="D56" i="8" l="1"/>
  <c r="F56" i="8" s="1"/>
  <c r="E57" i="8"/>
  <c r="C57" i="8"/>
  <c r="B58" i="8"/>
  <c r="B59" i="8" l="1"/>
  <c r="C58" i="8"/>
  <c r="E58" i="8"/>
  <c r="D57" i="8"/>
  <c r="F57" i="8" s="1"/>
  <c r="E59" i="8" l="1"/>
  <c r="D58" i="8"/>
  <c r="F58" i="8" s="1"/>
  <c r="C59" i="8"/>
  <c r="B60" i="8"/>
  <c r="C60" i="8" l="1"/>
  <c r="B61" i="8"/>
  <c r="E60" i="8"/>
  <c r="D59" i="8"/>
  <c r="F59" i="8" s="1"/>
  <c r="C61" i="8" l="1"/>
  <c r="B62" i="8"/>
  <c r="D60" i="8"/>
  <c r="F60" i="8" s="1"/>
  <c r="E61" i="8"/>
  <c r="B63" i="8" l="1"/>
  <c r="C62" i="8"/>
  <c r="E62" i="8"/>
  <c r="D61" i="8"/>
  <c r="F61" i="8" s="1"/>
  <c r="B64" i="8" l="1"/>
  <c r="C63" i="8"/>
  <c r="E63" i="8"/>
  <c r="D62" i="8"/>
  <c r="F62" i="8" s="1"/>
  <c r="E64" i="8" l="1"/>
  <c r="D63" i="8"/>
  <c r="F63" i="8" s="1"/>
  <c r="B65" i="8"/>
  <c r="C64" i="8"/>
  <c r="D64" i="8" l="1"/>
  <c r="F64" i="8" s="1"/>
  <c r="E65" i="8"/>
  <c r="C65" i="8"/>
  <c r="B66" i="8"/>
  <c r="C66" i="8" l="1"/>
  <c r="B67" i="8"/>
  <c r="D65" i="8"/>
  <c r="F65" i="8" s="1"/>
  <c r="E66" i="8"/>
  <c r="C67" i="8" l="1"/>
  <c r="B68" i="8"/>
  <c r="E67" i="8"/>
  <c r="D66" i="8"/>
  <c r="F66" i="8" s="1"/>
  <c r="C68" i="8" l="1"/>
  <c r="B69" i="8"/>
  <c r="D67" i="8"/>
  <c r="F67" i="8" s="1"/>
  <c r="E68" i="8"/>
  <c r="C69" i="8" l="1"/>
  <c r="B70" i="8"/>
  <c r="D68" i="8"/>
  <c r="F68" i="8" s="1"/>
  <c r="E69" i="8"/>
  <c r="C70" i="8" l="1"/>
  <c r="B71" i="8"/>
  <c r="D69" i="8"/>
  <c r="F69" i="8" s="1"/>
  <c r="E70" i="8"/>
  <c r="C71" i="8" l="1"/>
  <c r="B72" i="8"/>
  <c r="D70" i="8"/>
  <c r="F70" i="8" s="1"/>
  <c r="E71" i="8"/>
  <c r="C72" i="8" l="1"/>
  <c r="B73" i="8"/>
  <c r="E72" i="8"/>
  <c r="D71" i="8"/>
  <c r="F71" i="8" s="1"/>
  <c r="C73" i="8" l="1"/>
  <c r="B74" i="8"/>
  <c r="D72" i="8"/>
  <c r="F72" i="8" s="1"/>
  <c r="E73" i="8"/>
  <c r="C74" i="8" l="1"/>
  <c r="B75" i="8"/>
  <c r="D73" i="8"/>
  <c r="F73" i="8" s="1"/>
  <c r="E74" i="8"/>
  <c r="B76" i="8" l="1"/>
  <c r="C75" i="8"/>
  <c r="D74" i="8"/>
  <c r="F74" i="8" s="1"/>
  <c r="E75" i="8"/>
  <c r="B77" i="8" l="1"/>
  <c r="C76" i="8"/>
  <c r="E76" i="8"/>
  <c r="D75" i="8"/>
  <c r="F75" i="8" s="1"/>
  <c r="C77" i="8" l="1"/>
  <c r="B78" i="8"/>
  <c r="D76" i="8"/>
  <c r="F76" i="8" s="1"/>
  <c r="E77" i="8"/>
  <c r="C78" i="8" l="1"/>
  <c r="B79" i="8"/>
  <c r="D77" i="8"/>
  <c r="F77" i="8" s="1"/>
  <c r="E78" i="8"/>
  <c r="B80" i="8" l="1"/>
  <c r="C79" i="8"/>
  <c r="E79" i="8"/>
  <c r="D78" i="8"/>
  <c r="F78" i="8" s="1"/>
  <c r="B81" i="8" l="1"/>
  <c r="C80" i="8"/>
  <c r="E80" i="8"/>
  <c r="D79" i="8"/>
  <c r="F79" i="8" s="1"/>
  <c r="E81" i="8" l="1"/>
  <c r="D80" i="8"/>
  <c r="F80" i="8" s="1"/>
  <c r="B82" i="8"/>
  <c r="C81" i="8"/>
  <c r="C82" i="8" l="1"/>
  <c r="B83" i="8"/>
  <c r="D81" i="8"/>
  <c r="F81" i="8" s="1"/>
  <c r="E82" i="8"/>
  <c r="B84" i="8" l="1"/>
  <c r="C83" i="8"/>
  <c r="E83" i="8"/>
  <c r="D82" i="8"/>
  <c r="F82" i="8" s="1"/>
  <c r="B85" i="8" l="1"/>
  <c r="C84" i="8"/>
  <c r="E84" i="8"/>
  <c r="D83" i="8"/>
  <c r="F83" i="8" s="1"/>
  <c r="B86" i="8" l="1"/>
  <c r="C85" i="8"/>
  <c r="E85" i="8"/>
  <c r="D84" i="8"/>
  <c r="F84" i="8" s="1"/>
  <c r="C86" i="8" l="1"/>
  <c r="B87" i="8"/>
  <c r="D85" i="8"/>
  <c r="F85" i="8" s="1"/>
  <c r="E86" i="8"/>
  <c r="C87" i="8" l="1"/>
  <c r="B88" i="8"/>
  <c r="D86" i="8"/>
  <c r="F86" i="8" s="1"/>
  <c r="E87" i="8"/>
  <c r="C88" i="8" l="1"/>
  <c r="B89" i="8"/>
  <c r="E88" i="8"/>
  <c r="D87" i="8"/>
  <c r="F87" i="8" s="1"/>
  <c r="D88" i="8" l="1"/>
  <c r="F88" i="8" s="1"/>
  <c r="E89" i="8"/>
  <c r="C89" i="8"/>
  <c r="B90" i="8"/>
  <c r="C90" i="8" l="1"/>
  <c r="B91" i="8"/>
  <c r="D89" i="8"/>
  <c r="F89" i="8" s="1"/>
  <c r="E90" i="8"/>
  <c r="B92" i="8" l="1"/>
  <c r="C91" i="8"/>
  <c r="D90" i="8"/>
  <c r="F90" i="8" s="1"/>
  <c r="E91" i="8"/>
  <c r="B93" i="8" l="1"/>
  <c r="C92" i="8"/>
  <c r="E92" i="8"/>
  <c r="D91" i="8"/>
  <c r="F91" i="8" s="1"/>
  <c r="B94" i="8" l="1"/>
  <c r="C93" i="8"/>
  <c r="D92" i="8"/>
  <c r="F92" i="8" s="1"/>
  <c r="E93" i="8"/>
  <c r="D93" i="8" l="1"/>
  <c r="F93" i="8" s="1"/>
  <c r="E94" i="8"/>
  <c r="C94" i="8"/>
  <c r="B95" i="8"/>
  <c r="B96" i="8" l="1"/>
  <c r="C95" i="8"/>
  <c r="E95" i="8"/>
  <c r="D94" i="8"/>
  <c r="F94" i="8" s="1"/>
  <c r="B97" i="8" l="1"/>
  <c r="C96" i="8"/>
  <c r="E96" i="8"/>
  <c r="D95" i="8"/>
  <c r="F95" i="8" s="1"/>
  <c r="E97" i="8" l="1"/>
  <c r="D96" i="8"/>
  <c r="F96" i="8" s="1"/>
  <c r="B98" i="8"/>
  <c r="C97" i="8"/>
  <c r="D97" i="8" l="1"/>
  <c r="F97" i="8" s="1"/>
  <c r="E98" i="8"/>
  <c r="C98" i="8"/>
  <c r="B99" i="8"/>
  <c r="B100" i="8" l="1"/>
  <c r="C99" i="8"/>
  <c r="D98" i="8"/>
  <c r="F98" i="8" s="1"/>
  <c r="E99" i="8"/>
  <c r="E100" i="8" l="1"/>
  <c r="D99" i="8"/>
  <c r="F99" i="8" s="1"/>
  <c r="B101" i="8"/>
  <c r="C100" i="8"/>
  <c r="B102" i="8" l="1"/>
  <c r="C101" i="8"/>
  <c r="D100" i="8"/>
  <c r="F100" i="8" s="1"/>
  <c r="E101" i="8"/>
  <c r="C102" i="8" l="1"/>
  <c r="B103" i="8"/>
  <c r="D101" i="8"/>
  <c r="F101" i="8" s="1"/>
  <c r="E102" i="8"/>
  <c r="C103" i="8" l="1"/>
  <c r="B104" i="8"/>
  <c r="D102" i="8"/>
  <c r="F102" i="8" s="1"/>
  <c r="E103" i="8"/>
  <c r="C104" i="8" l="1"/>
  <c r="B105" i="8"/>
  <c r="E104" i="8"/>
  <c r="D103" i="8"/>
  <c r="F103" i="8" s="1"/>
  <c r="C105" i="8" l="1"/>
  <c r="B106" i="8"/>
  <c r="D104" i="8"/>
  <c r="F104" i="8" s="1"/>
  <c r="E105" i="8"/>
  <c r="D105" i="8" l="1"/>
  <c r="F105" i="8" s="1"/>
  <c r="E106" i="8"/>
  <c r="C106" i="8"/>
  <c r="B107" i="8"/>
  <c r="C107" i="8" l="1"/>
  <c r="B108" i="8"/>
  <c r="D106" i="8"/>
  <c r="F106" i="8" s="1"/>
  <c r="E107" i="8"/>
  <c r="E108" i="8" l="1"/>
  <c r="D107" i="8"/>
  <c r="F107" i="8" s="1"/>
  <c r="B109" i="8"/>
  <c r="C108" i="8"/>
  <c r="D108" i="8" l="1"/>
  <c r="F108" i="8" s="1"/>
  <c r="E109" i="8"/>
  <c r="B110" i="8"/>
  <c r="C109" i="8"/>
  <c r="C110" i="8" l="1"/>
  <c r="B111" i="8"/>
  <c r="D109" i="8"/>
  <c r="F109" i="8" s="1"/>
  <c r="E110" i="8"/>
  <c r="E111" i="8" l="1"/>
  <c r="D110" i="8"/>
  <c r="F110" i="8" s="1"/>
  <c r="B112" i="8"/>
  <c r="C111" i="8"/>
  <c r="E112" i="8" l="1"/>
  <c r="D111" i="8"/>
  <c r="F111" i="8" s="1"/>
  <c r="B113" i="8"/>
  <c r="C112" i="8"/>
  <c r="B114" i="8" l="1"/>
  <c r="C113" i="8"/>
  <c r="E113" i="8"/>
  <c r="D112" i="8"/>
  <c r="F112" i="8" s="1"/>
  <c r="C114" i="8" l="1"/>
  <c r="B115" i="8"/>
  <c r="D113" i="8"/>
  <c r="F113" i="8" s="1"/>
  <c r="E114" i="8"/>
  <c r="D114" i="8" l="1"/>
  <c r="F114" i="8" s="1"/>
  <c r="E115" i="8"/>
  <c r="C115" i="8"/>
  <c r="B116" i="8"/>
  <c r="C116" i="8" l="1"/>
  <c r="B117" i="8"/>
  <c r="E116" i="8"/>
  <c r="D115" i="8"/>
  <c r="F115" i="8" s="1"/>
  <c r="E117" i="8" l="1"/>
  <c r="D116" i="8"/>
  <c r="F116" i="8" s="1"/>
  <c r="C117" i="8"/>
  <c r="B118" i="8"/>
  <c r="C118" i="8" l="1"/>
  <c r="B119" i="8"/>
  <c r="D117" i="8"/>
  <c r="F117" i="8" s="1"/>
  <c r="E118" i="8"/>
  <c r="B120" i="8" l="1"/>
  <c r="C119" i="8"/>
  <c r="D118" i="8"/>
  <c r="F118" i="8" s="1"/>
  <c r="E119" i="8"/>
  <c r="B121" i="8" l="1"/>
  <c r="C120" i="8"/>
  <c r="E120" i="8"/>
  <c r="D119" i="8"/>
  <c r="F119" i="8" s="1"/>
  <c r="C121" i="8" l="1"/>
  <c r="B122" i="8"/>
  <c r="D120" i="8"/>
  <c r="F120" i="8" s="1"/>
  <c r="E121" i="8"/>
  <c r="D121" i="8" l="1"/>
  <c r="F121" i="8" s="1"/>
  <c r="E122" i="8"/>
  <c r="C122" i="8"/>
  <c r="B123" i="8"/>
  <c r="C123" i="8" l="1"/>
  <c r="B124" i="8"/>
  <c r="E123" i="8"/>
  <c r="D122" i="8"/>
  <c r="F122" i="8" s="1"/>
  <c r="E124" i="8" l="1"/>
  <c r="D123" i="8"/>
  <c r="F123" i="8" s="1"/>
  <c r="C124" i="8"/>
  <c r="B125" i="8"/>
  <c r="B126" i="8" l="1"/>
  <c r="C125" i="8"/>
  <c r="E125" i="8"/>
  <c r="D124" i="8"/>
  <c r="F124" i="8" s="1"/>
  <c r="C126" i="8" l="1"/>
  <c r="B127" i="8"/>
  <c r="D125" i="8"/>
  <c r="F125" i="8" s="1"/>
  <c r="E126" i="8"/>
  <c r="E127" i="8" l="1"/>
  <c r="D126" i="8"/>
  <c r="F126" i="8" s="1"/>
  <c r="B128" i="8"/>
  <c r="C127" i="8"/>
  <c r="E128" i="8" l="1"/>
  <c r="D127" i="8"/>
  <c r="F127" i="8" s="1"/>
  <c r="B129" i="8"/>
  <c r="C128" i="8"/>
  <c r="D128" i="8" l="1"/>
  <c r="F128" i="8" s="1"/>
  <c r="E129" i="8"/>
  <c r="B130" i="8"/>
  <c r="C129" i="8"/>
  <c r="D129" i="8" l="1"/>
  <c r="F129" i="8" s="1"/>
  <c r="E130" i="8"/>
  <c r="C130" i="8"/>
  <c r="B131" i="8"/>
  <c r="C131" i="8" l="1"/>
  <c r="B132" i="8"/>
  <c r="E131" i="8"/>
  <c r="D130" i="8"/>
  <c r="F130" i="8" s="1"/>
  <c r="E132" i="8" l="1"/>
  <c r="D131" i="8"/>
  <c r="F131" i="8" s="1"/>
  <c r="C132" i="8"/>
  <c r="B133" i="8"/>
  <c r="C133" i="8" l="1"/>
  <c r="B134" i="8"/>
  <c r="D132" i="8"/>
  <c r="F132" i="8" s="1"/>
  <c r="E133" i="8"/>
  <c r="C134" i="8" l="1"/>
  <c r="B135" i="8"/>
  <c r="D133" i="8"/>
  <c r="F133" i="8" s="1"/>
  <c r="E134" i="8"/>
  <c r="C135" i="8" l="1"/>
  <c r="B136" i="8"/>
  <c r="D134" i="8"/>
  <c r="F134" i="8" s="1"/>
  <c r="E135" i="8"/>
  <c r="B137" i="8" l="1"/>
  <c r="C136" i="8"/>
  <c r="E136" i="8"/>
  <c r="D135" i="8"/>
  <c r="F135" i="8" s="1"/>
  <c r="B138" i="8" l="1"/>
  <c r="C137" i="8"/>
  <c r="D136" i="8"/>
  <c r="F136" i="8" s="1"/>
  <c r="E137" i="8"/>
  <c r="D137" i="8" l="1"/>
  <c r="F137" i="8" s="1"/>
  <c r="E138" i="8"/>
  <c r="C138" i="8"/>
  <c r="B139" i="8"/>
  <c r="B140" i="8" l="1"/>
  <c r="C139" i="8"/>
  <c r="E139" i="8"/>
  <c r="D138" i="8"/>
  <c r="F138" i="8" s="1"/>
  <c r="C140" i="8" l="1"/>
  <c r="B141" i="8"/>
  <c r="E140" i="8"/>
  <c r="D139" i="8"/>
  <c r="F139" i="8" s="1"/>
  <c r="D140" i="8" l="1"/>
  <c r="F140" i="8" s="1"/>
  <c r="E141" i="8"/>
  <c r="C141" i="8"/>
  <c r="B142" i="8"/>
  <c r="D141" i="8" l="1"/>
  <c r="F141" i="8" s="1"/>
  <c r="E142" i="8"/>
  <c r="C142" i="8"/>
  <c r="B143" i="8"/>
  <c r="B144" i="8" l="1"/>
  <c r="C143" i="8"/>
  <c r="E143" i="8"/>
  <c r="D142" i="8"/>
  <c r="F142" i="8" s="1"/>
  <c r="E144" i="8" l="1"/>
  <c r="D143" i="8"/>
  <c r="F143" i="8" s="1"/>
  <c r="B145" i="8"/>
  <c r="C144" i="8"/>
  <c r="B146" i="8" l="1"/>
  <c r="C145" i="8"/>
  <c r="E145" i="8"/>
  <c r="D144" i="8"/>
  <c r="F144" i="8" s="1"/>
  <c r="C146" i="8" l="1"/>
  <c r="B147" i="8"/>
  <c r="D145" i="8"/>
  <c r="F145" i="8" s="1"/>
  <c r="E146" i="8"/>
  <c r="C147" i="8" l="1"/>
  <c r="B148" i="8"/>
  <c r="E147" i="8"/>
  <c r="D146" i="8"/>
  <c r="F146" i="8" s="1"/>
  <c r="C148" i="8" l="1"/>
  <c r="B149" i="8"/>
  <c r="E148" i="8"/>
  <c r="D147" i="8"/>
  <c r="F147" i="8" s="1"/>
  <c r="D148" i="8" l="1"/>
  <c r="F148" i="8" s="1"/>
  <c r="E149" i="8"/>
  <c r="C149" i="8"/>
  <c r="B150" i="8"/>
  <c r="D149" i="8" l="1"/>
  <c r="F149" i="8" s="1"/>
  <c r="E150" i="8"/>
  <c r="C150" i="8"/>
  <c r="B151" i="8"/>
  <c r="C151" i="8" l="1"/>
  <c r="B152" i="8"/>
  <c r="D150" i="8"/>
  <c r="F150" i="8" s="1"/>
  <c r="E151" i="8"/>
  <c r="E152" i="8" l="1"/>
  <c r="D151" i="8"/>
  <c r="F151" i="8" s="1"/>
  <c r="C152" i="8"/>
  <c r="B153" i="8"/>
  <c r="D152" i="8" l="1"/>
  <c r="F152" i="8" s="1"/>
  <c r="E153" i="8"/>
  <c r="B154" i="8"/>
  <c r="C153" i="8"/>
  <c r="D153" i="8" l="1"/>
  <c r="F153" i="8" s="1"/>
  <c r="E154" i="8"/>
  <c r="C154" i="8"/>
  <c r="B155" i="8"/>
  <c r="C155" i="8" l="1"/>
  <c r="B156" i="8"/>
  <c r="E155" i="8"/>
  <c r="D154" i="8"/>
  <c r="F154" i="8" s="1"/>
  <c r="E156" i="8" l="1"/>
  <c r="D155" i="8"/>
  <c r="F155" i="8" s="1"/>
  <c r="B157" i="8"/>
  <c r="C156" i="8"/>
  <c r="E157" i="8" l="1"/>
  <c r="D156" i="8"/>
  <c r="F156" i="8" s="1"/>
  <c r="B158" i="8"/>
  <c r="C157" i="8"/>
  <c r="B159" i="8" l="1"/>
  <c r="C158" i="8"/>
  <c r="E158" i="8"/>
  <c r="D157" i="8"/>
  <c r="F157" i="8" s="1"/>
  <c r="C159" i="8" l="1"/>
  <c r="B160" i="8"/>
  <c r="D158" i="8"/>
  <c r="F158" i="8" s="1"/>
  <c r="E159" i="8"/>
  <c r="C160" i="8" l="1"/>
  <c r="B161" i="8"/>
  <c r="D159" i="8"/>
  <c r="F159" i="8" s="1"/>
  <c r="E160" i="8"/>
  <c r="C161" i="8" l="1"/>
  <c r="B162" i="8"/>
  <c r="E161" i="8"/>
  <c r="D160" i="8"/>
  <c r="F160" i="8" s="1"/>
  <c r="C162" i="8" l="1"/>
  <c r="B163" i="8"/>
  <c r="D161" i="8"/>
  <c r="F161" i="8" s="1"/>
  <c r="E162" i="8"/>
  <c r="D162" i="8" l="1"/>
  <c r="F162" i="8" s="1"/>
  <c r="E163" i="8"/>
  <c r="C163" i="8"/>
  <c r="B164" i="8"/>
  <c r="D163" i="8" l="1"/>
  <c r="F163" i="8" s="1"/>
  <c r="E164" i="8"/>
  <c r="C164" i="8"/>
  <c r="B165" i="8"/>
  <c r="B166" i="8" l="1"/>
  <c r="C165" i="8"/>
  <c r="E165" i="8"/>
  <c r="D164" i="8"/>
  <c r="F164" i="8" s="1"/>
  <c r="D165" i="8" l="1"/>
  <c r="F165" i="8" s="1"/>
  <c r="E166" i="8"/>
  <c r="B167" i="8"/>
  <c r="C166" i="8"/>
  <c r="D166" i="8" l="1"/>
  <c r="F166" i="8" s="1"/>
  <c r="E167" i="8"/>
  <c r="C167" i="8"/>
  <c r="B168" i="8"/>
  <c r="B169" i="8" l="1"/>
  <c r="C168" i="8"/>
  <c r="E168" i="8"/>
  <c r="D167" i="8"/>
  <c r="F167" i="8" s="1"/>
  <c r="E169" i="8" l="1"/>
  <c r="D168" i="8"/>
  <c r="F168" i="8" s="1"/>
  <c r="B170" i="8"/>
  <c r="C169" i="8"/>
  <c r="C170" i="8" l="1"/>
  <c r="B171" i="8"/>
  <c r="E170" i="8"/>
  <c r="D169" i="8"/>
  <c r="F169" i="8" s="1"/>
  <c r="C171" i="8" l="1"/>
  <c r="B172" i="8"/>
  <c r="D170" i="8"/>
  <c r="F170" i="8" s="1"/>
  <c r="E171" i="8"/>
  <c r="D171" i="8" l="1"/>
  <c r="F171" i="8" s="1"/>
  <c r="E172" i="8"/>
  <c r="B173" i="8"/>
  <c r="C172" i="8"/>
  <c r="E173" i="8" l="1"/>
  <c r="D172" i="8"/>
  <c r="F172" i="8" s="1"/>
  <c r="B174" i="8"/>
  <c r="C173" i="8"/>
  <c r="D173" i="8" l="1"/>
  <c r="F173" i="8" s="1"/>
  <c r="E174" i="8"/>
  <c r="B175" i="8"/>
  <c r="C174" i="8"/>
  <c r="D174" i="8" l="1"/>
  <c r="F174" i="8" s="1"/>
  <c r="E175" i="8"/>
  <c r="C175" i="8"/>
  <c r="B176" i="8"/>
  <c r="C176" i="8" l="1"/>
  <c r="B177" i="8"/>
  <c r="D175" i="8"/>
  <c r="F175" i="8" s="1"/>
  <c r="E176" i="8"/>
  <c r="E177" i="8" l="1"/>
  <c r="D176" i="8"/>
  <c r="F176" i="8" s="1"/>
  <c r="C177" i="8"/>
  <c r="B178" i="8"/>
  <c r="C178" i="8" l="1"/>
  <c r="B179" i="8"/>
  <c r="E178" i="8"/>
  <c r="D177" i="8"/>
  <c r="F177" i="8" s="1"/>
  <c r="C179" i="8" l="1"/>
  <c r="B180" i="8"/>
  <c r="D178" i="8"/>
  <c r="F178" i="8" s="1"/>
  <c r="E179" i="8"/>
  <c r="D179" i="8" l="1"/>
  <c r="F179" i="8" s="1"/>
  <c r="E180" i="8"/>
  <c r="C180" i="8"/>
  <c r="B181" i="8"/>
  <c r="E181" i="8" l="1"/>
  <c r="D180" i="8"/>
  <c r="F180" i="8" s="1"/>
  <c r="C181" i="8"/>
  <c r="B182" i="8"/>
  <c r="D181" i="8" l="1"/>
  <c r="F181" i="8" s="1"/>
  <c r="E182" i="8"/>
  <c r="B183" i="8"/>
  <c r="C182" i="8"/>
  <c r="D182" i="8" l="1"/>
  <c r="F182" i="8" s="1"/>
  <c r="E183" i="8"/>
  <c r="C183" i="8"/>
  <c r="B184" i="8"/>
  <c r="E184" i="8" l="1"/>
  <c r="D183" i="8"/>
  <c r="F183" i="8" s="1"/>
  <c r="C184" i="8"/>
  <c r="B185" i="8"/>
  <c r="E185" i="8" l="1"/>
  <c r="D184" i="8"/>
  <c r="F184" i="8" s="1"/>
  <c r="B186" i="8"/>
  <c r="C185" i="8"/>
  <c r="B187" i="8" l="1"/>
  <c r="C186" i="8"/>
  <c r="D185" i="8"/>
  <c r="F185" i="8" s="1"/>
  <c r="E186" i="8"/>
  <c r="C187" i="8" l="1"/>
  <c r="B188" i="8"/>
  <c r="D186" i="8"/>
  <c r="F186" i="8" s="1"/>
  <c r="E187" i="8"/>
  <c r="C188" i="8" l="1"/>
  <c r="B189" i="8"/>
  <c r="E188" i="8"/>
  <c r="D187" i="8"/>
  <c r="F187" i="8" s="1"/>
  <c r="C189" i="8" l="1"/>
  <c r="B190" i="8"/>
  <c r="D188" i="8"/>
  <c r="F188" i="8" s="1"/>
  <c r="E189" i="8"/>
  <c r="D189" i="8" l="1"/>
  <c r="F189" i="8" s="1"/>
  <c r="E190" i="8"/>
  <c r="C190" i="8"/>
  <c r="B191" i="8"/>
  <c r="D190" i="8" l="1"/>
  <c r="F190" i="8" s="1"/>
  <c r="E191" i="8"/>
  <c r="B192" i="8"/>
  <c r="C191" i="8"/>
  <c r="E192" i="8" l="1"/>
  <c r="D191" i="8"/>
  <c r="F191" i="8" s="1"/>
  <c r="B193" i="8"/>
  <c r="C192" i="8"/>
  <c r="D192" i="8" l="1"/>
  <c r="F192" i="8" s="1"/>
  <c r="E193" i="8"/>
  <c r="B194" i="8"/>
  <c r="C193" i="8"/>
  <c r="D193" i="8" l="1"/>
  <c r="F193" i="8" s="1"/>
  <c r="E194" i="8"/>
  <c r="C194" i="8"/>
  <c r="B195" i="8"/>
  <c r="E195" i="8" l="1"/>
  <c r="D194" i="8"/>
  <c r="F194" i="8" s="1"/>
  <c r="C195" i="8"/>
  <c r="B196" i="8"/>
  <c r="E196" i="8" l="1"/>
  <c r="D195" i="8"/>
  <c r="F195" i="8" s="1"/>
  <c r="C196" i="8"/>
  <c r="B197" i="8"/>
  <c r="D196" i="8" l="1"/>
  <c r="F196" i="8" s="1"/>
  <c r="E197" i="8"/>
  <c r="C197" i="8"/>
  <c r="B198" i="8"/>
  <c r="D197" i="8" l="1"/>
  <c r="F197" i="8" s="1"/>
  <c r="E198" i="8"/>
  <c r="C198" i="8"/>
  <c r="B199" i="8"/>
  <c r="C199" i="8" l="1"/>
  <c r="B200" i="8"/>
  <c r="D198" i="8"/>
  <c r="F198" i="8" s="1"/>
  <c r="E199" i="8"/>
  <c r="E200" i="8" l="1"/>
  <c r="D199" i="8"/>
  <c r="F199" i="8" s="1"/>
  <c r="B201" i="8"/>
  <c r="C200" i="8"/>
  <c r="D200" i="8" l="1"/>
  <c r="F200" i="8" s="1"/>
  <c r="E201" i="8"/>
  <c r="B202" i="8"/>
  <c r="C201" i="8"/>
  <c r="D201" i="8" l="1"/>
  <c r="F201" i="8" s="1"/>
  <c r="E202" i="8"/>
  <c r="C202" i="8"/>
  <c r="B203" i="8"/>
  <c r="B204" i="8" l="1"/>
  <c r="C203" i="8"/>
  <c r="E203" i="8"/>
  <c r="D202" i="8"/>
  <c r="F202" i="8" s="1"/>
  <c r="E204" i="8" l="1"/>
  <c r="D203" i="8"/>
  <c r="F203" i="8" s="1"/>
  <c r="B205" i="8"/>
  <c r="C204" i="8"/>
  <c r="E205" i="8" l="1"/>
  <c r="D204" i="8"/>
  <c r="F204" i="8" s="1"/>
  <c r="C205" i="8"/>
  <c r="B206" i="8"/>
  <c r="D205" i="8" l="1"/>
  <c r="F205" i="8" s="1"/>
  <c r="E206" i="8"/>
  <c r="C206" i="8"/>
  <c r="B207" i="8"/>
  <c r="D206" i="8" l="1"/>
  <c r="F206" i="8" s="1"/>
  <c r="E207" i="8"/>
  <c r="B208" i="8"/>
  <c r="C207" i="8"/>
  <c r="E208" i="8" l="1"/>
  <c r="D207" i="8"/>
  <c r="F207" i="8" s="1"/>
  <c r="B209" i="8"/>
  <c r="C208" i="8"/>
  <c r="D208" i="8" l="1"/>
  <c r="F208" i="8" s="1"/>
  <c r="E209" i="8"/>
  <c r="B210" i="8"/>
  <c r="C209" i="8"/>
  <c r="D209" i="8" l="1"/>
  <c r="F209" i="8" s="1"/>
  <c r="E210" i="8"/>
  <c r="C210" i="8"/>
  <c r="B211" i="8"/>
  <c r="C211" i="8" l="1"/>
  <c r="B212" i="8"/>
  <c r="D210" i="8"/>
  <c r="F210" i="8" s="1"/>
  <c r="E211" i="8"/>
  <c r="E212" i="8" l="1"/>
  <c r="D211" i="8"/>
  <c r="F211" i="8" s="1"/>
  <c r="C212" i="8"/>
  <c r="B213" i="8"/>
  <c r="E213" i="8" l="1"/>
  <c r="D212" i="8"/>
  <c r="F212" i="8" s="1"/>
  <c r="C213" i="8"/>
  <c r="B214" i="8"/>
  <c r="C214" i="8" l="1"/>
  <c r="B215" i="8"/>
  <c r="D213" i="8"/>
  <c r="F213" i="8" s="1"/>
  <c r="E214" i="8"/>
  <c r="C215" i="8" l="1"/>
  <c r="B216" i="8"/>
  <c r="D214" i="8"/>
  <c r="F214" i="8" s="1"/>
  <c r="E215" i="8"/>
  <c r="C216" i="8" l="1"/>
  <c r="B217" i="8"/>
  <c r="E216" i="8"/>
  <c r="D215" i="8"/>
  <c r="F215" i="8" s="1"/>
  <c r="B218" i="8" l="1"/>
  <c r="C217" i="8"/>
  <c r="D216" i="8"/>
  <c r="F216" i="8" s="1"/>
  <c r="E217" i="8"/>
  <c r="C218" i="8" l="1"/>
  <c r="B219" i="8"/>
  <c r="D217" i="8"/>
  <c r="F217" i="8" s="1"/>
  <c r="E218" i="8"/>
  <c r="C219" i="8" l="1"/>
  <c r="B220" i="8"/>
  <c r="E219" i="8"/>
  <c r="D218" i="8"/>
  <c r="F218" i="8" s="1"/>
  <c r="B221" i="8" l="1"/>
  <c r="C220" i="8"/>
  <c r="E220" i="8"/>
  <c r="D219" i="8"/>
  <c r="F219" i="8" s="1"/>
  <c r="B222" i="8" l="1"/>
  <c r="C221" i="8"/>
  <c r="D220" i="8"/>
  <c r="F220" i="8" s="1"/>
  <c r="E221" i="8"/>
  <c r="C222" i="8" l="1"/>
  <c r="B223" i="8"/>
  <c r="D221" i="8"/>
  <c r="F221" i="8" s="1"/>
  <c r="E222" i="8"/>
  <c r="B224" i="8" l="1"/>
  <c r="C223" i="8"/>
  <c r="D222" i="8"/>
  <c r="F222" i="8" s="1"/>
  <c r="E223" i="8"/>
  <c r="B225" i="8" l="1"/>
  <c r="C224" i="8"/>
  <c r="E224" i="8"/>
  <c r="D223" i="8"/>
  <c r="F223" i="8" s="1"/>
  <c r="B226" i="8" l="1"/>
  <c r="C225" i="8"/>
  <c r="E225" i="8"/>
  <c r="D224" i="8"/>
  <c r="F224" i="8" s="1"/>
  <c r="C226" i="8" l="1"/>
  <c r="B227" i="8"/>
  <c r="D225" i="8"/>
  <c r="F225" i="8" s="1"/>
  <c r="E226" i="8"/>
  <c r="C227" i="8" l="1"/>
  <c r="B228" i="8"/>
  <c r="D226" i="8"/>
  <c r="F226" i="8" s="1"/>
  <c r="E227" i="8"/>
  <c r="C228" i="8" l="1"/>
  <c r="B229" i="8"/>
  <c r="E228" i="8"/>
  <c r="D227" i="8"/>
  <c r="F227" i="8" s="1"/>
  <c r="C229" i="8" l="1"/>
  <c r="B230" i="8"/>
  <c r="D228" i="8"/>
  <c r="F228" i="8" s="1"/>
  <c r="E229" i="8"/>
  <c r="D229" i="8" l="1"/>
  <c r="F229" i="8" s="1"/>
  <c r="E230" i="8"/>
  <c r="C230" i="8"/>
  <c r="B231" i="8"/>
  <c r="D230" i="8" l="1"/>
  <c r="F230" i="8" s="1"/>
  <c r="E231" i="8"/>
  <c r="B232" i="8"/>
  <c r="C231" i="8"/>
  <c r="E232" i="8" l="1"/>
  <c r="D231" i="8"/>
  <c r="F231" i="8" s="1"/>
  <c r="C232" i="8"/>
  <c r="B233" i="8"/>
  <c r="D232" i="8" l="1"/>
  <c r="F232" i="8" s="1"/>
  <c r="E233" i="8"/>
  <c r="C233" i="8"/>
  <c r="B234" i="8"/>
  <c r="D233" i="8" l="1"/>
  <c r="F233" i="8" s="1"/>
  <c r="E234" i="8"/>
  <c r="C234" i="8"/>
  <c r="B235" i="8"/>
  <c r="C235" i="8" l="1"/>
  <c r="B236" i="8"/>
  <c r="E235" i="8"/>
  <c r="D234" i="8"/>
  <c r="F234" i="8" s="1"/>
  <c r="E236" i="8" l="1"/>
  <c r="D235" i="8"/>
  <c r="F235" i="8" s="1"/>
  <c r="C236" i="8"/>
  <c r="B237" i="8"/>
  <c r="E237" i="8" l="1"/>
  <c r="D236" i="8"/>
  <c r="F236" i="8" s="1"/>
  <c r="B238" i="8"/>
  <c r="C237" i="8"/>
  <c r="C238" i="8" l="1"/>
  <c r="B239" i="8"/>
  <c r="D237" i="8"/>
  <c r="F237" i="8" s="1"/>
  <c r="E238" i="8"/>
  <c r="B240" i="8" l="1"/>
  <c r="C239" i="8"/>
  <c r="D238" i="8"/>
  <c r="F238" i="8" s="1"/>
  <c r="E239" i="8"/>
  <c r="B241" i="8" l="1"/>
  <c r="C240" i="8"/>
  <c r="E240" i="8"/>
  <c r="D239" i="8"/>
  <c r="F239" i="8" s="1"/>
  <c r="C241" i="8" l="1"/>
  <c r="B242" i="8"/>
  <c r="D240" i="8"/>
  <c r="F240" i="8" s="1"/>
  <c r="E241" i="8"/>
  <c r="E242" i="8" l="1"/>
  <c r="D241" i="8"/>
  <c r="F241" i="8" s="1"/>
  <c r="C242" i="8"/>
  <c r="B243" i="8"/>
  <c r="C243" i="8" l="1"/>
  <c r="B244" i="8"/>
  <c r="E243" i="8"/>
  <c r="D242" i="8"/>
  <c r="F242" i="8" s="1"/>
  <c r="C244" i="8" l="1"/>
  <c r="B245" i="8"/>
  <c r="D243" i="8"/>
  <c r="F243" i="8" s="1"/>
  <c r="E244" i="8"/>
  <c r="D244" i="8" l="1"/>
  <c r="F244" i="8" s="1"/>
  <c r="E245" i="8"/>
  <c r="B246" i="8"/>
  <c r="C245" i="8"/>
  <c r="E246" i="8" l="1"/>
  <c r="D245" i="8"/>
  <c r="F245" i="8" s="1"/>
  <c r="B247" i="8"/>
  <c r="C246" i="8"/>
  <c r="D246" i="8" l="1"/>
  <c r="F246" i="8" s="1"/>
  <c r="E247" i="8"/>
  <c r="B248" i="8"/>
  <c r="C247" i="8"/>
  <c r="D247" i="8" l="1"/>
  <c r="F247" i="8" s="1"/>
  <c r="E248" i="8"/>
  <c r="C248" i="8"/>
  <c r="B249" i="8"/>
  <c r="C249" i="8" l="1"/>
  <c r="B250" i="8"/>
  <c r="E249" i="8"/>
  <c r="D248" i="8"/>
  <c r="F248" i="8" s="1"/>
  <c r="E250" i="8" l="1"/>
  <c r="D249" i="8"/>
  <c r="F249" i="8" s="1"/>
  <c r="C250" i="8"/>
  <c r="B251" i="8"/>
  <c r="D250" i="8" l="1"/>
  <c r="F250" i="8" s="1"/>
  <c r="E251" i="8"/>
  <c r="C251" i="8"/>
  <c r="B252" i="8"/>
  <c r="C252" i="8" l="1"/>
  <c r="B253" i="8"/>
  <c r="D251" i="8"/>
  <c r="F251" i="8" s="1"/>
  <c r="E252" i="8"/>
  <c r="B254" i="8" l="1"/>
  <c r="C253" i="8"/>
  <c r="D252" i="8"/>
  <c r="F252" i="8" s="1"/>
  <c r="E253" i="8"/>
  <c r="B255" i="8" l="1"/>
  <c r="C254" i="8"/>
  <c r="E254" i="8"/>
  <c r="D253" i="8"/>
  <c r="F253" i="8" s="1"/>
  <c r="B256" i="8" l="1"/>
  <c r="C255" i="8"/>
  <c r="D254" i="8"/>
  <c r="F254" i="8" s="1"/>
  <c r="E255" i="8"/>
  <c r="D255" i="8" l="1"/>
  <c r="F255" i="8" s="1"/>
  <c r="E256" i="8"/>
  <c r="C256" i="8"/>
  <c r="B257" i="8"/>
  <c r="E257" i="8" l="1"/>
  <c r="D256" i="8"/>
  <c r="F256" i="8" s="1"/>
  <c r="C257" i="8"/>
  <c r="B258" i="8"/>
  <c r="E258" i="8" l="1"/>
  <c r="D257" i="8"/>
  <c r="F257" i="8" s="1"/>
  <c r="C258" i="8"/>
  <c r="B259" i="8"/>
  <c r="C259" i="8" l="1"/>
  <c r="B260" i="8"/>
  <c r="D258" i="8"/>
  <c r="F258" i="8" s="1"/>
  <c r="E259" i="8"/>
  <c r="C260" i="8" l="1"/>
  <c r="B261" i="8"/>
  <c r="D259" i="8"/>
  <c r="F259" i="8" s="1"/>
  <c r="E260" i="8"/>
  <c r="B262" i="8" l="1"/>
  <c r="C261" i="8"/>
  <c r="D260" i="8"/>
  <c r="F260" i="8" s="1"/>
  <c r="E261" i="8"/>
  <c r="B263" i="8" l="1"/>
  <c r="C262" i="8"/>
  <c r="E262" i="8"/>
  <c r="D261" i="8"/>
  <c r="F261" i="8" s="1"/>
  <c r="B264" i="8" l="1"/>
  <c r="C263" i="8"/>
  <c r="D262" i="8"/>
  <c r="F262" i="8" s="1"/>
  <c r="E263" i="8"/>
  <c r="D263" i="8" l="1"/>
  <c r="F263" i="8" s="1"/>
  <c r="E264" i="8"/>
  <c r="C264" i="8"/>
  <c r="B265" i="8"/>
  <c r="C265" i="8" l="1"/>
  <c r="B266" i="8"/>
  <c r="E265" i="8"/>
  <c r="D264" i="8"/>
  <c r="F264" i="8" s="1"/>
  <c r="E266" i="8" l="1"/>
  <c r="D265" i="8"/>
  <c r="F265" i="8" s="1"/>
  <c r="C266" i="8"/>
  <c r="B267" i="8"/>
  <c r="C267" i="8" l="1"/>
  <c r="B268" i="8"/>
  <c r="E267" i="8"/>
  <c r="D266" i="8"/>
  <c r="F266" i="8" s="1"/>
  <c r="C268" i="8" l="1"/>
  <c r="B269" i="8"/>
  <c r="D267" i="8"/>
  <c r="F267" i="8" s="1"/>
  <c r="E268" i="8"/>
  <c r="B270" i="8" l="1"/>
  <c r="C269" i="8"/>
  <c r="D268" i="8"/>
  <c r="F268" i="8" s="1"/>
  <c r="E269" i="8"/>
  <c r="B271" i="8" l="1"/>
  <c r="C270" i="8"/>
  <c r="E270" i="8"/>
  <c r="D269" i="8"/>
  <c r="F269" i="8" s="1"/>
  <c r="B272" i="8" l="1"/>
  <c r="C271" i="8"/>
  <c r="D270" i="8"/>
  <c r="F270" i="8" s="1"/>
  <c r="E271" i="8"/>
  <c r="D271" i="8" l="1"/>
  <c r="F271" i="8" s="1"/>
  <c r="E272" i="8"/>
  <c r="C272" i="8"/>
  <c r="B273" i="8"/>
  <c r="E273" i="8" l="1"/>
  <c r="D272" i="8"/>
  <c r="F272" i="8" s="1"/>
  <c r="C273" i="8"/>
  <c r="B274" i="8"/>
  <c r="E274" i="8" l="1"/>
  <c r="D273" i="8"/>
  <c r="F273" i="8" s="1"/>
  <c r="C274" i="8"/>
  <c r="B275" i="8"/>
  <c r="C275" i="8" l="1"/>
  <c r="B276" i="8"/>
  <c r="D274" i="8"/>
  <c r="F274" i="8" s="1"/>
  <c r="E275" i="8"/>
  <c r="C276" i="8" l="1"/>
  <c r="B277" i="8"/>
  <c r="D275" i="8"/>
  <c r="F275" i="8" s="1"/>
  <c r="E276" i="8"/>
  <c r="B278" i="8" l="1"/>
  <c r="C277" i="8"/>
  <c r="D276" i="8"/>
  <c r="F276" i="8" s="1"/>
  <c r="E277" i="8"/>
  <c r="B279" i="8" l="1"/>
  <c r="C278" i="8"/>
  <c r="E278" i="8"/>
  <c r="D277" i="8"/>
  <c r="F277" i="8" s="1"/>
  <c r="B280" i="8" l="1"/>
  <c r="C279" i="8"/>
  <c r="D278" i="8"/>
  <c r="F278" i="8" s="1"/>
  <c r="E279" i="8"/>
  <c r="D279" i="8" l="1"/>
  <c r="F279" i="8" s="1"/>
  <c r="E280" i="8"/>
  <c r="C280" i="8"/>
  <c r="B281" i="8"/>
  <c r="E281" i="8" l="1"/>
  <c r="D280" i="8"/>
  <c r="F280" i="8" s="1"/>
  <c r="C281" i="8"/>
  <c r="B282" i="8"/>
  <c r="E282" i="8" l="1"/>
  <c r="D281" i="8"/>
  <c r="F281" i="8" s="1"/>
  <c r="C282" i="8"/>
  <c r="B283" i="8"/>
  <c r="C283" i="8" l="1"/>
  <c r="B284" i="8"/>
  <c r="D282" i="8"/>
  <c r="F282" i="8" s="1"/>
  <c r="E283" i="8"/>
  <c r="C284" i="8" l="1"/>
  <c r="B285" i="8"/>
  <c r="D283" i="8"/>
  <c r="F283" i="8" s="1"/>
  <c r="E284" i="8"/>
  <c r="B286" i="8" l="1"/>
  <c r="C285" i="8"/>
  <c r="D284" i="8"/>
  <c r="F284" i="8" s="1"/>
  <c r="E285" i="8"/>
  <c r="B287" i="8" l="1"/>
  <c r="C286" i="8"/>
  <c r="E286" i="8"/>
  <c r="D285" i="8"/>
  <c r="F285" i="8" s="1"/>
  <c r="B288" i="8" l="1"/>
  <c r="C287" i="8"/>
  <c r="D286" i="8"/>
  <c r="F286" i="8" s="1"/>
  <c r="E287" i="8"/>
  <c r="C288" i="8" l="1"/>
  <c r="B289" i="8"/>
  <c r="D287" i="8"/>
  <c r="F287" i="8" s="1"/>
  <c r="E288" i="8"/>
  <c r="C289" i="8" l="1"/>
  <c r="B290" i="8"/>
  <c r="E289" i="8"/>
  <c r="D288" i="8"/>
  <c r="F288" i="8" s="1"/>
  <c r="E290" i="8" l="1"/>
  <c r="D289" i="8"/>
  <c r="F289" i="8" s="1"/>
  <c r="C290" i="8"/>
  <c r="B291" i="8"/>
  <c r="D290" i="8" l="1"/>
  <c r="F290" i="8" s="1"/>
  <c r="E291" i="8"/>
  <c r="C291" i="8"/>
  <c r="B292" i="8"/>
  <c r="D291" i="8" l="1"/>
  <c r="F291" i="8" s="1"/>
  <c r="E292" i="8"/>
  <c r="C292" i="8"/>
  <c r="B293" i="8"/>
  <c r="E293" i="8" l="1"/>
  <c r="D292" i="8"/>
  <c r="F292" i="8" s="1"/>
  <c r="B294" i="8"/>
  <c r="C293" i="8"/>
  <c r="C294" i="8" l="1"/>
  <c r="B295" i="8"/>
  <c r="D293" i="8"/>
  <c r="F293" i="8" s="1"/>
  <c r="E294" i="8"/>
  <c r="B296" i="8" l="1"/>
  <c r="C295" i="8"/>
  <c r="D294" i="8"/>
  <c r="F294" i="8" s="1"/>
  <c r="E295" i="8"/>
  <c r="E296" i="8" l="1"/>
  <c r="D295" i="8"/>
  <c r="F295" i="8" s="1"/>
  <c r="C296" i="8"/>
  <c r="B297" i="8"/>
  <c r="E297" i="8" l="1"/>
  <c r="D296" i="8"/>
  <c r="F296" i="8" s="1"/>
  <c r="C297" i="8"/>
  <c r="B298" i="8"/>
  <c r="D297" i="8" l="1"/>
  <c r="F297" i="8" s="1"/>
  <c r="E298" i="8"/>
  <c r="C298" i="8"/>
  <c r="B299" i="8"/>
  <c r="D298" i="8" l="1"/>
  <c r="F298" i="8" s="1"/>
  <c r="E299" i="8"/>
  <c r="C299" i="8"/>
  <c r="B300" i="8"/>
  <c r="C300" i="8" l="1"/>
  <c r="B301" i="8"/>
  <c r="E300" i="8"/>
  <c r="D299" i="8"/>
  <c r="F299" i="8" s="1"/>
  <c r="E301" i="8" l="1"/>
  <c r="D300" i="8"/>
  <c r="F300" i="8" s="1"/>
  <c r="C301" i="8"/>
  <c r="B302" i="8"/>
  <c r="D301" i="8" l="1"/>
  <c r="F301" i="8" s="1"/>
  <c r="E302" i="8"/>
  <c r="C302" i="8"/>
  <c r="B303" i="8"/>
  <c r="D302" i="8" l="1"/>
  <c r="F302" i="8" s="1"/>
  <c r="E303" i="8"/>
  <c r="B304" i="8"/>
  <c r="C303" i="8"/>
  <c r="E304" i="8" l="1"/>
  <c r="D303" i="8"/>
  <c r="F303" i="8" s="1"/>
  <c r="C304" i="8"/>
  <c r="B305" i="8"/>
  <c r="E305" i="8" l="1"/>
  <c r="D304" i="8"/>
  <c r="F304" i="8" s="1"/>
  <c r="C305" i="8"/>
  <c r="B306" i="8"/>
  <c r="C306" i="8" l="1"/>
  <c r="B307" i="8"/>
  <c r="D305" i="8"/>
  <c r="F305" i="8" s="1"/>
  <c r="E306" i="8"/>
  <c r="C307" i="8" l="1"/>
  <c r="B308" i="8"/>
  <c r="D306" i="8"/>
  <c r="F306" i="8" s="1"/>
  <c r="E307" i="8"/>
  <c r="C308" i="8" l="1"/>
  <c r="B309" i="8"/>
  <c r="E308" i="8"/>
  <c r="D307" i="8"/>
  <c r="F307" i="8" s="1"/>
  <c r="B310" i="8" l="1"/>
  <c r="C309" i="8"/>
  <c r="E309" i="8"/>
  <c r="D308" i="8"/>
  <c r="F308" i="8" s="1"/>
  <c r="C310" i="8" l="1"/>
  <c r="B311" i="8"/>
  <c r="D309" i="8"/>
  <c r="F309" i="8" s="1"/>
  <c r="E310" i="8"/>
  <c r="D310" i="8" l="1"/>
  <c r="F310" i="8" s="1"/>
  <c r="E311" i="8"/>
  <c r="B312" i="8"/>
  <c r="C311" i="8"/>
  <c r="E312" i="8" l="1"/>
  <c r="D311" i="8"/>
  <c r="F311" i="8" s="1"/>
  <c r="C312" i="8"/>
  <c r="B313" i="8"/>
  <c r="E313" i="8" l="1"/>
  <c r="D312" i="8"/>
  <c r="F312" i="8" s="1"/>
  <c r="C313" i="8"/>
  <c r="B314" i="8"/>
  <c r="C314" i="8" l="1"/>
  <c r="B315" i="8"/>
  <c r="D313" i="8"/>
  <c r="F313" i="8" s="1"/>
  <c r="E314" i="8"/>
  <c r="C315" i="8" l="1"/>
  <c r="B316" i="8"/>
  <c r="D314" i="8"/>
  <c r="F314" i="8" s="1"/>
  <c r="E315" i="8"/>
  <c r="C316" i="8" l="1"/>
  <c r="B317" i="8"/>
  <c r="E316" i="8"/>
  <c r="D315" i="8"/>
  <c r="F315" i="8" s="1"/>
  <c r="B318" i="8" l="1"/>
  <c r="C317" i="8"/>
  <c r="E317" i="8"/>
  <c r="D316" i="8"/>
  <c r="F316" i="8" s="1"/>
  <c r="C318" i="8" l="1"/>
  <c r="B319" i="8"/>
  <c r="D317" i="8"/>
  <c r="F317" i="8" s="1"/>
  <c r="E318" i="8"/>
  <c r="B320" i="8" l="1"/>
  <c r="C319" i="8"/>
  <c r="D318" i="8"/>
  <c r="F318" i="8" s="1"/>
  <c r="E319" i="8"/>
  <c r="C320" i="8" l="1"/>
  <c r="B321" i="8"/>
  <c r="E320" i="8"/>
  <c r="D319" i="8"/>
  <c r="F319" i="8" s="1"/>
  <c r="C321" i="8" l="1"/>
  <c r="B322" i="8"/>
  <c r="E321" i="8"/>
  <c r="D320" i="8"/>
  <c r="F320" i="8" s="1"/>
  <c r="C322" i="8" l="1"/>
  <c r="B323" i="8"/>
  <c r="D321" i="8"/>
  <c r="F321" i="8" s="1"/>
  <c r="E322" i="8"/>
  <c r="C323" i="8" l="1"/>
  <c r="B324" i="8"/>
  <c r="D322" i="8"/>
  <c r="F322" i="8" s="1"/>
  <c r="E323" i="8"/>
  <c r="C324" i="8" l="1"/>
  <c r="B325" i="8"/>
  <c r="E324" i="8"/>
  <c r="D323" i="8"/>
  <c r="F323" i="8" s="1"/>
  <c r="B326" i="8" l="1"/>
  <c r="C325" i="8"/>
  <c r="E325" i="8"/>
  <c r="D324" i="8"/>
  <c r="F324" i="8" s="1"/>
  <c r="D325" i="8" l="1"/>
  <c r="F325" i="8" s="1"/>
  <c r="E326" i="8"/>
  <c r="C326" i="8"/>
  <c r="B327" i="8"/>
  <c r="B328" i="8" l="1"/>
  <c r="C327" i="8"/>
  <c r="D326" i="8"/>
  <c r="F326" i="8" s="1"/>
  <c r="E327" i="8"/>
  <c r="C328" i="8" l="1"/>
  <c r="B329" i="8"/>
  <c r="E328" i="8"/>
  <c r="D327" i="8"/>
  <c r="F327" i="8" s="1"/>
  <c r="C329" i="8" l="1"/>
  <c r="B330" i="8"/>
  <c r="E329" i="8"/>
  <c r="D328" i="8"/>
  <c r="F328" i="8" s="1"/>
  <c r="C330" i="8" l="1"/>
  <c r="B331" i="8"/>
  <c r="D329" i="8"/>
  <c r="F329" i="8" s="1"/>
  <c r="E330" i="8"/>
  <c r="D330" i="8" l="1"/>
  <c r="F330" i="8" s="1"/>
  <c r="E331" i="8"/>
  <c r="B332" i="8"/>
  <c r="C331" i="8"/>
  <c r="D331" i="8" l="1"/>
  <c r="F331" i="8" s="1"/>
  <c r="E332" i="8"/>
  <c r="C332" i="8"/>
  <c r="B333" i="8"/>
  <c r="C333" i="8" l="1"/>
  <c r="B334" i="8"/>
  <c r="E333" i="8"/>
  <c r="D332" i="8"/>
  <c r="F332" i="8" s="1"/>
  <c r="E334" i="8" l="1"/>
  <c r="D333" i="8"/>
  <c r="F333" i="8" s="1"/>
  <c r="C334" i="8"/>
  <c r="B335" i="8"/>
  <c r="E335" i="8" l="1"/>
  <c r="D334" i="8"/>
  <c r="F334" i="8" s="1"/>
  <c r="C335" i="8"/>
  <c r="B336" i="8"/>
  <c r="C336" i="8" l="1"/>
  <c r="B337" i="8"/>
  <c r="D335" i="8"/>
  <c r="F335" i="8" s="1"/>
  <c r="E336" i="8"/>
  <c r="B338" i="8" l="1"/>
  <c r="C337" i="8"/>
  <c r="D336" i="8"/>
  <c r="F336" i="8" s="1"/>
  <c r="E337" i="8"/>
  <c r="B339" i="8" l="1"/>
  <c r="C338" i="8"/>
  <c r="E338" i="8"/>
  <c r="D337" i="8"/>
  <c r="F337" i="8" s="1"/>
  <c r="B340" i="8" l="1"/>
  <c r="C339" i="8"/>
  <c r="D338" i="8"/>
  <c r="F338" i="8" s="1"/>
  <c r="E339" i="8"/>
  <c r="D339" i="8" l="1"/>
  <c r="F339" i="8" s="1"/>
  <c r="E340" i="8"/>
  <c r="C340" i="8"/>
  <c r="B341" i="8"/>
  <c r="E341" i="8" l="1"/>
  <c r="D340" i="8"/>
  <c r="F340" i="8" s="1"/>
  <c r="C341" i="8"/>
  <c r="B342" i="8"/>
  <c r="E342" i="8" l="1"/>
  <c r="D341" i="8"/>
  <c r="F341" i="8" s="1"/>
  <c r="C342" i="8"/>
  <c r="B343" i="8"/>
  <c r="C343" i="8" l="1"/>
  <c r="B344" i="8"/>
  <c r="D342" i="8"/>
  <c r="F342" i="8" s="1"/>
  <c r="E343" i="8"/>
  <c r="C344" i="8" l="1"/>
  <c r="B345" i="8"/>
  <c r="D343" i="8"/>
  <c r="F343" i="8" s="1"/>
  <c r="E344" i="8"/>
  <c r="B346" i="8" l="1"/>
  <c r="C345" i="8"/>
  <c r="D344" i="8"/>
  <c r="F344" i="8" s="1"/>
  <c r="E345" i="8"/>
  <c r="B347" i="8" l="1"/>
  <c r="C346" i="8"/>
  <c r="E346" i="8"/>
  <c r="D345" i="8"/>
  <c r="F345" i="8" s="1"/>
  <c r="B348" i="8" l="1"/>
  <c r="C347" i="8"/>
  <c r="D346" i="8"/>
  <c r="F346" i="8" s="1"/>
  <c r="E347" i="8"/>
  <c r="D347" i="8" l="1"/>
  <c r="F347" i="8" s="1"/>
  <c r="E348" i="8"/>
  <c r="C348" i="8"/>
  <c r="B349" i="8"/>
  <c r="C349" i="8" l="1"/>
  <c r="B350" i="8"/>
  <c r="E349" i="8"/>
  <c r="D348" i="8"/>
  <c r="F348" i="8" s="1"/>
  <c r="E350" i="8" l="1"/>
  <c r="D349" i="8"/>
  <c r="F349" i="8" s="1"/>
  <c r="C350" i="8"/>
  <c r="B351" i="8"/>
  <c r="D350" i="8" l="1"/>
  <c r="F350" i="8" s="1"/>
  <c r="E351" i="8"/>
  <c r="C351" i="8"/>
  <c r="B352" i="8"/>
  <c r="D351" i="8" l="1"/>
  <c r="F351" i="8" s="1"/>
  <c r="E352" i="8"/>
  <c r="C352" i="8"/>
  <c r="B353" i="8"/>
  <c r="B354" i="8" l="1"/>
  <c r="C353" i="8"/>
  <c r="D352" i="8"/>
  <c r="F352" i="8" s="1"/>
  <c r="E353" i="8"/>
  <c r="E354" i="8" l="1"/>
  <c r="D353" i="8"/>
  <c r="F353" i="8" s="1"/>
  <c r="B355" i="8"/>
  <c r="C354" i="8"/>
  <c r="D354" i="8" l="1"/>
  <c r="F354" i="8" s="1"/>
  <c r="E355" i="8"/>
  <c r="B356" i="8"/>
  <c r="C355" i="8"/>
  <c r="D355" i="8" l="1"/>
  <c r="F355" i="8" s="1"/>
  <c r="E356" i="8"/>
  <c r="C356" i="8"/>
  <c r="B357" i="8"/>
  <c r="C357" i="8" l="1"/>
  <c r="B358" i="8"/>
  <c r="E357" i="8"/>
  <c r="D356" i="8"/>
  <c r="F356" i="8" s="1"/>
  <c r="C358" i="8" l="1"/>
  <c r="B359" i="8"/>
  <c r="E358" i="8"/>
  <c r="D357" i="8"/>
  <c r="F357" i="8" s="1"/>
  <c r="E359" i="8" l="1"/>
  <c r="D358" i="8"/>
  <c r="F358" i="8" s="1"/>
  <c r="C359" i="8"/>
  <c r="B360" i="8"/>
  <c r="D359" i="8" l="1"/>
  <c r="F359" i="8" s="1"/>
  <c r="E360" i="8"/>
  <c r="C360" i="8"/>
  <c r="B361" i="8"/>
  <c r="D360" i="8" l="1"/>
  <c r="F360" i="8" s="1"/>
  <c r="E361" i="8"/>
  <c r="B362" i="8"/>
  <c r="C361" i="8"/>
  <c r="B363" i="8" l="1"/>
  <c r="C362" i="8"/>
  <c r="E362" i="8"/>
  <c r="D361" i="8"/>
  <c r="F361" i="8" s="1"/>
  <c r="D362" i="8" l="1"/>
  <c r="F362" i="8" s="1"/>
  <c r="E363" i="8"/>
  <c r="B364" i="8"/>
  <c r="C363" i="8"/>
  <c r="C364" i="8" l="1"/>
  <c r="B365" i="8"/>
  <c r="D363" i="8"/>
  <c r="F363" i="8" s="1"/>
  <c r="E364" i="8"/>
  <c r="C365" i="8" l="1"/>
  <c r="B366" i="8"/>
  <c r="E365" i="8"/>
  <c r="D364" i="8"/>
  <c r="F364" i="8" s="1"/>
  <c r="E366" i="8" l="1"/>
  <c r="D365" i="8"/>
  <c r="F365" i="8" s="1"/>
  <c r="C366" i="8"/>
  <c r="B367" i="8"/>
  <c r="E367" i="8" l="1"/>
  <c r="D366" i="8"/>
  <c r="F366" i="8" s="1"/>
  <c r="C367" i="8"/>
  <c r="B368" i="8"/>
  <c r="D367" i="8" l="1"/>
  <c r="F367" i="8" s="1"/>
  <c r="E368" i="8"/>
  <c r="C368" i="8"/>
  <c r="B369" i="8"/>
  <c r="D368" i="8" l="1"/>
  <c r="F368" i="8" s="1"/>
  <c r="E369" i="8"/>
  <c r="B370" i="8"/>
  <c r="C369" i="8"/>
  <c r="B371" i="8" l="1"/>
  <c r="C370" i="8"/>
  <c r="E370" i="8"/>
  <c r="D369" i="8"/>
  <c r="F369" i="8" s="1"/>
  <c r="D370" i="8" l="1"/>
  <c r="F370" i="8" s="1"/>
  <c r="E371" i="8"/>
  <c r="B372" i="8"/>
  <c r="C371" i="8"/>
  <c r="C372" i="8" l="1"/>
  <c r="B373" i="8"/>
  <c r="D371" i="8"/>
  <c r="F371" i="8" s="1"/>
  <c r="E372" i="8"/>
  <c r="C373" i="8" l="1"/>
  <c r="B374" i="8"/>
  <c r="E373" i="8"/>
  <c r="D372" i="8"/>
  <c r="F372" i="8" s="1"/>
  <c r="E374" i="8" l="1"/>
  <c r="D373" i="8"/>
  <c r="F373" i="8" s="1"/>
  <c r="C374" i="8"/>
  <c r="B375" i="8"/>
  <c r="D374" i="8" l="1"/>
  <c r="F374" i="8" s="1"/>
  <c r="E375" i="8"/>
  <c r="C375" i="8"/>
  <c r="B376" i="8"/>
  <c r="D375" i="8" l="1"/>
  <c r="F375" i="8" s="1"/>
  <c r="E376" i="8"/>
  <c r="C376" i="8"/>
  <c r="B377" i="8"/>
  <c r="D376" i="8" l="1"/>
  <c r="F376" i="8" s="1"/>
  <c r="E377" i="8"/>
  <c r="B378" i="8"/>
  <c r="C377" i="8"/>
  <c r="B379" i="8" l="1"/>
  <c r="C378" i="8"/>
  <c r="E378" i="8"/>
  <c r="D377" i="8"/>
  <c r="F377" i="8" s="1"/>
  <c r="D378" i="8" l="1"/>
  <c r="F378" i="8" s="1"/>
  <c r="E379" i="8"/>
  <c r="B380" i="8"/>
  <c r="C379" i="8"/>
  <c r="C380" i="8" l="1"/>
  <c r="B381" i="8"/>
  <c r="D379" i="8"/>
  <c r="F379" i="8" s="1"/>
  <c r="E380" i="8"/>
  <c r="C381" i="8" l="1"/>
  <c r="B382" i="8"/>
  <c r="E381" i="8"/>
  <c r="D380" i="8"/>
  <c r="F380" i="8" s="1"/>
  <c r="E382" i="8" l="1"/>
  <c r="D381" i="8"/>
  <c r="F381" i="8" s="1"/>
  <c r="C382" i="8"/>
  <c r="B383" i="8"/>
  <c r="D382" i="8" l="1"/>
  <c r="F382" i="8" s="1"/>
  <c r="E383" i="8"/>
  <c r="C383" i="8"/>
  <c r="B384" i="8"/>
  <c r="D383" i="8" l="1"/>
  <c r="F383" i="8" s="1"/>
  <c r="E384" i="8"/>
  <c r="C384" i="8"/>
  <c r="B385" i="8"/>
  <c r="D384" i="8" l="1"/>
  <c r="F384" i="8" s="1"/>
  <c r="E385" i="8"/>
  <c r="B386" i="8"/>
  <c r="C385" i="8"/>
  <c r="B387" i="8" l="1"/>
  <c r="C386" i="8"/>
  <c r="E386" i="8"/>
  <c r="D385" i="8"/>
  <c r="F385" i="8" s="1"/>
  <c r="D386" i="8" l="1"/>
  <c r="F386" i="8" s="1"/>
  <c r="E387" i="8"/>
  <c r="B388" i="8"/>
  <c r="C387" i="8"/>
  <c r="D387" i="8" l="1"/>
  <c r="F387" i="8" s="1"/>
  <c r="E388" i="8"/>
  <c r="C388" i="8"/>
  <c r="B389" i="8"/>
  <c r="E389" i="8" l="1"/>
  <c r="D388" i="8"/>
  <c r="F388" i="8" s="1"/>
  <c r="C389" i="8"/>
  <c r="B390" i="8"/>
  <c r="E390" i="8" l="1"/>
  <c r="D389" i="8"/>
  <c r="F389" i="8" s="1"/>
  <c r="C390" i="8"/>
  <c r="B391" i="8"/>
  <c r="E391" i="8" l="1"/>
  <c r="D390" i="8"/>
  <c r="F390" i="8" s="1"/>
  <c r="C391" i="8"/>
  <c r="B392" i="8"/>
  <c r="D391" i="8" l="1"/>
  <c r="F391" i="8" s="1"/>
  <c r="E392" i="8"/>
  <c r="C392" i="8"/>
  <c r="B393" i="8"/>
  <c r="D392" i="8" l="1"/>
  <c r="F392" i="8" s="1"/>
  <c r="E393" i="8"/>
  <c r="C393" i="8"/>
  <c r="B394" i="8"/>
  <c r="E394" i="8" l="1"/>
  <c r="D393" i="8"/>
  <c r="F393" i="8" s="1"/>
  <c r="C394" i="8"/>
  <c r="B395" i="8"/>
  <c r="D394" i="8" l="1"/>
  <c r="F394" i="8" s="1"/>
  <c r="E395" i="8"/>
  <c r="C395" i="8"/>
  <c r="B396" i="8"/>
  <c r="D395" i="8" l="1"/>
  <c r="F395" i="8" s="1"/>
  <c r="E396" i="8"/>
  <c r="C396" i="8"/>
  <c r="B397" i="8"/>
  <c r="E397" i="8" l="1"/>
  <c r="D396" i="8"/>
  <c r="F396" i="8" s="1"/>
  <c r="B398" i="8"/>
  <c r="C397" i="8"/>
  <c r="E398" i="8" l="1"/>
  <c r="D397" i="8"/>
  <c r="F397" i="8" s="1"/>
  <c r="C398" i="8"/>
  <c r="B399" i="8"/>
  <c r="D398" i="8" l="1"/>
  <c r="F398" i="8" s="1"/>
  <c r="E399" i="8"/>
  <c r="B400" i="8"/>
  <c r="C399" i="8"/>
  <c r="D399" i="8" l="1"/>
  <c r="F399" i="8" s="1"/>
  <c r="E400" i="8"/>
  <c r="C400" i="8"/>
  <c r="B401" i="8"/>
  <c r="E401" i="8" l="1"/>
  <c r="D400" i="8"/>
  <c r="F400" i="8" s="1"/>
  <c r="C401" i="8"/>
  <c r="B402" i="8"/>
  <c r="E402" i="8" l="1"/>
  <c r="D401" i="8"/>
  <c r="F401" i="8" s="1"/>
  <c r="C402" i="8"/>
  <c r="B403" i="8"/>
  <c r="D402" i="8" l="1"/>
  <c r="F402" i="8" s="1"/>
  <c r="E403" i="8"/>
  <c r="C403" i="8"/>
  <c r="B404" i="8"/>
  <c r="D403" i="8" l="1"/>
  <c r="F403" i="8" s="1"/>
  <c r="E404" i="8"/>
  <c r="C404" i="8"/>
  <c r="B405" i="8"/>
  <c r="E405" i="8" l="1"/>
  <c r="D404" i="8"/>
  <c r="F404" i="8" s="1"/>
  <c r="B406" i="8"/>
  <c r="C406" i="8" s="1"/>
  <c r="C405" i="8"/>
  <c r="E406" i="8" l="1"/>
  <c r="D406" i="8" s="1"/>
  <c r="F406" i="8" s="1"/>
  <c r="D405" i="8"/>
  <c r="F405" i="8" s="1"/>
  <c r="R6" i="5" l="1"/>
  <c r="Q6" i="5"/>
  <c r="H6" i="7"/>
  <c r="P6" i="5"/>
  <c r="G6" i="7"/>
  <c r="I6" i="7"/>
  <c r="J6" i="7"/>
  <c r="O6" i="5"/>
  <c r="S6" i="5"/>
  <c r="F6" i="7"/>
  <c r="N6" i="5"/>
  <c r="T6" i="5"/>
  <c r="K6" i="7"/>
  <c r="M6" i="5"/>
  <c r="E6" i="7"/>
  <c r="D6" i="7"/>
  <c r="C6" i="7"/>
  <c r="C7" i="7" s="1"/>
  <c r="U6" i="5"/>
  <c r="L6" i="5"/>
  <c r="L6" i="7"/>
  <c r="V6" i="5"/>
  <c r="W6" i="5"/>
  <c r="N6" i="7"/>
  <c r="M6" i="7"/>
  <c r="X6" i="5"/>
  <c r="AA6" i="5"/>
  <c r="Y6" i="5"/>
  <c r="O6" i="7"/>
  <c r="P6" i="7"/>
  <c r="R6" i="7"/>
  <c r="Q6" i="7"/>
  <c r="AB6" i="5"/>
  <c r="Z6" i="5"/>
  <c r="T6" i="7"/>
  <c r="S6" i="7"/>
  <c r="AC6" i="5"/>
  <c r="U6" i="7"/>
  <c r="AE6" i="5"/>
  <c r="AF6" i="5"/>
  <c r="AD6" i="5"/>
  <c r="W6" i="7"/>
  <c r="V6" i="7"/>
  <c r="AG6" i="5"/>
  <c r="Y6" i="7"/>
  <c r="X6" i="7"/>
  <c r="AH6" i="5"/>
  <c r="AJ6" i="5"/>
  <c r="AI6" i="5"/>
  <c r="AA6" i="7"/>
  <c r="Z6" i="7"/>
  <c r="AM6" i="5"/>
  <c r="AB6" i="7"/>
  <c r="AC6" i="7"/>
  <c r="AE6" i="7"/>
  <c r="AL6" i="5"/>
  <c r="AK6" i="5"/>
  <c r="AD6" i="7"/>
  <c r="AN6" i="5"/>
  <c r="AO6" i="5"/>
  <c r="AF6" i="7"/>
  <c r="AH6" i="7"/>
  <c r="AP6" i="5"/>
  <c r="AQ6" i="5"/>
  <c r="AG6" i="7"/>
  <c r="AR6" i="5"/>
  <c r="AS6" i="5"/>
  <c r="AI6" i="7"/>
  <c r="AJ6" i="7"/>
  <c r="AL6" i="7"/>
  <c r="AK6" i="7"/>
  <c r="AM6" i="7"/>
  <c r="AU6" i="5"/>
  <c r="AT6" i="5"/>
  <c r="AW6" i="5"/>
  <c r="AV6" i="5"/>
  <c r="AY6" i="5"/>
  <c r="AN6" i="7"/>
  <c r="AZ6" i="5"/>
  <c r="AO6" i="7"/>
  <c r="AQ6" i="7"/>
  <c r="AP6" i="7"/>
  <c r="AX6" i="5"/>
  <c r="AX9" i="5" l="1"/>
  <c r="AX7" i="5"/>
  <c r="AX11" i="5"/>
  <c r="AX8" i="5"/>
  <c r="AX10" i="5"/>
  <c r="AX12" i="5"/>
  <c r="AX16" i="5"/>
  <c r="AX20" i="5"/>
  <c r="AX24" i="5"/>
  <c r="AX28" i="5"/>
  <c r="AX32" i="5"/>
  <c r="AX36" i="5"/>
  <c r="AX40" i="5"/>
  <c r="AX44" i="5"/>
  <c r="AX48" i="5"/>
  <c r="AX52" i="5"/>
  <c r="AX56" i="5"/>
  <c r="AX60" i="5"/>
  <c r="AX64" i="5"/>
  <c r="AX14" i="5"/>
  <c r="AX18" i="5"/>
  <c r="AX22" i="5"/>
  <c r="AX26" i="5"/>
  <c r="AX30" i="5"/>
  <c r="AX34" i="5"/>
  <c r="AX38" i="5"/>
  <c r="AX42" i="5"/>
  <c r="AX46" i="5"/>
  <c r="AX50" i="5"/>
  <c r="AX54" i="5"/>
  <c r="AX58" i="5"/>
  <c r="AX62" i="5"/>
  <c r="AX66" i="5"/>
  <c r="AX70" i="5"/>
  <c r="AX74" i="5"/>
  <c r="AX15" i="5"/>
  <c r="AX23" i="5"/>
  <c r="AX31" i="5"/>
  <c r="AX39" i="5"/>
  <c r="AX47" i="5"/>
  <c r="AX55" i="5"/>
  <c r="AX19" i="5"/>
  <c r="AX27" i="5"/>
  <c r="AX35" i="5"/>
  <c r="AX43" i="5"/>
  <c r="AX51" i="5"/>
  <c r="AX59" i="5"/>
  <c r="AX67" i="5"/>
  <c r="AX76" i="5"/>
  <c r="AX80" i="5"/>
  <c r="AX84" i="5"/>
  <c r="AX88" i="5"/>
  <c r="AX92" i="5"/>
  <c r="AX96" i="5"/>
  <c r="AX100" i="5"/>
  <c r="AX104" i="5"/>
  <c r="AX108" i="5"/>
  <c r="AX112" i="5"/>
  <c r="AX116" i="5"/>
  <c r="AX120" i="5"/>
  <c r="AX17" i="5"/>
  <c r="AX25" i="5"/>
  <c r="AX33" i="5"/>
  <c r="AX41" i="5"/>
  <c r="AX49" i="5"/>
  <c r="AX57" i="5"/>
  <c r="AX65" i="5"/>
  <c r="AX69" i="5"/>
  <c r="AX71" i="5"/>
  <c r="AX77" i="5"/>
  <c r="AX81" i="5"/>
  <c r="AX85" i="5"/>
  <c r="AX37" i="5"/>
  <c r="AX61" i="5"/>
  <c r="AX73" i="5"/>
  <c r="AX75" i="5"/>
  <c r="AX94" i="5"/>
  <c r="AX99" i="5"/>
  <c r="AX101" i="5"/>
  <c r="AX110" i="5"/>
  <c r="AX115" i="5"/>
  <c r="AX117" i="5"/>
  <c r="AX13" i="5"/>
  <c r="AX45" i="5"/>
  <c r="AX86" i="5"/>
  <c r="AX87" i="5"/>
  <c r="AX89" i="5"/>
  <c r="AX21" i="5"/>
  <c r="AX53" i="5"/>
  <c r="AX63" i="5"/>
  <c r="AX68" i="5"/>
  <c r="AX72" i="5"/>
  <c r="AX82" i="5"/>
  <c r="AX83" i="5"/>
  <c r="AX91" i="5"/>
  <c r="AX93" i="5"/>
  <c r="AX102" i="5"/>
  <c r="AX107" i="5"/>
  <c r="AX109" i="5"/>
  <c r="AX118" i="5"/>
  <c r="AX29" i="5"/>
  <c r="AX78" i="5"/>
  <c r="AX79" i="5"/>
  <c r="AX90" i="5"/>
  <c r="AX95" i="5"/>
  <c r="AX97" i="5"/>
  <c r="AX106" i="5"/>
  <c r="AX111" i="5"/>
  <c r="AX113" i="5"/>
  <c r="AX103" i="5"/>
  <c r="AX98" i="5"/>
  <c r="AX119" i="5"/>
  <c r="AX105" i="5"/>
  <c r="AX114" i="5"/>
  <c r="AZ7" i="5"/>
  <c r="AZ11" i="5"/>
  <c r="AZ9" i="5"/>
  <c r="AZ10" i="5"/>
  <c r="AZ8" i="5"/>
  <c r="AZ14" i="5"/>
  <c r="AZ18" i="5"/>
  <c r="AZ22" i="5"/>
  <c r="AZ26" i="5"/>
  <c r="AZ30" i="5"/>
  <c r="AZ34" i="5"/>
  <c r="AZ38" i="5"/>
  <c r="AZ42" i="5"/>
  <c r="AZ46" i="5"/>
  <c r="AZ50" i="5"/>
  <c r="AZ54" i="5"/>
  <c r="AZ58" i="5"/>
  <c r="AZ62" i="5"/>
  <c r="AZ66" i="5"/>
  <c r="AZ12" i="5"/>
  <c r="AZ16" i="5"/>
  <c r="AZ20" i="5"/>
  <c r="AZ24" i="5"/>
  <c r="AZ28" i="5"/>
  <c r="AZ32" i="5"/>
  <c r="AZ36" i="5"/>
  <c r="AZ40" i="5"/>
  <c r="AZ44" i="5"/>
  <c r="AZ48" i="5"/>
  <c r="AZ52" i="5"/>
  <c r="AZ56" i="5"/>
  <c r="AZ60" i="5"/>
  <c r="AZ64" i="5"/>
  <c r="AZ68" i="5"/>
  <c r="AZ72" i="5"/>
  <c r="AZ17" i="5"/>
  <c r="AZ25" i="5"/>
  <c r="AZ33" i="5"/>
  <c r="AZ41" i="5"/>
  <c r="AZ49" i="5"/>
  <c r="AZ57" i="5"/>
  <c r="AZ13" i="5"/>
  <c r="AZ21" i="5"/>
  <c r="AZ29" i="5"/>
  <c r="AZ37" i="5"/>
  <c r="AZ45" i="5"/>
  <c r="AZ53" i="5"/>
  <c r="AZ61" i="5"/>
  <c r="AZ70" i="5"/>
  <c r="AZ78" i="5"/>
  <c r="AZ82" i="5"/>
  <c r="AZ86" i="5"/>
  <c r="AZ90" i="5"/>
  <c r="AZ94" i="5"/>
  <c r="AZ98" i="5"/>
  <c r="AZ102" i="5"/>
  <c r="AZ106" i="5"/>
  <c r="AZ110" i="5"/>
  <c r="AZ114" i="5"/>
  <c r="AZ118" i="5"/>
  <c r="AZ19" i="5"/>
  <c r="AZ27" i="5"/>
  <c r="AZ35" i="5"/>
  <c r="AZ43" i="5"/>
  <c r="AZ51" i="5"/>
  <c r="AZ59" i="5"/>
  <c r="AZ74" i="5"/>
  <c r="AZ75" i="5"/>
  <c r="AZ79" i="5"/>
  <c r="AZ83" i="5"/>
  <c r="AZ87" i="5"/>
  <c r="AZ31" i="5"/>
  <c r="AZ71" i="5"/>
  <c r="AZ76" i="5"/>
  <c r="AZ81" i="5"/>
  <c r="AZ88" i="5"/>
  <c r="AZ93" i="5"/>
  <c r="AZ95" i="5"/>
  <c r="AZ104" i="5"/>
  <c r="AZ109" i="5"/>
  <c r="AZ111" i="5"/>
  <c r="AZ120" i="5"/>
  <c r="AZ39" i="5"/>
  <c r="AZ67" i="5"/>
  <c r="AZ69" i="5"/>
  <c r="AZ73" i="5"/>
  <c r="AZ77" i="5"/>
  <c r="AZ92" i="5"/>
  <c r="AZ15" i="5"/>
  <c r="AZ47" i="5"/>
  <c r="AZ65" i="5"/>
  <c r="AZ84" i="5"/>
  <c r="AZ96" i="5"/>
  <c r="AZ101" i="5"/>
  <c r="AZ103" i="5"/>
  <c r="AZ112" i="5"/>
  <c r="AZ117" i="5"/>
  <c r="AZ119" i="5"/>
  <c r="AZ23" i="5"/>
  <c r="AZ55" i="5"/>
  <c r="AZ63" i="5"/>
  <c r="AZ80" i="5"/>
  <c r="AZ85" i="5"/>
  <c r="AZ89" i="5"/>
  <c r="AZ91" i="5"/>
  <c r="AZ100" i="5"/>
  <c r="AZ105" i="5"/>
  <c r="AZ107" i="5"/>
  <c r="AZ116" i="5"/>
  <c r="AZ97" i="5"/>
  <c r="AZ108" i="5"/>
  <c r="AZ115" i="5"/>
  <c r="AZ99" i="5"/>
  <c r="AZ113" i="5"/>
  <c r="AW10" i="5"/>
  <c r="AW8" i="5"/>
  <c r="AW7" i="5"/>
  <c r="AW11" i="5"/>
  <c r="AW9" i="5"/>
  <c r="AW13" i="5"/>
  <c r="AW17" i="5"/>
  <c r="AW21" i="5"/>
  <c r="AW25" i="5"/>
  <c r="AW29" i="5"/>
  <c r="AW33" i="5"/>
  <c r="AW37" i="5"/>
  <c r="AW41" i="5"/>
  <c r="AW45" i="5"/>
  <c r="AW49" i="5"/>
  <c r="AW53" i="5"/>
  <c r="AW57" i="5"/>
  <c r="AW61" i="5"/>
  <c r="AW65" i="5"/>
  <c r="AW15" i="5"/>
  <c r="AW19" i="5"/>
  <c r="AW23" i="5"/>
  <c r="AW27" i="5"/>
  <c r="AW31" i="5"/>
  <c r="AW35" i="5"/>
  <c r="AW39" i="5"/>
  <c r="AW43" i="5"/>
  <c r="AW47" i="5"/>
  <c r="AW51" i="5"/>
  <c r="AW55" i="5"/>
  <c r="AW59" i="5"/>
  <c r="AW63" i="5"/>
  <c r="AW67" i="5"/>
  <c r="AW71" i="5"/>
  <c r="AW12" i="5"/>
  <c r="AW20" i="5"/>
  <c r="AW28" i="5"/>
  <c r="AW36" i="5"/>
  <c r="AW44" i="5"/>
  <c r="AW52" i="5"/>
  <c r="AW60" i="5"/>
  <c r="AW16" i="5"/>
  <c r="AW24" i="5"/>
  <c r="AW32" i="5"/>
  <c r="AW40" i="5"/>
  <c r="AW48" i="5"/>
  <c r="AW56" i="5"/>
  <c r="AW64" i="5"/>
  <c r="AW69" i="5"/>
  <c r="AW77" i="5"/>
  <c r="AW81" i="5"/>
  <c r="AW85" i="5"/>
  <c r="AW89" i="5"/>
  <c r="AW93" i="5"/>
  <c r="AW97" i="5"/>
  <c r="AW101" i="5"/>
  <c r="AW105" i="5"/>
  <c r="AW109" i="5"/>
  <c r="AW113" i="5"/>
  <c r="AW117" i="5"/>
  <c r="AW14" i="5"/>
  <c r="AW22" i="5"/>
  <c r="AW30" i="5"/>
  <c r="AW38" i="5"/>
  <c r="AW46" i="5"/>
  <c r="AW54" i="5"/>
  <c r="AW62" i="5"/>
  <c r="AW68" i="5"/>
  <c r="AW73" i="5"/>
  <c r="AW78" i="5"/>
  <c r="AW82" i="5"/>
  <c r="AW86" i="5"/>
  <c r="AW42" i="5"/>
  <c r="AW87" i="5"/>
  <c r="AW96" i="5"/>
  <c r="AW98" i="5"/>
  <c r="AW103" i="5"/>
  <c r="AW112" i="5"/>
  <c r="AW114" i="5"/>
  <c r="AW119" i="5"/>
  <c r="AW18" i="5"/>
  <c r="AW50" i="5"/>
  <c r="AW72" i="5"/>
  <c r="AW83" i="5"/>
  <c r="AW84" i="5"/>
  <c r="AW91" i="5"/>
  <c r="AW26" i="5"/>
  <c r="AW58" i="5"/>
  <c r="AW66" i="5"/>
  <c r="AW74" i="5"/>
  <c r="AW79" i="5"/>
  <c r="AW80" i="5"/>
  <c r="AW88" i="5"/>
  <c r="AW90" i="5"/>
  <c r="AW95" i="5"/>
  <c r="AW104" i="5"/>
  <c r="AW106" i="5"/>
  <c r="AW111" i="5"/>
  <c r="AW120" i="5"/>
  <c r="AW34" i="5"/>
  <c r="AW70" i="5"/>
  <c r="AW75" i="5"/>
  <c r="AW76" i="5"/>
  <c r="AW92" i="5"/>
  <c r="AW94" i="5"/>
  <c r="AW99" i="5"/>
  <c r="AW108" i="5"/>
  <c r="AW110" i="5"/>
  <c r="AW115" i="5"/>
  <c r="AW107" i="5"/>
  <c r="AW116" i="5"/>
  <c r="AW100" i="5"/>
  <c r="AW118" i="5"/>
  <c r="AW102" i="5"/>
  <c r="AK7" i="7"/>
  <c r="AK9" i="7"/>
  <c r="AK11" i="7"/>
  <c r="AK13" i="7"/>
  <c r="AK8" i="7"/>
  <c r="AK10" i="7"/>
  <c r="AK12" i="7"/>
  <c r="AK14" i="7"/>
  <c r="AK16" i="7"/>
  <c r="AK18" i="7"/>
  <c r="AK20" i="7"/>
  <c r="AK15" i="7"/>
  <c r="AK19" i="7"/>
  <c r="AK17" i="7"/>
  <c r="AK21" i="7"/>
  <c r="AS10" i="5"/>
  <c r="AS8" i="5"/>
  <c r="AS9" i="5"/>
  <c r="AS7" i="5"/>
  <c r="AS11" i="5"/>
  <c r="AS13" i="5"/>
  <c r="AS17" i="5"/>
  <c r="AS21" i="5"/>
  <c r="AS25" i="5"/>
  <c r="AS29" i="5"/>
  <c r="AS33" i="5"/>
  <c r="AS37" i="5"/>
  <c r="AS41" i="5"/>
  <c r="AS45" i="5"/>
  <c r="AS49" i="5"/>
  <c r="AS53" i="5"/>
  <c r="AS57" i="5"/>
  <c r="AS61" i="5"/>
  <c r="AS65" i="5"/>
  <c r="AS15" i="5"/>
  <c r="AS19" i="5"/>
  <c r="AS23" i="5"/>
  <c r="AS27" i="5"/>
  <c r="AS31" i="5"/>
  <c r="AS35" i="5"/>
  <c r="AS39" i="5"/>
  <c r="AS43" i="5"/>
  <c r="AS47" i="5"/>
  <c r="AS51" i="5"/>
  <c r="AS55" i="5"/>
  <c r="AS59" i="5"/>
  <c r="AS63" i="5"/>
  <c r="AS67" i="5"/>
  <c r="AS71" i="5"/>
  <c r="AS16" i="5"/>
  <c r="AS24" i="5"/>
  <c r="AS32" i="5"/>
  <c r="AS40" i="5"/>
  <c r="AS48" i="5"/>
  <c r="AS56" i="5"/>
  <c r="AS12" i="5"/>
  <c r="AS20" i="5"/>
  <c r="AS28" i="5"/>
  <c r="AS36" i="5"/>
  <c r="AS44" i="5"/>
  <c r="AS52" i="5"/>
  <c r="AS60" i="5"/>
  <c r="AS74" i="5"/>
  <c r="AS77" i="5"/>
  <c r="AS81" i="5"/>
  <c r="AS85" i="5"/>
  <c r="AS89" i="5"/>
  <c r="AS93" i="5"/>
  <c r="AS97" i="5"/>
  <c r="AS101" i="5"/>
  <c r="AS105" i="5"/>
  <c r="AS109" i="5"/>
  <c r="AS113" i="5"/>
  <c r="AS117" i="5"/>
  <c r="AS18" i="5"/>
  <c r="AS26" i="5"/>
  <c r="AS34" i="5"/>
  <c r="AS42" i="5"/>
  <c r="AS50" i="5"/>
  <c r="AS58" i="5"/>
  <c r="AS66" i="5"/>
  <c r="AS69" i="5"/>
  <c r="AS78" i="5"/>
  <c r="AS82" i="5"/>
  <c r="AS86" i="5"/>
  <c r="AS14" i="5"/>
  <c r="AS46" i="5"/>
  <c r="AS68" i="5"/>
  <c r="AS72" i="5"/>
  <c r="AS79" i="5"/>
  <c r="AS80" i="5"/>
  <c r="AS92" i="5"/>
  <c r="AS94" i="5"/>
  <c r="AS99" i="5"/>
  <c r="AS108" i="5"/>
  <c r="AS110" i="5"/>
  <c r="AS115" i="5"/>
  <c r="AS22" i="5"/>
  <c r="AS54" i="5"/>
  <c r="AS75" i="5"/>
  <c r="AS76" i="5"/>
  <c r="AS30" i="5"/>
  <c r="AS64" i="5"/>
  <c r="AS70" i="5"/>
  <c r="AS73" i="5"/>
  <c r="AS87" i="5"/>
  <c r="AS91" i="5"/>
  <c r="AS100" i="5"/>
  <c r="AS102" i="5"/>
  <c r="AS107" i="5"/>
  <c r="AS116" i="5"/>
  <c r="AS118" i="5"/>
  <c r="AS38" i="5"/>
  <c r="AS62" i="5"/>
  <c r="AS83" i="5"/>
  <c r="AS84" i="5"/>
  <c r="AS88" i="5"/>
  <c r="AS90" i="5"/>
  <c r="AS95" i="5"/>
  <c r="AS104" i="5"/>
  <c r="AS106" i="5"/>
  <c r="AS111" i="5"/>
  <c r="AS120" i="5"/>
  <c r="AS119" i="5"/>
  <c r="AS103" i="5"/>
  <c r="AS114" i="5"/>
  <c r="AS98" i="5"/>
  <c r="AS112" i="5"/>
  <c r="AS96" i="5"/>
  <c r="AP9" i="5"/>
  <c r="AP7" i="5"/>
  <c r="AP11" i="5"/>
  <c r="AP8" i="5"/>
  <c r="AP10" i="5"/>
  <c r="AP12" i="5"/>
  <c r="AP16" i="5"/>
  <c r="AP20" i="5"/>
  <c r="AP24" i="5"/>
  <c r="AP28" i="5"/>
  <c r="AP32" i="5"/>
  <c r="AP36" i="5"/>
  <c r="AP40" i="5"/>
  <c r="AP44" i="5"/>
  <c r="AP48" i="5"/>
  <c r="AP52" i="5"/>
  <c r="AP56" i="5"/>
  <c r="AP60" i="5"/>
  <c r="AP64" i="5"/>
  <c r="AP14" i="5"/>
  <c r="AP18" i="5"/>
  <c r="AP22" i="5"/>
  <c r="AP26" i="5"/>
  <c r="AP30" i="5"/>
  <c r="AP34" i="5"/>
  <c r="AP38" i="5"/>
  <c r="AP42" i="5"/>
  <c r="AP46" i="5"/>
  <c r="AP50" i="5"/>
  <c r="AP54" i="5"/>
  <c r="AP58" i="5"/>
  <c r="AP62" i="5"/>
  <c r="AP66" i="5"/>
  <c r="AP70" i="5"/>
  <c r="AP74" i="5"/>
  <c r="AP15" i="5"/>
  <c r="AP23" i="5"/>
  <c r="AP31" i="5"/>
  <c r="AP39" i="5"/>
  <c r="AP47" i="5"/>
  <c r="AP55" i="5"/>
  <c r="AP19" i="5"/>
  <c r="AP27" i="5"/>
  <c r="AP35" i="5"/>
  <c r="AP43" i="5"/>
  <c r="AP51" i="5"/>
  <c r="AP59" i="5"/>
  <c r="AP68" i="5"/>
  <c r="AP73" i="5"/>
  <c r="AP76" i="5"/>
  <c r="AP80" i="5"/>
  <c r="AP84" i="5"/>
  <c r="AP88" i="5"/>
  <c r="AP92" i="5"/>
  <c r="AP96" i="5"/>
  <c r="AP100" i="5"/>
  <c r="AP104" i="5"/>
  <c r="AP108" i="5"/>
  <c r="AP112" i="5"/>
  <c r="AP116" i="5"/>
  <c r="AP120" i="5"/>
  <c r="AP17" i="5"/>
  <c r="AP25" i="5"/>
  <c r="AP33" i="5"/>
  <c r="AP41" i="5"/>
  <c r="AP49" i="5"/>
  <c r="AP57" i="5"/>
  <c r="AP65" i="5"/>
  <c r="AP72" i="5"/>
  <c r="AP77" i="5"/>
  <c r="AP81" i="5"/>
  <c r="AP85" i="5"/>
  <c r="AP13" i="5"/>
  <c r="AP45" i="5"/>
  <c r="AP63" i="5"/>
  <c r="AP71" i="5"/>
  <c r="AP75" i="5"/>
  <c r="AP91" i="5"/>
  <c r="AP93" i="5"/>
  <c r="AP102" i="5"/>
  <c r="AP107" i="5"/>
  <c r="AP109" i="5"/>
  <c r="AP118" i="5"/>
  <c r="AP21" i="5"/>
  <c r="AP53" i="5"/>
  <c r="AP67" i="5"/>
  <c r="AP86" i="5"/>
  <c r="AP87" i="5"/>
  <c r="AP90" i="5"/>
  <c r="AP29" i="5"/>
  <c r="AP61" i="5"/>
  <c r="AP69" i="5"/>
  <c r="AP82" i="5"/>
  <c r="AP83" i="5"/>
  <c r="AP94" i="5"/>
  <c r="AP99" i="5"/>
  <c r="AP101" i="5"/>
  <c r="AP110" i="5"/>
  <c r="AP115" i="5"/>
  <c r="AP117" i="5"/>
  <c r="AP37" i="5"/>
  <c r="AP78" i="5"/>
  <c r="AP79" i="5"/>
  <c r="AP89" i="5"/>
  <c r="AP98" i="5"/>
  <c r="AP103" i="5"/>
  <c r="AP105" i="5"/>
  <c r="AP114" i="5"/>
  <c r="AP119" i="5"/>
  <c r="AP95" i="5"/>
  <c r="AP106" i="5"/>
  <c r="AP111" i="5"/>
  <c r="AP113" i="5"/>
  <c r="AP97" i="5"/>
  <c r="AN7" i="5"/>
  <c r="AN11" i="5"/>
  <c r="AN9" i="5"/>
  <c r="AN8" i="5"/>
  <c r="AN10" i="5"/>
  <c r="AN14" i="5"/>
  <c r="AN18" i="5"/>
  <c r="AN22" i="5"/>
  <c r="AN26" i="5"/>
  <c r="AN30" i="5"/>
  <c r="AN34" i="5"/>
  <c r="AN38" i="5"/>
  <c r="AN42" i="5"/>
  <c r="AN46" i="5"/>
  <c r="AN50" i="5"/>
  <c r="AN54" i="5"/>
  <c r="AN58" i="5"/>
  <c r="AN62" i="5"/>
  <c r="AN66" i="5"/>
  <c r="AN12" i="5"/>
  <c r="AN16" i="5"/>
  <c r="AN20" i="5"/>
  <c r="AN24" i="5"/>
  <c r="AN28" i="5"/>
  <c r="AN32" i="5"/>
  <c r="AN36" i="5"/>
  <c r="AN40" i="5"/>
  <c r="AN44" i="5"/>
  <c r="AN48" i="5"/>
  <c r="AN52" i="5"/>
  <c r="AN56" i="5"/>
  <c r="AN60" i="5"/>
  <c r="AN64" i="5"/>
  <c r="AN68" i="5"/>
  <c r="AN72" i="5"/>
  <c r="AN13" i="5"/>
  <c r="AN21" i="5"/>
  <c r="AN29" i="5"/>
  <c r="AN37" i="5"/>
  <c r="AN45" i="5"/>
  <c r="AN53" i="5"/>
  <c r="AN17" i="5"/>
  <c r="AN25" i="5"/>
  <c r="AN33" i="5"/>
  <c r="AN41" i="5"/>
  <c r="AN49" i="5"/>
  <c r="AN57" i="5"/>
  <c r="AN65" i="5"/>
  <c r="AN74" i="5"/>
  <c r="AN78" i="5"/>
  <c r="AN82" i="5"/>
  <c r="AN86" i="5"/>
  <c r="AN90" i="5"/>
  <c r="AN94" i="5"/>
  <c r="AN98" i="5"/>
  <c r="AN102" i="5"/>
  <c r="AN106" i="5"/>
  <c r="AN110" i="5"/>
  <c r="AN114" i="5"/>
  <c r="AN118" i="5"/>
  <c r="AN15" i="5"/>
  <c r="AN23" i="5"/>
  <c r="AN31" i="5"/>
  <c r="AN39" i="5"/>
  <c r="AN47" i="5"/>
  <c r="AN55" i="5"/>
  <c r="AN63" i="5"/>
  <c r="AN67" i="5"/>
  <c r="AN69" i="5"/>
  <c r="AN75" i="5"/>
  <c r="AN79" i="5"/>
  <c r="AN83" i="5"/>
  <c r="AN87" i="5"/>
  <c r="AN43" i="5"/>
  <c r="AN70" i="5"/>
  <c r="AN73" i="5"/>
  <c r="AN84" i="5"/>
  <c r="AN92" i="5"/>
  <c r="AN97" i="5"/>
  <c r="AN99" i="5"/>
  <c r="AN108" i="5"/>
  <c r="AN113" i="5"/>
  <c r="AN115" i="5"/>
  <c r="AN19" i="5"/>
  <c r="AN51" i="5"/>
  <c r="AN61" i="5"/>
  <c r="AN80" i="5"/>
  <c r="AN85" i="5"/>
  <c r="AN27" i="5"/>
  <c r="AN59" i="5"/>
  <c r="AN76" i="5"/>
  <c r="AN81" i="5"/>
  <c r="AN89" i="5"/>
  <c r="AN91" i="5"/>
  <c r="AN100" i="5"/>
  <c r="AN105" i="5"/>
  <c r="AN107" i="5"/>
  <c r="AN116" i="5"/>
  <c r="AN35" i="5"/>
  <c r="AN71" i="5"/>
  <c r="AN77" i="5"/>
  <c r="AN88" i="5"/>
  <c r="AN93" i="5"/>
  <c r="AN95" i="5"/>
  <c r="AN104" i="5"/>
  <c r="AN109" i="5"/>
  <c r="AN111" i="5"/>
  <c r="AN120" i="5"/>
  <c r="AN101" i="5"/>
  <c r="AN112" i="5"/>
  <c r="AN119" i="5"/>
  <c r="AN96" i="5"/>
  <c r="AN103" i="5"/>
  <c r="AN117" i="5"/>
  <c r="AE15" i="7"/>
  <c r="AE16" i="7"/>
  <c r="AE17" i="7"/>
  <c r="AE18" i="7"/>
  <c r="AE19" i="7"/>
  <c r="AE20" i="7"/>
  <c r="AE21" i="7"/>
  <c r="AE7" i="7"/>
  <c r="AE8" i="7"/>
  <c r="AE9" i="7"/>
  <c r="AE10" i="7"/>
  <c r="AE11" i="7"/>
  <c r="AE12" i="7"/>
  <c r="AE13" i="7"/>
  <c r="AE14" i="7"/>
  <c r="Z8" i="7"/>
  <c r="Z10" i="7"/>
  <c r="Z12" i="7"/>
  <c r="Z14" i="7"/>
  <c r="Z7" i="7"/>
  <c r="Z9" i="7"/>
  <c r="Z11" i="7"/>
  <c r="Z13" i="7"/>
  <c r="Z15" i="7"/>
  <c r="Z17" i="7"/>
  <c r="Z19" i="7"/>
  <c r="Z21" i="7"/>
  <c r="Z16" i="7"/>
  <c r="Z18" i="7"/>
  <c r="Z20" i="7"/>
  <c r="AH9" i="5"/>
  <c r="AH7" i="5"/>
  <c r="AH11" i="5"/>
  <c r="AH8" i="5"/>
  <c r="AH10" i="5"/>
  <c r="AH12" i="5"/>
  <c r="AH16" i="5"/>
  <c r="AH20" i="5"/>
  <c r="AH24" i="5"/>
  <c r="AH28" i="5"/>
  <c r="AH32" i="5"/>
  <c r="AH36" i="5"/>
  <c r="AH40" i="5"/>
  <c r="AH44" i="5"/>
  <c r="AH48" i="5"/>
  <c r="AH52" i="5"/>
  <c r="AH56" i="5"/>
  <c r="AH60" i="5"/>
  <c r="AH64" i="5"/>
  <c r="AH14" i="5"/>
  <c r="AH18" i="5"/>
  <c r="AH22" i="5"/>
  <c r="AH26" i="5"/>
  <c r="AH30" i="5"/>
  <c r="AH34" i="5"/>
  <c r="AH38" i="5"/>
  <c r="AH42" i="5"/>
  <c r="AH46" i="5"/>
  <c r="AH50" i="5"/>
  <c r="AH54" i="5"/>
  <c r="AH58" i="5"/>
  <c r="AH62" i="5"/>
  <c r="AH66" i="5"/>
  <c r="AH70" i="5"/>
  <c r="AH74" i="5"/>
  <c r="AH15" i="5"/>
  <c r="AH23" i="5"/>
  <c r="AH31" i="5"/>
  <c r="AH39" i="5"/>
  <c r="AH47" i="5"/>
  <c r="AH55" i="5"/>
  <c r="AH19" i="5"/>
  <c r="AH27" i="5"/>
  <c r="AH35" i="5"/>
  <c r="AH43" i="5"/>
  <c r="AH51" i="5"/>
  <c r="AH59" i="5"/>
  <c r="AH67" i="5"/>
  <c r="AH76" i="5"/>
  <c r="AH80" i="5"/>
  <c r="AH84" i="5"/>
  <c r="AH88" i="5"/>
  <c r="AH92" i="5"/>
  <c r="AH96" i="5"/>
  <c r="AH100" i="5"/>
  <c r="AH104" i="5"/>
  <c r="AH108" i="5"/>
  <c r="AH112" i="5"/>
  <c r="AH116" i="5"/>
  <c r="AH120" i="5"/>
  <c r="AH17" i="5"/>
  <c r="AH25" i="5"/>
  <c r="AH33" i="5"/>
  <c r="AH41" i="5"/>
  <c r="AH49" i="5"/>
  <c r="AH57" i="5"/>
  <c r="AH65" i="5"/>
  <c r="AH69" i="5"/>
  <c r="AH71" i="5"/>
  <c r="AH77" i="5"/>
  <c r="AH81" i="5"/>
  <c r="AH85" i="5"/>
  <c r="AH21" i="5"/>
  <c r="AH53" i="5"/>
  <c r="AH61" i="5"/>
  <c r="AH68" i="5"/>
  <c r="AH72" i="5"/>
  <c r="AH75" i="5"/>
  <c r="AH94" i="5"/>
  <c r="AH99" i="5"/>
  <c r="AH101" i="5"/>
  <c r="AH110" i="5"/>
  <c r="AH115" i="5"/>
  <c r="AH117" i="5"/>
  <c r="AH29" i="5"/>
  <c r="AH86" i="5"/>
  <c r="AH87" i="5"/>
  <c r="AH89" i="5"/>
  <c r="AH37" i="5"/>
  <c r="AH63" i="5"/>
  <c r="AH73" i="5"/>
  <c r="AH82" i="5"/>
  <c r="AH83" i="5"/>
  <c r="AH91" i="5"/>
  <c r="AH93" i="5"/>
  <c r="AH102" i="5"/>
  <c r="AH107" i="5"/>
  <c r="AH109" i="5"/>
  <c r="AH118" i="5"/>
  <c r="AH13" i="5"/>
  <c r="AH45" i="5"/>
  <c r="AH78" i="5"/>
  <c r="AH79" i="5"/>
  <c r="AH90" i="5"/>
  <c r="AH95" i="5"/>
  <c r="AH97" i="5"/>
  <c r="AH106" i="5"/>
  <c r="AH111" i="5"/>
  <c r="AH113" i="5"/>
  <c r="AH98" i="5"/>
  <c r="AH119" i="5"/>
  <c r="AH105" i="5"/>
  <c r="AH103" i="5"/>
  <c r="AH114" i="5"/>
  <c r="V8" i="7"/>
  <c r="V10" i="7"/>
  <c r="V12" i="7"/>
  <c r="V14" i="7"/>
  <c r="V7" i="7"/>
  <c r="V9" i="7"/>
  <c r="V11" i="7"/>
  <c r="V13" i="7"/>
  <c r="V15" i="7"/>
  <c r="V17" i="7"/>
  <c r="V19" i="7"/>
  <c r="V21" i="7"/>
  <c r="V18" i="7"/>
  <c r="V16" i="7"/>
  <c r="V20" i="7"/>
  <c r="AE8" i="5"/>
  <c r="AE10" i="5"/>
  <c r="AE11" i="5"/>
  <c r="AE9" i="5"/>
  <c r="AE7" i="5"/>
  <c r="AE15" i="5"/>
  <c r="AE19" i="5"/>
  <c r="AE23" i="5"/>
  <c r="AE27" i="5"/>
  <c r="AE31" i="5"/>
  <c r="AE35" i="5"/>
  <c r="AE39" i="5"/>
  <c r="AE43" i="5"/>
  <c r="AE47" i="5"/>
  <c r="AE51" i="5"/>
  <c r="AE55" i="5"/>
  <c r="AE59" i="5"/>
  <c r="AE63" i="5"/>
  <c r="AE13" i="5"/>
  <c r="AE17" i="5"/>
  <c r="AE21" i="5"/>
  <c r="AE25" i="5"/>
  <c r="AE29" i="5"/>
  <c r="AE33" i="5"/>
  <c r="AE37" i="5"/>
  <c r="AE41" i="5"/>
  <c r="AE45" i="5"/>
  <c r="AE49" i="5"/>
  <c r="AE53" i="5"/>
  <c r="AE57" i="5"/>
  <c r="AE61" i="5"/>
  <c r="AE65" i="5"/>
  <c r="AE69" i="5"/>
  <c r="AE73" i="5"/>
  <c r="AE18" i="5"/>
  <c r="AE26" i="5"/>
  <c r="AE34" i="5"/>
  <c r="AE42" i="5"/>
  <c r="AE50" i="5"/>
  <c r="AE58" i="5"/>
  <c r="AE14" i="5"/>
  <c r="AE22" i="5"/>
  <c r="AE30" i="5"/>
  <c r="AE38" i="5"/>
  <c r="AE46" i="5"/>
  <c r="AE54" i="5"/>
  <c r="AE62" i="5"/>
  <c r="AE68" i="5"/>
  <c r="AE70" i="5"/>
  <c r="AE75" i="5"/>
  <c r="AE79" i="5"/>
  <c r="AE83" i="5"/>
  <c r="AE87" i="5"/>
  <c r="AE91" i="5"/>
  <c r="AE95" i="5"/>
  <c r="AE99" i="5"/>
  <c r="AE103" i="5"/>
  <c r="AE107" i="5"/>
  <c r="AE111" i="5"/>
  <c r="AE115" i="5"/>
  <c r="AE119" i="5"/>
  <c r="AE12" i="5"/>
  <c r="AE20" i="5"/>
  <c r="AE28" i="5"/>
  <c r="AE36" i="5"/>
  <c r="AE44" i="5"/>
  <c r="AE52" i="5"/>
  <c r="AE60" i="5"/>
  <c r="AE72" i="5"/>
  <c r="AE74" i="5"/>
  <c r="AE76" i="5"/>
  <c r="AE80" i="5"/>
  <c r="AE84" i="5"/>
  <c r="AE24" i="5"/>
  <c r="AE56" i="5"/>
  <c r="AE71" i="5"/>
  <c r="AE85" i="5"/>
  <c r="AE86" i="5"/>
  <c r="AE88" i="5"/>
  <c r="AE93" i="5"/>
  <c r="AE102" i="5"/>
  <c r="AE104" i="5"/>
  <c r="AE109" i="5"/>
  <c r="AE118" i="5"/>
  <c r="AE120" i="5"/>
  <c r="AE32" i="5"/>
  <c r="AE66" i="5"/>
  <c r="AE67" i="5"/>
  <c r="AE81" i="5"/>
  <c r="AE82" i="5"/>
  <c r="AE90" i="5"/>
  <c r="AE92" i="5"/>
  <c r="AE40" i="5"/>
  <c r="AE77" i="5"/>
  <c r="AE78" i="5"/>
  <c r="AE94" i="5"/>
  <c r="AE96" i="5"/>
  <c r="AE101" i="5"/>
  <c r="AE110" i="5"/>
  <c r="AE112" i="5"/>
  <c r="AE117" i="5"/>
  <c r="AE16" i="5"/>
  <c r="AE48" i="5"/>
  <c r="AE64" i="5"/>
  <c r="AE89" i="5"/>
  <c r="AE98" i="5"/>
  <c r="AE100" i="5"/>
  <c r="AE105" i="5"/>
  <c r="AE114" i="5"/>
  <c r="AE116" i="5"/>
  <c r="AE97" i="5"/>
  <c r="AE113" i="5"/>
  <c r="AE106" i="5"/>
  <c r="AE108" i="5"/>
  <c r="T7" i="7"/>
  <c r="T9" i="7"/>
  <c r="T11" i="7"/>
  <c r="T13" i="7"/>
  <c r="T8" i="7"/>
  <c r="T10" i="7"/>
  <c r="T12" i="7"/>
  <c r="T14" i="7"/>
  <c r="T16" i="7"/>
  <c r="T18" i="7"/>
  <c r="T20" i="7"/>
  <c r="T15" i="7"/>
  <c r="T17" i="7"/>
  <c r="T19" i="7"/>
  <c r="T21" i="7"/>
  <c r="R8" i="7"/>
  <c r="R10" i="7"/>
  <c r="R12" i="7"/>
  <c r="R14" i="7"/>
  <c r="R7" i="7"/>
  <c r="R9" i="7"/>
  <c r="R11" i="7"/>
  <c r="R13" i="7"/>
  <c r="R15" i="7"/>
  <c r="R17" i="7"/>
  <c r="R19" i="7"/>
  <c r="R21" i="7"/>
  <c r="R16" i="7"/>
  <c r="R18" i="7"/>
  <c r="R20" i="7"/>
  <c r="AA8" i="5"/>
  <c r="AA10" i="5"/>
  <c r="AA7" i="5"/>
  <c r="AA11" i="5"/>
  <c r="AA9" i="5"/>
  <c r="AA15" i="5"/>
  <c r="AA19" i="5"/>
  <c r="AA23" i="5"/>
  <c r="AA27" i="5"/>
  <c r="AA31" i="5"/>
  <c r="AA35" i="5"/>
  <c r="AA39" i="5"/>
  <c r="AA43" i="5"/>
  <c r="AA47" i="5"/>
  <c r="AA51" i="5"/>
  <c r="AA55" i="5"/>
  <c r="AA59" i="5"/>
  <c r="AA63" i="5"/>
  <c r="AA13" i="5"/>
  <c r="AA17" i="5"/>
  <c r="AA21" i="5"/>
  <c r="AA25" i="5"/>
  <c r="AA29" i="5"/>
  <c r="AA33" i="5"/>
  <c r="AA37" i="5"/>
  <c r="AA41" i="5"/>
  <c r="AA45" i="5"/>
  <c r="AA49" i="5"/>
  <c r="AA53" i="5"/>
  <c r="AA57" i="5"/>
  <c r="AA61" i="5"/>
  <c r="AA65" i="5"/>
  <c r="AA69" i="5"/>
  <c r="AA73" i="5"/>
  <c r="AA14" i="5"/>
  <c r="AA22" i="5"/>
  <c r="AA30" i="5"/>
  <c r="AA38" i="5"/>
  <c r="AA46" i="5"/>
  <c r="AA54" i="5"/>
  <c r="AA18" i="5"/>
  <c r="AA26" i="5"/>
  <c r="AA34" i="5"/>
  <c r="AA42" i="5"/>
  <c r="AA50" i="5"/>
  <c r="AA58" i="5"/>
  <c r="AA66" i="5"/>
  <c r="AA71" i="5"/>
  <c r="AA79" i="5"/>
  <c r="AA83" i="5"/>
  <c r="AA87" i="5"/>
  <c r="AA91" i="5"/>
  <c r="AA95" i="5"/>
  <c r="AA99" i="5"/>
  <c r="AA103" i="5"/>
  <c r="AA107" i="5"/>
  <c r="AA111" i="5"/>
  <c r="AA115" i="5"/>
  <c r="AA119" i="5"/>
  <c r="AA16" i="5"/>
  <c r="AA24" i="5"/>
  <c r="AA32" i="5"/>
  <c r="AA40" i="5"/>
  <c r="AA48" i="5"/>
  <c r="AA56" i="5"/>
  <c r="AA64" i="5"/>
  <c r="AA68" i="5"/>
  <c r="AA70" i="5"/>
  <c r="AA75" i="5"/>
  <c r="AA76" i="5"/>
  <c r="AA80" i="5"/>
  <c r="AA84" i="5"/>
  <c r="AA36" i="5"/>
  <c r="AA67" i="5"/>
  <c r="AA77" i="5"/>
  <c r="AA78" i="5"/>
  <c r="AA89" i="5"/>
  <c r="AA98" i="5"/>
  <c r="AA100" i="5"/>
  <c r="AA105" i="5"/>
  <c r="AA114" i="5"/>
  <c r="AA116" i="5"/>
  <c r="AA12" i="5"/>
  <c r="AA44" i="5"/>
  <c r="AA72" i="5"/>
  <c r="AA74" i="5"/>
  <c r="AA88" i="5"/>
  <c r="AA20" i="5"/>
  <c r="AA52" i="5"/>
  <c r="AA62" i="5"/>
  <c r="AA85" i="5"/>
  <c r="AA86" i="5"/>
  <c r="AA90" i="5"/>
  <c r="AA92" i="5"/>
  <c r="AA97" i="5"/>
  <c r="AA106" i="5"/>
  <c r="AA108" i="5"/>
  <c r="AA113" i="5"/>
  <c r="AA28" i="5"/>
  <c r="AA60" i="5"/>
  <c r="AA81" i="5"/>
  <c r="AA82" i="5"/>
  <c r="AA94" i="5"/>
  <c r="AA96" i="5"/>
  <c r="AA101" i="5"/>
  <c r="AA110" i="5"/>
  <c r="AA112" i="5"/>
  <c r="AA117" i="5"/>
  <c r="AA109" i="5"/>
  <c r="AA118" i="5"/>
  <c r="AA120" i="5"/>
  <c r="AA93" i="5"/>
  <c r="AA102" i="5"/>
  <c r="AA104" i="5"/>
  <c r="W8" i="5"/>
  <c r="W10" i="5"/>
  <c r="W11" i="5"/>
  <c r="W9" i="5"/>
  <c r="W7" i="5"/>
  <c r="W15" i="5"/>
  <c r="W19" i="5"/>
  <c r="W23" i="5"/>
  <c r="W27" i="5"/>
  <c r="W31" i="5"/>
  <c r="W35" i="5"/>
  <c r="W39" i="5"/>
  <c r="W43" i="5"/>
  <c r="W47" i="5"/>
  <c r="W51" i="5"/>
  <c r="W55" i="5"/>
  <c r="W59" i="5"/>
  <c r="W63" i="5"/>
  <c r="W13" i="5"/>
  <c r="W17" i="5"/>
  <c r="W21" i="5"/>
  <c r="W25" i="5"/>
  <c r="W29" i="5"/>
  <c r="W33" i="5"/>
  <c r="W37" i="5"/>
  <c r="W41" i="5"/>
  <c r="W45" i="5"/>
  <c r="W49" i="5"/>
  <c r="W53" i="5"/>
  <c r="W57" i="5"/>
  <c r="W61" i="5"/>
  <c r="W65" i="5"/>
  <c r="W69" i="5"/>
  <c r="W73" i="5"/>
  <c r="W18" i="5"/>
  <c r="W26" i="5"/>
  <c r="W34" i="5"/>
  <c r="W42" i="5"/>
  <c r="W50" i="5"/>
  <c r="W58" i="5"/>
  <c r="W14" i="5"/>
  <c r="W22" i="5"/>
  <c r="W30" i="5"/>
  <c r="W38" i="5"/>
  <c r="W46" i="5"/>
  <c r="W54" i="5"/>
  <c r="W62" i="5"/>
  <c r="W67" i="5"/>
  <c r="W79" i="5"/>
  <c r="W83" i="5"/>
  <c r="W87" i="5"/>
  <c r="W91" i="5"/>
  <c r="W95" i="5"/>
  <c r="W99" i="5"/>
  <c r="W103" i="5"/>
  <c r="W107" i="5"/>
  <c r="W111" i="5"/>
  <c r="W115" i="5"/>
  <c r="W119" i="5"/>
  <c r="W12" i="5"/>
  <c r="W20" i="5"/>
  <c r="W28" i="5"/>
  <c r="W36" i="5"/>
  <c r="W44" i="5"/>
  <c r="W52" i="5"/>
  <c r="W60" i="5"/>
  <c r="W71" i="5"/>
  <c r="W76" i="5"/>
  <c r="W80" i="5"/>
  <c r="W84" i="5"/>
  <c r="W88" i="5"/>
  <c r="W32" i="5"/>
  <c r="W68" i="5"/>
  <c r="W72" i="5"/>
  <c r="W74" i="5"/>
  <c r="W85" i="5"/>
  <c r="W86" i="5"/>
  <c r="W94" i="5"/>
  <c r="W96" i="5"/>
  <c r="W101" i="5"/>
  <c r="W110" i="5"/>
  <c r="W112" i="5"/>
  <c r="W117" i="5"/>
  <c r="W40" i="5"/>
  <c r="W64" i="5"/>
  <c r="W70" i="5"/>
  <c r="W81" i="5"/>
  <c r="W82" i="5"/>
  <c r="W89" i="5"/>
  <c r="W16" i="5"/>
  <c r="W48" i="5"/>
  <c r="W77" i="5"/>
  <c r="W78" i="5"/>
  <c r="W93" i="5"/>
  <c r="W102" i="5"/>
  <c r="W104" i="5"/>
  <c r="W109" i="5"/>
  <c r="W118" i="5"/>
  <c r="W120" i="5"/>
  <c r="W24" i="5"/>
  <c r="W56" i="5"/>
  <c r="W66" i="5"/>
  <c r="W75" i="5"/>
  <c r="W90" i="5"/>
  <c r="W92" i="5"/>
  <c r="W97" i="5"/>
  <c r="W106" i="5"/>
  <c r="W108" i="5"/>
  <c r="W113" i="5"/>
  <c r="W100" i="5"/>
  <c r="W105" i="5"/>
  <c r="W114" i="5"/>
  <c r="W98" i="5"/>
  <c r="W116" i="5"/>
  <c r="U10" i="5"/>
  <c r="U8" i="5"/>
  <c r="U9" i="5"/>
  <c r="U7" i="5"/>
  <c r="U11" i="5"/>
  <c r="U13" i="5"/>
  <c r="U17" i="5"/>
  <c r="U21" i="5"/>
  <c r="U25" i="5"/>
  <c r="U29" i="5"/>
  <c r="U33" i="5"/>
  <c r="U37" i="5"/>
  <c r="U41" i="5"/>
  <c r="U45" i="5"/>
  <c r="U49" i="5"/>
  <c r="U53" i="5"/>
  <c r="U57" i="5"/>
  <c r="U61" i="5"/>
  <c r="U65" i="5"/>
  <c r="U15" i="5"/>
  <c r="U19" i="5"/>
  <c r="U23" i="5"/>
  <c r="U27" i="5"/>
  <c r="U31" i="5"/>
  <c r="U35" i="5"/>
  <c r="U39" i="5"/>
  <c r="U43" i="5"/>
  <c r="U47" i="5"/>
  <c r="U51" i="5"/>
  <c r="U55" i="5"/>
  <c r="U59" i="5"/>
  <c r="U63" i="5"/>
  <c r="U67" i="5"/>
  <c r="U71" i="5"/>
  <c r="U75" i="5"/>
  <c r="U16" i="5"/>
  <c r="U24" i="5"/>
  <c r="U32" i="5"/>
  <c r="U40" i="5"/>
  <c r="U48" i="5"/>
  <c r="U56" i="5"/>
  <c r="U12" i="5"/>
  <c r="U20" i="5"/>
  <c r="U28" i="5"/>
  <c r="U36" i="5"/>
  <c r="U44" i="5"/>
  <c r="U52" i="5"/>
  <c r="U60" i="5"/>
  <c r="U68" i="5"/>
  <c r="U73" i="5"/>
  <c r="U77" i="5"/>
  <c r="U81" i="5"/>
  <c r="U85" i="5"/>
  <c r="U89" i="5"/>
  <c r="U93" i="5"/>
  <c r="U97" i="5"/>
  <c r="U101" i="5"/>
  <c r="U105" i="5"/>
  <c r="U109" i="5"/>
  <c r="U113" i="5"/>
  <c r="U117" i="5"/>
  <c r="U18" i="5"/>
  <c r="U26" i="5"/>
  <c r="U34" i="5"/>
  <c r="U42" i="5"/>
  <c r="U50" i="5"/>
  <c r="U58" i="5"/>
  <c r="U66" i="5"/>
  <c r="U70" i="5"/>
  <c r="U72" i="5"/>
  <c r="U78" i="5"/>
  <c r="U82" i="5"/>
  <c r="U86" i="5"/>
  <c r="U38" i="5"/>
  <c r="U64" i="5"/>
  <c r="U79" i="5"/>
  <c r="U80" i="5"/>
  <c r="U91" i="5"/>
  <c r="U100" i="5"/>
  <c r="U102" i="5"/>
  <c r="U107" i="5"/>
  <c r="U116" i="5"/>
  <c r="U118" i="5"/>
  <c r="U14" i="5"/>
  <c r="U46" i="5"/>
  <c r="U62" i="5"/>
  <c r="U76" i="5"/>
  <c r="U90" i="5"/>
  <c r="U22" i="5"/>
  <c r="U54" i="5"/>
  <c r="U69" i="5"/>
  <c r="U87" i="5"/>
  <c r="U88" i="5"/>
  <c r="U92" i="5"/>
  <c r="U94" i="5"/>
  <c r="U99" i="5"/>
  <c r="U108" i="5"/>
  <c r="U110" i="5"/>
  <c r="U115" i="5"/>
  <c r="U30" i="5"/>
  <c r="U74" i="5"/>
  <c r="U83" i="5"/>
  <c r="U84" i="5"/>
  <c r="U96" i="5"/>
  <c r="U98" i="5"/>
  <c r="U103" i="5"/>
  <c r="U112" i="5"/>
  <c r="U114" i="5"/>
  <c r="U119" i="5"/>
  <c r="U95" i="5"/>
  <c r="U120" i="5"/>
  <c r="U104" i="5"/>
  <c r="U106" i="5"/>
  <c r="U111" i="5"/>
  <c r="M10" i="5"/>
  <c r="M8" i="5"/>
  <c r="M9" i="5"/>
  <c r="M7" i="5"/>
  <c r="M11" i="5"/>
  <c r="M13" i="5"/>
  <c r="M17" i="5"/>
  <c r="M21" i="5"/>
  <c r="M25" i="5"/>
  <c r="M29" i="5"/>
  <c r="M33" i="5"/>
  <c r="M37" i="5"/>
  <c r="M41" i="5"/>
  <c r="M45" i="5"/>
  <c r="M49" i="5"/>
  <c r="M53" i="5"/>
  <c r="M57" i="5"/>
  <c r="M61" i="5"/>
  <c r="M65" i="5"/>
  <c r="M15" i="5"/>
  <c r="M19" i="5"/>
  <c r="M23" i="5"/>
  <c r="M27" i="5"/>
  <c r="M31" i="5"/>
  <c r="M35" i="5"/>
  <c r="M39" i="5"/>
  <c r="M43" i="5"/>
  <c r="M47" i="5"/>
  <c r="M51" i="5"/>
  <c r="M55" i="5"/>
  <c r="M59" i="5"/>
  <c r="M63" i="5"/>
  <c r="M67" i="5"/>
  <c r="M71" i="5"/>
  <c r="M75" i="5"/>
  <c r="M16" i="5"/>
  <c r="M24" i="5"/>
  <c r="M32" i="5"/>
  <c r="M40" i="5"/>
  <c r="M48" i="5"/>
  <c r="M56" i="5"/>
  <c r="M12" i="5"/>
  <c r="M20" i="5"/>
  <c r="M28" i="5"/>
  <c r="M36" i="5"/>
  <c r="M44" i="5"/>
  <c r="M52" i="5"/>
  <c r="M60" i="5"/>
  <c r="M74" i="5"/>
  <c r="M77" i="5"/>
  <c r="M81" i="5"/>
  <c r="M85" i="5"/>
  <c r="M89" i="5"/>
  <c r="M93" i="5"/>
  <c r="M97" i="5"/>
  <c r="M101" i="5"/>
  <c r="M105" i="5"/>
  <c r="M109" i="5"/>
  <c r="M113" i="5"/>
  <c r="M117" i="5"/>
  <c r="M18" i="5"/>
  <c r="M26" i="5"/>
  <c r="M34" i="5"/>
  <c r="M42" i="5"/>
  <c r="M50" i="5"/>
  <c r="M58" i="5"/>
  <c r="M66" i="5"/>
  <c r="M69" i="5"/>
  <c r="M78" i="5"/>
  <c r="M82" i="5"/>
  <c r="M86" i="5"/>
  <c r="M14" i="5"/>
  <c r="M46" i="5"/>
  <c r="M68" i="5"/>
  <c r="M72" i="5"/>
  <c r="M79" i="5"/>
  <c r="M80" i="5"/>
  <c r="M92" i="5"/>
  <c r="M94" i="5"/>
  <c r="M99" i="5"/>
  <c r="M108" i="5"/>
  <c r="M110" i="5"/>
  <c r="M115" i="5"/>
  <c r="M22" i="5"/>
  <c r="M54" i="5"/>
  <c r="M76" i="5"/>
  <c r="M30" i="5"/>
  <c r="M64" i="5"/>
  <c r="M70" i="5"/>
  <c r="M73" i="5"/>
  <c r="M87" i="5"/>
  <c r="M88" i="5"/>
  <c r="M91" i="5"/>
  <c r="M100" i="5"/>
  <c r="M102" i="5"/>
  <c r="M107" i="5"/>
  <c r="M116" i="5"/>
  <c r="M118" i="5"/>
  <c r="M38" i="5"/>
  <c r="M62" i="5"/>
  <c r="M83" i="5"/>
  <c r="M84" i="5"/>
  <c r="M90" i="5"/>
  <c r="M95" i="5"/>
  <c r="M104" i="5"/>
  <c r="M106" i="5"/>
  <c r="M111" i="5"/>
  <c r="M120" i="5"/>
  <c r="M98" i="5"/>
  <c r="M112" i="5"/>
  <c r="M119" i="5"/>
  <c r="M114" i="5"/>
  <c r="M96" i="5"/>
  <c r="M103" i="5"/>
  <c r="F8" i="7"/>
  <c r="F10" i="7"/>
  <c r="F12" i="7"/>
  <c r="F14" i="7"/>
  <c r="F7" i="7"/>
  <c r="F9" i="7"/>
  <c r="F11" i="7"/>
  <c r="F13" i="7"/>
  <c r="F15" i="7"/>
  <c r="F17" i="7"/>
  <c r="F19" i="7"/>
  <c r="F21" i="7"/>
  <c r="F16" i="7"/>
  <c r="F20" i="7"/>
  <c r="F18" i="7"/>
  <c r="I8" i="7"/>
  <c r="I10" i="7"/>
  <c r="I12" i="7"/>
  <c r="I14" i="7"/>
  <c r="I7" i="7"/>
  <c r="I9" i="7"/>
  <c r="I11" i="7"/>
  <c r="I13" i="7"/>
  <c r="I15" i="7"/>
  <c r="I17" i="7"/>
  <c r="I19" i="7"/>
  <c r="I21" i="7"/>
  <c r="I18" i="7"/>
  <c r="I16" i="7"/>
  <c r="I20" i="7"/>
  <c r="Q10" i="5"/>
  <c r="Q8" i="5"/>
  <c r="Q7" i="5"/>
  <c r="Q11" i="5"/>
  <c r="Q9" i="5"/>
  <c r="Q13" i="5"/>
  <c r="Q17" i="5"/>
  <c r="Q21" i="5"/>
  <c r="Q25" i="5"/>
  <c r="Q29" i="5"/>
  <c r="Q33" i="5"/>
  <c r="Q37" i="5"/>
  <c r="Q41" i="5"/>
  <c r="Q45" i="5"/>
  <c r="Q49" i="5"/>
  <c r="Q53" i="5"/>
  <c r="Q57" i="5"/>
  <c r="Q61" i="5"/>
  <c r="Q65" i="5"/>
  <c r="Q15" i="5"/>
  <c r="Q19" i="5"/>
  <c r="Q23" i="5"/>
  <c r="Q27" i="5"/>
  <c r="Q31" i="5"/>
  <c r="Q35" i="5"/>
  <c r="Q39" i="5"/>
  <c r="Q43" i="5"/>
  <c r="Q47" i="5"/>
  <c r="Q51" i="5"/>
  <c r="Q55" i="5"/>
  <c r="Q59" i="5"/>
  <c r="Q63" i="5"/>
  <c r="Q67" i="5"/>
  <c r="Q71" i="5"/>
  <c r="Q75" i="5"/>
  <c r="Q12" i="5"/>
  <c r="Q20" i="5"/>
  <c r="Q28" i="5"/>
  <c r="Q36" i="5"/>
  <c r="Q44" i="5"/>
  <c r="Q52" i="5"/>
  <c r="Q60" i="5"/>
  <c r="Q16" i="5"/>
  <c r="Q24" i="5"/>
  <c r="Q32" i="5"/>
  <c r="Q40" i="5"/>
  <c r="Q48" i="5"/>
  <c r="Q56" i="5"/>
  <c r="Q64" i="5"/>
  <c r="Q69" i="5"/>
  <c r="Q77" i="5"/>
  <c r="Q81" i="5"/>
  <c r="Q85" i="5"/>
  <c r="Q89" i="5"/>
  <c r="Q93" i="5"/>
  <c r="Q97" i="5"/>
  <c r="Q101" i="5"/>
  <c r="Q105" i="5"/>
  <c r="Q109" i="5"/>
  <c r="Q113" i="5"/>
  <c r="Q117" i="5"/>
  <c r="Q14" i="5"/>
  <c r="Q22" i="5"/>
  <c r="Q30" i="5"/>
  <c r="Q38" i="5"/>
  <c r="Q46" i="5"/>
  <c r="Q54" i="5"/>
  <c r="Q62" i="5"/>
  <c r="Q68" i="5"/>
  <c r="Q73" i="5"/>
  <c r="Q78" i="5"/>
  <c r="Q82" i="5"/>
  <c r="Q86" i="5"/>
  <c r="Q42" i="5"/>
  <c r="Q87" i="5"/>
  <c r="Q88" i="5"/>
  <c r="Q96" i="5"/>
  <c r="Q98" i="5"/>
  <c r="Q103" i="5"/>
  <c r="Q112" i="5"/>
  <c r="Q114" i="5"/>
  <c r="Q119" i="5"/>
  <c r="Q18" i="5"/>
  <c r="Q50" i="5"/>
  <c r="Q72" i="5"/>
  <c r="Q83" i="5"/>
  <c r="Q84" i="5"/>
  <c r="Q91" i="5"/>
  <c r="Q26" i="5"/>
  <c r="Q58" i="5"/>
  <c r="Q66" i="5"/>
  <c r="Q74" i="5"/>
  <c r="Q79" i="5"/>
  <c r="Q80" i="5"/>
  <c r="Q90" i="5"/>
  <c r="Q95" i="5"/>
  <c r="Q104" i="5"/>
  <c r="Q106" i="5"/>
  <c r="Q111" i="5"/>
  <c r="Q120" i="5"/>
  <c r="Q34" i="5"/>
  <c r="Q70" i="5"/>
  <c r="Q76" i="5"/>
  <c r="Q92" i="5"/>
  <c r="Q94" i="5"/>
  <c r="Q99" i="5"/>
  <c r="Q108" i="5"/>
  <c r="Q110" i="5"/>
  <c r="Q115" i="5"/>
  <c r="Q102" i="5"/>
  <c r="Q118" i="5"/>
  <c r="Q107" i="5"/>
  <c r="Q116" i="5"/>
  <c r="Q100" i="5"/>
  <c r="AP8" i="7"/>
  <c r="AP10" i="7"/>
  <c r="AP12" i="7"/>
  <c r="AP14" i="7"/>
  <c r="AP7" i="7"/>
  <c r="AP9" i="7"/>
  <c r="AP11" i="7"/>
  <c r="AP13" i="7"/>
  <c r="AP15" i="7"/>
  <c r="AP17" i="7"/>
  <c r="AP19" i="7"/>
  <c r="AP21" i="7"/>
  <c r="AP16" i="7"/>
  <c r="AP18" i="7"/>
  <c r="AP20" i="7"/>
  <c r="AN7" i="7"/>
  <c r="AN9" i="7"/>
  <c r="AN11" i="7"/>
  <c r="AN13" i="7"/>
  <c r="AN8" i="7"/>
  <c r="AN10" i="7"/>
  <c r="AN12" i="7"/>
  <c r="AN14" i="7"/>
  <c r="AN16" i="7"/>
  <c r="AN18" i="7"/>
  <c r="AN20" i="7"/>
  <c r="AN15" i="7"/>
  <c r="AN19" i="7"/>
  <c r="AN17" i="7"/>
  <c r="AN21" i="7"/>
  <c r="AT9" i="5"/>
  <c r="AT7" i="5"/>
  <c r="AT11" i="5"/>
  <c r="AT10" i="5"/>
  <c r="AT8" i="5"/>
  <c r="AT12" i="5"/>
  <c r="AT16" i="5"/>
  <c r="AT20" i="5"/>
  <c r="AT24" i="5"/>
  <c r="AT28" i="5"/>
  <c r="AT32" i="5"/>
  <c r="AT36" i="5"/>
  <c r="AT40" i="5"/>
  <c r="AT44" i="5"/>
  <c r="AT48" i="5"/>
  <c r="AT52" i="5"/>
  <c r="AT56" i="5"/>
  <c r="AT60" i="5"/>
  <c r="AT64" i="5"/>
  <c r="AT14" i="5"/>
  <c r="AT18" i="5"/>
  <c r="AT22" i="5"/>
  <c r="AT26" i="5"/>
  <c r="AT30" i="5"/>
  <c r="AT34" i="5"/>
  <c r="AT38" i="5"/>
  <c r="AT42" i="5"/>
  <c r="AT46" i="5"/>
  <c r="AT50" i="5"/>
  <c r="AT54" i="5"/>
  <c r="AT58" i="5"/>
  <c r="AT62" i="5"/>
  <c r="AT66" i="5"/>
  <c r="AT70" i="5"/>
  <c r="AT74" i="5"/>
  <c r="AT19" i="5"/>
  <c r="AT27" i="5"/>
  <c r="AT35" i="5"/>
  <c r="AT43" i="5"/>
  <c r="AT51" i="5"/>
  <c r="AT59" i="5"/>
  <c r="AT15" i="5"/>
  <c r="AT23" i="5"/>
  <c r="AT31" i="5"/>
  <c r="AT39" i="5"/>
  <c r="AT47" i="5"/>
  <c r="AT55" i="5"/>
  <c r="AT63" i="5"/>
  <c r="AT72" i="5"/>
  <c r="AT76" i="5"/>
  <c r="AT80" i="5"/>
  <c r="AT84" i="5"/>
  <c r="AT88" i="5"/>
  <c r="AT92" i="5"/>
  <c r="AT96" i="5"/>
  <c r="AT100" i="5"/>
  <c r="AT104" i="5"/>
  <c r="AT108" i="5"/>
  <c r="AT112" i="5"/>
  <c r="AT116" i="5"/>
  <c r="AT120" i="5"/>
  <c r="AT13" i="5"/>
  <c r="AT21" i="5"/>
  <c r="AT29" i="5"/>
  <c r="AT37" i="5"/>
  <c r="AT45" i="5"/>
  <c r="AT53" i="5"/>
  <c r="AT61" i="5"/>
  <c r="AT67" i="5"/>
  <c r="AT77" i="5"/>
  <c r="AT81" i="5"/>
  <c r="AT85" i="5"/>
  <c r="AT33" i="5"/>
  <c r="AT82" i="5"/>
  <c r="AT83" i="5"/>
  <c r="AT90" i="5"/>
  <c r="AT95" i="5"/>
  <c r="AT97" i="5"/>
  <c r="AT106" i="5"/>
  <c r="AT111" i="5"/>
  <c r="AT113" i="5"/>
  <c r="AT41" i="5"/>
  <c r="AT65" i="5"/>
  <c r="AT68" i="5"/>
  <c r="AT71" i="5"/>
  <c r="AT78" i="5"/>
  <c r="AT79" i="5"/>
  <c r="AT17" i="5"/>
  <c r="AT49" i="5"/>
  <c r="AT75" i="5"/>
  <c r="AT89" i="5"/>
  <c r="AT98" i="5"/>
  <c r="AT103" i="5"/>
  <c r="AT105" i="5"/>
  <c r="AT114" i="5"/>
  <c r="AT119" i="5"/>
  <c r="AT25" i="5"/>
  <c r="AT57" i="5"/>
  <c r="AT69" i="5"/>
  <c r="AT73" i="5"/>
  <c r="AT86" i="5"/>
  <c r="AT87" i="5"/>
  <c r="AT91" i="5"/>
  <c r="AT93" i="5"/>
  <c r="AT102" i="5"/>
  <c r="AT107" i="5"/>
  <c r="AT109" i="5"/>
  <c r="AT118" i="5"/>
  <c r="AT101" i="5"/>
  <c r="AT94" i="5"/>
  <c r="AT115" i="5"/>
  <c r="AT99" i="5"/>
  <c r="AT110" i="5"/>
  <c r="AT117" i="5"/>
  <c r="AL8" i="7"/>
  <c r="AL10" i="7"/>
  <c r="AL12" i="7"/>
  <c r="AL14" i="7"/>
  <c r="AL7" i="7"/>
  <c r="AL9" i="7"/>
  <c r="AL11" i="7"/>
  <c r="AL13" i="7"/>
  <c r="AL15" i="7"/>
  <c r="AL17" i="7"/>
  <c r="AL19" i="7"/>
  <c r="AL21" i="7"/>
  <c r="AL16" i="7"/>
  <c r="AL20" i="7"/>
  <c r="AL18" i="7"/>
  <c r="AR7" i="5"/>
  <c r="AR11" i="5"/>
  <c r="AR9" i="5"/>
  <c r="AR10" i="5"/>
  <c r="AR8" i="5"/>
  <c r="AR14" i="5"/>
  <c r="AR18" i="5"/>
  <c r="AR22" i="5"/>
  <c r="AR26" i="5"/>
  <c r="AR30" i="5"/>
  <c r="AR34" i="5"/>
  <c r="AR38" i="5"/>
  <c r="AR42" i="5"/>
  <c r="AR46" i="5"/>
  <c r="AR50" i="5"/>
  <c r="AR54" i="5"/>
  <c r="AR58" i="5"/>
  <c r="AR62" i="5"/>
  <c r="AR66" i="5"/>
  <c r="AR12" i="5"/>
  <c r="AR16" i="5"/>
  <c r="AR20" i="5"/>
  <c r="AR24" i="5"/>
  <c r="AR28" i="5"/>
  <c r="AR32" i="5"/>
  <c r="AR36" i="5"/>
  <c r="AR40" i="5"/>
  <c r="AR44" i="5"/>
  <c r="AR48" i="5"/>
  <c r="AR52" i="5"/>
  <c r="AR56" i="5"/>
  <c r="AR60" i="5"/>
  <c r="AR64" i="5"/>
  <c r="AR68" i="5"/>
  <c r="AR72" i="5"/>
  <c r="AR17" i="5"/>
  <c r="AR25" i="5"/>
  <c r="AR33" i="5"/>
  <c r="AR41" i="5"/>
  <c r="AR49" i="5"/>
  <c r="AR57" i="5"/>
  <c r="AR13" i="5"/>
  <c r="AR21" i="5"/>
  <c r="AR29" i="5"/>
  <c r="AR37" i="5"/>
  <c r="AR45" i="5"/>
  <c r="AR53" i="5"/>
  <c r="AR61" i="5"/>
  <c r="AR67" i="5"/>
  <c r="AR69" i="5"/>
  <c r="AR78" i="5"/>
  <c r="AR82" i="5"/>
  <c r="AR86" i="5"/>
  <c r="AR90" i="5"/>
  <c r="AR94" i="5"/>
  <c r="AR98" i="5"/>
  <c r="AR102" i="5"/>
  <c r="AR106" i="5"/>
  <c r="AR110" i="5"/>
  <c r="AR114" i="5"/>
  <c r="AR118" i="5"/>
  <c r="AR19" i="5"/>
  <c r="AR27" i="5"/>
  <c r="AR35" i="5"/>
  <c r="AR43" i="5"/>
  <c r="AR51" i="5"/>
  <c r="AR59" i="5"/>
  <c r="AR71" i="5"/>
  <c r="AR73" i="5"/>
  <c r="AR75" i="5"/>
  <c r="AR79" i="5"/>
  <c r="AR83" i="5"/>
  <c r="AR87" i="5"/>
  <c r="AR39" i="5"/>
  <c r="AR65" i="5"/>
  <c r="AR74" i="5"/>
  <c r="AR76" i="5"/>
  <c r="AR81" i="5"/>
  <c r="AR96" i="5"/>
  <c r="AR101" i="5"/>
  <c r="AR103" i="5"/>
  <c r="AR112" i="5"/>
  <c r="AR117" i="5"/>
  <c r="AR119" i="5"/>
  <c r="AR15" i="5"/>
  <c r="AR47" i="5"/>
  <c r="AR63" i="5"/>
  <c r="AR70" i="5"/>
  <c r="AR77" i="5"/>
  <c r="AR89" i="5"/>
  <c r="AR91" i="5"/>
  <c r="AR23" i="5"/>
  <c r="AR55" i="5"/>
  <c r="AR84" i="5"/>
  <c r="AR88" i="5"/>
  <c r="AR93" i="5"/>
  <c r="AR95" i="5"/>
  <c r="AR104" i="5"/>
  <c r="AR109" i="5"/>
  <c r="AR111" i="5"/>
  <c r="AR120" i="5"/>
  <c r="AR31" i="5"/>
  <c r="AR80" i="5"/>
  <c r="AR85" i="5"/>
  <c r="AR92" i="5"/>
  <c r="AR97" i="5"/>
  <c r="AR99" i="5"/>
  <c r="AR108" i="5"/>
  <c r="AR113" i="5"/>
  <c r="AR115" i="5"/>
  <c r="AR100" i="5"/>
  <c r="AR116" i="5"/>
  <c r="AR105" i="5"/>
  <c r="AR107" i="5"/>
  <c r="AH8" i="7"/>
  <c r="AH10" i="7"/>
  <c r="AH12" i="7"/>
  <c r="AH14" i="7"/>
  <c r="AH7" i="7"/>
  <c r="AH9" i="7"/>
  <c r="AH11" i="7"/>
  <c r="AH13" i="7"/>
  <c r="AH15" i="7"/>
  <c r="AH17" i="7"/>
  <c r="AH19" i="7"/>
  <c r="AH21" i="7"/>
  <c r="AH16" i="7"/>
  <c r="AH18" i="7"/>
  <c r="AH20" i="7"/>
  <c r="AD8" i="7"/>
  <c r="AD10" i="7"/>
  <c r="AD12" i="7"/>
  <c r="AD14" i="7"/>
  <c r="AD7" i="7"/>
  <c r="AD9" i="7"/>
  <c r="AD11" i="7"/>
  <c r="AD13" i="7"/>
  <c r="AD15" i="7"/>
  <c r="AD17" i="7"/>
  <c r="AD19" i="7"/>
  <c r="AD21" i="7"/>
  <c r="AD18" i="7"/>
  <c r="AD16" i="7"/>
  <c r="AD20" i="7"/>
  <c r="AC7" i="7"/>
  <c r="AC9" i="7"/>
  <c r="AC11" i="7"/>
  <c r="AC13" i="7"/>
  <c r="AC16" i="7"/>
  <c r="AC18" i="7"/>
  <c r="AC20" i="7"/>
  <c r="AC8" i="7"/>
  <c r="AC10" i="7"/>
  <c r="AC12" i="7"/>
  <c r="AC14" i="7"/>
  <c r="AC15" i="7"/>
  <c r="AC19" i="7"/>
  <c r="AC17" i="7"/>
  <c r="AC21" i="7"/>
  <c r="AA15" i="7"/>
  <c r="AA19" i="7"/>
  <c r="AA16" i="7"/>
  <c r="AA20" i="7"/>
  <c r="AA7" i="7"/>
  <c r="AA8" i="7"/>
  <c r="AA9" i="7"/>
  <c r="AA10" i="7"/>
  <c r="AA11" i="7"/>
  <c r="AA12" i="7"/>
  <c r="AA13" i="7"/>
  <c r="AA14" i="7"/>
  <c r="AA17" i="7"/>
  <c r="AA21" i="7"/>
  <c r="AA18" i="7"/>
  <c r="X7" i="7"/>
  <c r="X9" i="7"/>
  <c r="X11" i="7"/>
  <c r="X13" i="7"/>
  <c r="X8" i="7"/>
  <c r="X10" i="7"/>
  <c r="X12" i="7"/>
  <c r="X14" i="7"/>
  <c r="X16" i="7"/>
  <c r="X18" i="7"/>
  <c r="X20" i="7"/>
  <c r="X17" i="7"/>
  <c r="X21" i="7"/>
  <c r="X15" i="7"/>
  <c r="X19" i="7"/>
  <c r="W7" i="7"/>
  <c r="W8" i="7"/>
  <c r="W10" i="7" s="1"/>
  <c r="W12" i="7" s="1"/>
  <c r="W14" i="7" s="1"/>
  <c r="W16" i="7" s="1"/>
  <c r="W18" i="7" s="1"/>
  <c r="W20" i="7" s="1"/>
  <c r="W9" i="7"/>
  <c r="W11" i="7" s="1"/>
  <c r="W13" i="7" s="1"/>
  <c r="W15" i="7" s="1"/>
  <c r="W17" i="7" s="1"/>
  <c r="W19" i="7" s="1"/>
  <c r="W21" i="7" s="1"/>
  <c r="U7" i="7"/>
  <c r="U9" i="7"/>
  <c r="U11" i="7"/>
  <c r="U13" i="7"/>
  <c r="U8" i="7"/>
  <c r="U10" i="7"/>
  <c r="U12" i="7"/>
  <c r="U14" i="7"/>
  <c r="U16" i="7"/>
  <c r="U18" i="7"/>
  <c r="U20" i="7"/>
  <c r="U17" i="7"/>
  <c r="U21" i="7"/>
  <c r="U15" i="7"/>
  <c r="U19" i="7"/>
  <c r="Z9" i="5"/>
  <c r="Z7" i="5"/>
  <c r="Z11" i="5"/>
  <c r="Z8" i="5"/>
  <c r="Z10" i="5"/>
  <c r="Z12" i="5"/>
  <c r="Z16" i="5"/>
  <c r="Z20" i="5"/>
  <c r="Z24" i="5"/>
  <c r="Z28" i="5"/>
  <c r="Z32" i="5"/>
  <c r="Z36" i="5"/>
  <c r="Z40" i="5"/>
  <c r="Z44" i="5"/>
  <c r="Z48" i="5"/>
  <c r="Z52" i="5"/>
  <c r="Z56" i="5"/>
  <c r="Z60" i="5"/>
  <c r="Z64" i="5"/>
  <c r="Z14" i="5"/>
  <c r="Z18" i="5"/>
  <c r="Z22" i="5"/>
  <c r="Z26" i="5"/>
  <c r="Z30" i="5"/>
  <c r="Z34" i="5"/>
  <c r="Z38" i="5"/>
  <c r="Z42" i="5"/>
  <c r="Z46" i="5"/>
  <c r="Z50" i="5"/>
  <c r="Z54" i="5"/>
  <c r="Z58" i="5"/>
  <c r="Z62" i="5"/>
  <c r="Z66" i="5"/>
  <c r="Z70" i="5"/>
  <c r="Z74" i="5"/>
  <c r="Z15" i="5"/>
  <c r="Z23" i="5"/>
  <c r="Z31" i="5"/>
  <c r="Z39" i="5"/>
  <c r="Z47" i="5"/>
  <c r="Z55" i="5"/>
  <c r="Z19" i="5"/>
  <c r="Z27" i="5"/>
  <c r="Z35" i="5"/>
  <c r="Z43" i="5"/>
  <c r="Z51" i="5"/>
  <c r="Z59" i="5"/>
  <c r="Z68" i="5"/>
  <c r="Z73" i="5"/>
  <c r="Z75" i="5"/>
  <c r="Z76" i="5"/>
  <c r="Z80" i="5"/>
  <c r="Z84" i="5"/>
  <c r="Z88" i="5"/>
  <c r="Z92" i="5"/>
  <c r="Z96" i="5"/>
  <c r="Z100" i="5"/>
  <c r="Z104" i="5"/>
  <c r="Z108" i="5"/>
  <c r="Z112" i="5"/>
  <c r="Z116" i="5"/>
  <c r="Z120" i="5"/>
  <c r="Z17" i="5"/>
  <c r="Z25" i="5"/>
  <c r="Z33" i="5"/>
  <c r="Z41" i="5"/>
  <c r="Z49" i="5"/>
  <c r="Z57" i="5"/>
  <c r="Z65" i="5"/>
  <c r="Z72" i="5"/>
  <c r="Z77" i="5"/>
  <c r="Z81" i="5"/>
  <c r="Z85" i="5"/>
  <c r="Z29" i="5"/>
  <c r="Z63" i="5"/>
  <c r="Z69" i="5"/>
  <c r="Z91" i="5"/>
  <c r="Z93" i="5"/>
  <c r="Z102" i="5"/>
  <c r="Z107" i="5"/>
  <c r="Z109" i="5"/>
  <c r="Z118" i="5"/>
  <c r="Z37" i="5"/>
  <c r="Z86" i="5"/>
  <c r="Z87" i="5"/>
  <c r="Z90" i="5"/>
  <c r="Z13" i="5"/>
  <c r="Z45" i="5"/>
  <c r="Z61" i="5"/>
  <c r="Z71" i="5"/>
  <c r="Z82" i="5"/>
  <c r="Z83" i="5"/>
  <c r="Z94" i="5"/>
  <c r="Z99" i="5"/>
  <c r="Z101" i="5"/>
  <c r="Z110" i="5"/>
  <c r="Z115" i="5"/>
  <c r="Z117" i="5"/>
  <c r="Z21" i="5"/>
  <c r="Z53" i="5"/>
  <c r="Z67" i="5"/>
  <c r="Z78" i="5"/>
  <c r="Z79" i="5"/>
  <c r="Z89" i="5"/>
  <c r="Z98" i="5"/>
  <c r="Z103" i="5"/>
  <c r="Z105" i="5"/>
  <c r="Z114" i="5"/>
  <c r="Z119" i="5"/>
  <c r="Z106" i="5"/>
  <c r="Z111" i="5"/>
  <c r="Z97" i="5"/>
  <c r="Z95" i="5"/>
  <c r="Z113" i="5"/>
  <c r="P7" i="7"/>
  <c r="P9" i="7"/>
  <c r="P11" i="7"/>
  <c r="P13" i="7"/>
  <c r="P8" i="7"/>
  <c r="P10" i="7"/>
  <c r="P12" i="7"/>
  <c r="P14" i="7"/>
  <c r="P16" i="7"/>
  <c r="P18" i="7"/>
  <c r="P20" i="7"/>
  <c r="P15" i="7"/>
  <c r="P19" i="7"/>
  <c r="P17" i="7"/>
  <c r="P21" i="7"/>
  <c r="X7" i="5"/>
  <c r="X11" i="5"/>
  <c r="X9" i="5"/>
  <c r="X8" i="5"/>
  <c r="X10" i="5"/>
  <c r="X14" i="5"/>
  <c r="X18" i="5"/>
  <c r="X22" i="5"/>
  <c r="X26" i="5"/>
  <c r="X30" i="5"/>
  <c r="X34" i="5"/>
  <c r="X38" i="5"/>
  <c r="X42" i="5"/>
  <c r="X46" i="5"/>
  <c r="X50" i="5"/>
  <c r="X54" i="5"/>
  <c r="X58" i="5"/>
  <c r="X62" i="5"/>
  <c r="X66" i="5"/>
  <c r="X12" i="5"/>
  <c r="X16" i="5"/>
  <c r="X20" i="5"/>
  <c r="X24" i="5"/>
  <c r="X28" i="5"/>
  <c r="X32" i="5"/>
  <c r="X36" i="5"/>
  <c r="X40" i="5"/>
  <c r="X44" i="5"/>
  <c r="X48" i="5"/>
  <c r="X52" i="5"/>
  <c r="X56" i="5"/>
  <c r="X60" i="5"/>
  <c r="X64" i="5"/>
  <c r="X68" i="5"/>
  <c r="X72" i="5"/>
  <c r="X13" i="5"/>
  <c r="X21" i="5"/>
  <c r="X29" i="5"/>
  <c r="X37" i="5"/>
  <c r="X45" i="5"/>
  <c r="X53" i="5"/>
  <c r="X17" i="5"/>
  <c r="X25" i="5"/>
  <c r="X33" i="5"/>
  <c r="X41" i="5"/>
  <c r="X49" i="5"/>
  <c r="X57" i="5"/>
  <c r="X65" i="5"/>
  <c r="X74" i="5"/>
  <c r="X78" i="5"/>
  <c r="X82" i="5"/>
  <c r="X86" i="5"/>
  <c r="X90" i="5"/>
  <c r="X94" i="5"/>
  <c r="X98" i="5"/>
  <c r="X102" i="5"/>
  <c r="X106" i="5"/>
  <c r="X110" i="5"/>
  <c r="X114" i="5"/>
  <c r="X118" i="5"/>
  <c r="X15" i="5"/>
  <c r="X23" i="5"/>
  <c r="X31" i="5"/>
  <c r="X39" i="5"/>
  <c r="X47" i="5"/>
  <c r="X55" i="5"/>
  <c r="X63" i="5"/>
  <c r="X67" i="5"/>
  <c r="X69" i="5"/>
  <c r="X79" i="5"/>
  <c r="X83" i="5"/>
  <c r="X87" i="5"/>
  <c r="X27" i="5"/>
  <c r="X59" i="5"/>
  <c r="X75" i="5"/>
  <c r="X84" i="5"/>
  <c r="X92" i="5"/>
  <c r="X97" i="5"/>
  <c r="X99" i="5"/>
  <c r="X108" i="5"/>
  <c r="X113" i="5"/>
  <c r="X115" i="5"/>
  <c r="X35" i="5"/>
  <c r="X61" i="5"/>
  <c r="X71" i="5"/>
  <c r="X80" i="5"/>
  <c r="X85" i="5"/>
  <c r="X43" i="5"/>
  <c r="X70" i="5"/>
  <c r="X73" i="5"/>
  <c r="X76" i="5"/>
  <c r="X81" i="5"/>
  <c r="X89" i="5"/>
  <c r="X91" i="5"/>
  <c r="X100" i="5"/>
  <c r="X105" i="5"/>
  <c r="X107" i="5"/>
  <c r="X116" i="5"/>
  <c r="X19" i="5"/>
  <c r="X51" i="5"/>
  <c r="X77" i="5"/>
  <c r="X88" i="5"/>
  <c r="X93" i="5"/>
  <c r="X95" i="5"/>
  <c r="X104" i="5"/>
  <c r="X109" i="5"/>
  <c r="X111" i="5"/>
  <c r="X120" i="5"/>
  <c r="X101" i="5"/>
  <c r="X119" i="5"/>
  <c r="X96" i="5"/>
  <c r="X103" i="5"/>
  <c r="X117" i="5"/>
  <c r="X112" i="5"/>
  <c r="V9" i="5"/>
  <c r="V7" i="5"/>
  <c r="V11" i="5"/>
  <c r="V10" i="5"/>
  <c r="V8" i="5"/>
  <c r="V12" i="5"/>
  <c r="V16" i="5"/>
  <c r="V20" i="5"/>
  <c r="V24" i="5"/>
  <c r="V28" i="5"/>
  <c r="V32" i="5"/>
  <c r="V36" i="5"/>
  <c r="V40" i="5"/>
  <c r="V44" i="5"/>
  <c r="V48" i="5"/>
  <c r="V52" i="5"/>
  <c r="V56" i="5"/>
  <c r="V60" i="5"/>
  <c r="V64" i="5"/>
  <c r="V14" i="5"/>
  <c r="V18" i="5"/>
  <c r="V22" i="5"/>
  <c r="V26" i="5"/>
  <c r="V30" i="5"/>
  <c r="V34" i="5"/>
  <c r="V38" i="5"/>
  <c r="V42" i="5"/>
  <c r="V46" i="5"/>
  <c r="V50" i="5"/>
  <c r="V54" i="5"/>
  <c r="V58" i="5"/>
  <c r="V62" i="5"/>
  <c r="V66" i="5"/>
  <c r="V70" i="5"/>
  <c r="V74" i="5"/>
  <c r="V19" i="5"/>
  <c r="V27" i="5"/>
  <c r="V35" i="5"/>
  <c r="V43" i="5"/>
  <c r="V51" i="5"/>
  <c r="V59" i="5"/>
  <c r="V15" i="5"/>
  <c r="V23" i="5"/>
  <c r="V31" i="5"/>
  <c r="V39" i="5"/>
  <c r="V47" i="5"/>
  <c r="V55" i="5"/>
  <c r="V63" i="5"/>
  <c r="V69" i="5"/>
  <c r="V71" i="5"/>
  <c r="V76" i="5"/>
  <c r="V80" i="5"/>
  <c r="V84" i="5"/>
  <c r="V88" i="5"/>
  <c r="V92" i="5"/>
  <c r="V96" i="5"/>
  <c r="V100" i="5"/>
  <c r="V104" i="5"/>
  <c r="V108" i="5"/>
  <c r="V112" i="5"/>
  <c r="V116" i="5"/>
  <c r="V120" i="5"/>
  <c r="V13" i="5"/>
  <c r="V21" i="5"/>
  <c r="V29" i="5"/>
  <c r="V37" i="5"/>
  <c r="V45" i="5"/>
  <c r="V53" i="5"/>
  <c r="V61" i="5"/>
  <c r="V68" i="5"/>
  <c r="V73" i="5"/>
  <c r="V75" i="5"/>
  <c r="V77" i="5"/>
  <c r="V81" i="5"/>
  <c r="V85" i="5"/>
  <c r="V25" i="5"/>
  <c r="V57" i="5"/>
  <c r="V82" i="5"/>
  <c r="V83" i="5"/>
  <c r="V89" i="5"/>
  <c r="V98" i="5"/>
  <c r="V103" i="5"/>
  <c r="V105" i="5"/>
  <c r="V114" i="5"/>
  <c r="V119" i="5"/>
  <c r="V33" i="5"/>
  <c r="V78" i="5"/>
  <c r="V79" i="5"/>
  <c r="V91" i="5"/>
  <c r="V93" i="5"/>
  <c r="V41" i="5"/>
  <c r="V67" i="5"/>
  <c r="V90" i="5"/>
  <c r="V95" i="5"/>
  <c r="V97" i="5"/>
  <c r="V106" i="5"/>
  <c r="V111" i="5"/>
  <c r="V113" i="5"/>
  <c r="V17" i="5"/>
  <c r="V49" i="5"/>
  <c r="V65" i="5"/>
  <c r="V72" i="5"/>
  <c r="V86" i="5"/>
  <c r="V87" i="5"/>
  <c r="V94" i="5"/>
  <c r="V99" i="5"/>
  <c r="V101" i="5"/>
  <c r="V110" i="5"/>
  <c r="V115" i="5"/>
  <c r="V117" i="5"/>
  <c r="V109" i="5"/>
  <c r="V118" i="5"/>
  <c r="V107" i="5"/>
  <c r="V102" i="5"/>
  <c r="C8" i="7"/>
  <c r="C9" i="7"/>
  <c r="C10" i="7"/>
  <c r="C11" i="7"/>
  <c r="C12" i="7"/>
  <c r="C13" i="7"/>
  <c r="C14" i="7"/>
  <c r="C15" i="7"/>
  <c r="C16" i="7"/>
  <c r="C20" i="7"/>
  <c r="C17" i="7"/>
  <c r="C21" i="7"/>
  <c r="C18" i="7"/>
  <c r="C19" i="7"/>
  <c r="K17" i="7"/>
  <c r="K21" i="7"/>
  <c r="K18" i="7"/>
  <c r="K7" i="7"/>
  <c r="K8" i="7"/>
  <c r="K9" i="7"/>
  <c r="K10" i="7"/>
  <c r="K11" i="7"/>
  <c r="K12" i="7"/>
  <c r="K13" i="7"/>
  <c r="K14" i="7"/>
  <c r="K15" i="7"/>
  <c r="K19" i="7"/>
  <c r="K16" i="7"/>
  <c r="K20" i="7"/>
  <c r="S8" i="5"/>
  <c r="S10" i="5"/>
  <c r="S7" i="5"/>
  <c r="S11" i="5"/>
  <c r="S9" i="5"/>
  <c r="S15" i="5"/>
  <c r="S19" i="5"/>
  <c r="S23" i="5"/>
  <c r="S27" i="5"/>
  <c r="S31" i="5"/>
  <c r="S35" i="5"/>
  <c r="S39" i="5"/>
  <c r="S43" i="5"/>
  <c r="S47" i="5"/>
  <c r="S51" i="5"/>
  <c r="S55" i="5"/>
  <c r="S59" i="5"/>
  <c r="S63" i="5"/>
  <c r="S13" i="5"/>
  <c r="S17" i="5"/>
  <c r="S21" i="5"/>
  <c r="S25" i="5"/>
  <c r="S29" i="5"/>
  <c r="S33" i="5"/>
  <c r="S37" i="5"/>
  <c r="S41" i="5"/>
  <c r="S45" i="5"/>
  <c r="S49" i="5"/>
  <c r="S53" i="5"/>
  <c r="S57" i="5"/>
  <c r="S61" i="5"/>
  <c r="S65" i="5"/>
  <c r="S69" i="5"/>
  <c r="S73" i="5"/>
  <c r="S14" i="5"/>
  <c r="S22" i="5"/>
  <c r="S30" i="5"/>
  <c r="S38" i="5"/>
  <c r="S46" i="5"/>
  <c r="S54" i="5"/>
  <c r="S18" i="5"/>
  <c r="S26" i="5"/>
  <c r="S34" i="5"/>
  <c r="S42" i="5"/>
  <c r="S50" i="5"/>
  <c r="S58" i="5"/>
  <c r="S66" i="5"/>
  <c r="S72" i="5"/>
  <c r="S74" i="5"/>
  <c r="S79" i="5"/>
  <c r="S83" i="5"/>
  <c r="S87" i="5"/>
  <c r="S91" i="5"/>
  <c r="S95" i="5"/>
  <c r="S99" i="5"/>
  <c r="S103" i="5"/>
  <c r="S107" i="5"/>
  <c r="S111" i="5"/>
  <c r="S115" i="5"/>
  <c r="S119" i="5"/>
  <c r="S16" i="5"/>
  <c r="S24" i="5"/>
  <c r="S32" i="5"/>
  <c r="S40" i="5"/>
  <c r="S48" i="5"/>
  <c r="S56" i="5"/>
  <c r="S64" i="5"/>
  <c r="S67" i="5"/>
  <c r="S76" i="5"/>
  <c r="S80" i="5"/>
  <c r="S84" i="5"/>
  <c r="S88" i="5"/>
  <c r="S12" i="5"/>
  <c r="S44" i="5"/>
  <c r="S62" i="5"/>
  <c r="S70" i="5"/>
  <c r="S77" i="5"/>
  <c r="S78" i="5"/>
  <c r="S90" i="5"/>
  <c r="S92" i="5"/>
  <c r="S97" i="5"/>
  <c r="S106" i="5"/>
  <c r="S108" i="5"/>
  <c r="S113" i="5"/>
  <c r="S20" i="5"/>
  <c r="S52" i="5"/>
  <c r="S28" i="5"/>
  <c r="S60" i="5"/>
  <c r="S75" i="5"/>
  <c r="S85" i="5"/>
  <c r="S86" i="5"/>
  <c r="S89" i="5"/>
  <c r="S98" i="5"/>
  <c r="S100" i="5"/>
  <c r="S105" i="5"/>
  <c r="S114" i="5"/>
  <c r="S116" i="5"/>
  <c r="S36" i="5"/>
  <c r="S68" i="5"/>
  <c r="S71" i="5"/>
  <c r="S81" i="5"/>
  <c r="S82" i="5"/>
  <c r="S93" i="5"/>
  <c r="S102" i="5"/>
  <c r="S104" i="5"/>
  <c r="S109" i="5"/>
  <c r="S118" i="5"/>
  <c r="S120" i="5"/>
  <c r="S110" i="5"/>
  <c r="S112" i="5"/>
  <c r="S94" i="5"/>
  <c r="S96" i="5"/>
  <c r="S117" i="5"/>
  <c r="S101" i="5"/>
  <c r="G16" i="7"/>
  <c r="G17" i="7"/>
  <c r="G18" i="7"/>
  <c r="G19" i="7"/>
  <c r="G20" i="7"/>
  <c r="G21" i="7"/>
  <c r="G7" i="7"/>
  <c r="G8" i="7"/>
  <c r="G9" i="7"/>
  <c r="G10" i="7"/>
  <c r="G11" i="7"/>
  <c r="G12" i="7"/>
  <c r="G13" i="7"/>
  <c r="G14" i="7"/>
  <c r="G15" i="7"/>
  <c r="R9" i="5"/>
  <c r="R7" i="5"/>
  <c r="R11" i="5"/>
  <c r="R8" i="5"/>
  <c r="R10" i="5"/>
  <c r="R12" i="5"/>
  <c r="R16" i="5"/>
  <c r="R20" i="5"/>
  <c r="R24" i="5"/>
  <c r="R28" i="5"/>
  <c r="R32" i="5"/>
  <c r="R36" i="5"/>
  <c r="R40" i="5"/>
  <c r="R44" i="5"/>
  <c r="R48" i="5"/>
  <c r="R52" i="5"/>
  <c r="R56" i="5"/>
  <c r="R60" i="5"/>
  <c r="R64" i="5"/>
  <c r="R14" i="5"/>
  <c r="R18" i="5"/>
  <c r="R22" i="5"/>
  <c r="R26" i="5"/>
  <c r="R30" i="5"/>
  <c r="R34" i="5"/>
  <c r="R38" i="5"/>
  <c r="R42" i="5"/>
  <c r="R46" i="5"/>
  <c r="R50" i="5"/>
  <c r="R54" i="5"/>
  <c r="R58" i="5"/>
  <c r="R62" i="5"/>
  <c r="R66" i="5"/>
  <c r="R70" i="5"/>
  <c r="R74" i="5"/>
  <c r="R15" i="5"/>
  <c r="R23" i="5"/>
  <c r="R31" i="5"/>
  <c r="R39" i="5"/>
  <c r="R47" i="5"/>
  <c r="R55" i="5"/>
  <c r="R19" i="5"/>
  <c r="R27" i="5"/>
  <c r="R35" i="5"/>
  <c r="R43" i="5"/>
  <c r="R51" i="5"/>
  <c r="R59" i="5"/>
  <c r="R67" i="5"/>
  <c r="R76" i="5"/>
  <c r="R80" i="5"/>
  <c r="R84" i="5"/>
  <c r="R88" i="5"/>
  <c r="R92" i="5"/>
  <c r="R96" i="5"/>
  <c r="R100" i="5"/>
  <c r="R104" i="5"/>
  <c r="R108" i="5"/>
  <c r="R112" i="5"/>
  <c r="R116" i="5"/>
  <c r="R120" i="5"/>
  <c r="R17" i="5"/>
  <c r="R25" i="5"/>
  <c r="R33" i="5"/>
  <c r="R41" i="5"/>
  <c r="R49" i="5"/>
  <c r="R57" i="5"/>
  <c r="R65" i="5"/>
  <c r="R69" i="5"/>
  <c r="R71" i="5"/>
  <c r="R77" i="5"/>
  <c r="R81" i="5"/>
  <c r="R85" i="5"/>
  <c r="R37" i="5"/>
  <c r="R61" i="5"/>
  <c r="R73" i="5"/>
  <c r="R94" i="5"/>
  <c r="R99" i="5"/>
  <c r="R101" i="5"/>
  <c r="R110" i="5"/>
  <c r="R115" i="5"/>
  <c r="R117" i="5"/>
  <c r="R13" i="5"/>
  <c r="R45" i="5"/>
  <c r="R75" i="5"/>
  <c r="R86" i="5"/>
  <c r="R87" i="5"/>
  <c r="R89" i="5"/>
  <c r="R21" i="5"/>
  <c r="R53" i="5"/>
  <c r="R63" i="5"/>
  <c r="R68" i="5"/>
  <c r="R72" i="5"/>
  <c r="R82" i="5"/>
  <c r="R83" i="5"/>
  <c r="R91" i="5"/>
  <c r="R93" i="5"/>
  <c r="R102" i="5"/>
  <c r="R107" i="5"/>
  <c r="R109" i="5"/>
  <c r="R118" i="5"/>
  <c r="R29" i="5"/>
  <c r="R78" i="5"/>
  <c r="R79" i="5"/>
  <c r="R90" i="5"/>
  <c r="R95" i="5"/>
  <c r="R97" i="5"/>
  <c r="R106" i="5"/>
  <c r="R111" i="5"/>
  <c r="R113" i="5"/>
  <c r="R105" i="5"/>
  <c r="R114" i="5"/>
  <c r="R103" i="5"/>
  <c r="R98" i="5"/>
  <c r="R119" i="5"/>
  <c r="AQ17" i="7"/>
  <c r="AQ21" i="7"/>
  <c r="AQ18" i="7"/>
  <c r="AQ7" i="7"/>
  <c r="AQ8" i="7"/>
  <c r="AQ9" i="7"/>
  <c r="AQ10" i="7"/>
  <c r="AQ11" i="7"/>
  <c r="AQ12" i="7"/>
  <c r="AQ13" i="7"/>
  <c r="AQ14" i="7"/>
  <c r="AQ15" i="7"/>
  <c r="AQ19" i="7"/>
  <c r="AQ16" i="7"/>
  <c r="AQ20" i="7"/>
  <c r="AY8" i="5"/>
  <c r="AY10" i="5"/>
  <c r="AY7" i="5"/>
  <c r="AY11" i="5"/>
  <c r="AY9" i="5"/>
  <c r="AY15" i="5"/>
  <c r="AY19" i="5"/>
  <c r="AY23" i="5"/>
  <c r="AY27" i="5"/>
  <c r="AY31" i="5"/>
  <c r="AY35" i="5"/>
  <c r="AY39" i="5"/>
  <c r="AY43" i="5"/>
  <c r="AY47" i="5"/>
  <c r="AY51" i="5"/>
  <c r="AY55" i="5"/>
  <c r="AY59" i="5"/>
  <c r="AY63" i="5"/>
  <c r="AY13" i="5"/>
  <c r="AY17" i="5"/>
  <c r="AY21" i="5"/>
  <c r="AY25" i="5"/>
  <c r="AY29" i="5"/>
  <c r="AY33" i="5"/>
  <c r="AY37" i="5"/>
  <c r="AY41" i="5"/>
  <c r="AY45" i="5"/>
  <c r="AY49" i="5"/>
  <c r="AY53" i="5"/>
  <c r="AY57" i="5"/>
  <c r="AY61" i="5"/>
  <c r="AY65" i="5"/>
  <c r="AY69" i="5"/>
  <c r="AY73" i="5"/>
  <c r="AY14" i="5"/>
  <c r="AY22" i="5"/>
  <c r="AY30" i="5"/>
  <c r="AY38" i="5"/>
  <c r="AY46" i="5"/>
  <c r="AY54" i="5"/>
  <c r="AY18" i="5"/>
  <c r="AY26" i="5"/>
  <c r="AY34" i="5"/>
  <c r="AY42" i="5"/>
  <c r="AY50" i="5"/>
  <c r="AY58" i="5"/>
  <c r="AY66" i="5"/>
  <c r="AY72" i="5"/>
  <c r="AY74" i="5"/>
  <c r="AY75" i="5"/>
  <c r="AY79" i="5"/>
  <c r="AY83" i="5"/>
  <c r="AY87" i="5"/>
  <c r="AY91" i="5"/>
  <c r="AY95" i="5"/>
  <c r="AY99" i="5"/>
  <c r="AY103" i="5"/>
  <c r="AY107" i="5"/>
  <c r="AY111" i="5"/>
  <c r="AY115" i="5"/>
  <c r="AY119" i="5"/>
  <c r="AY16" i="5"/>
  <c r="AY24" i="5"/>
  <c r="AY32" i="5"/>
  <c r="AY40" i="5"/>
  <c r="AY48" i="5"/>
  <c r="AY56" i="5"/>
  <c r="AY64" i="5"/>
  <c r="AY67" i="5"/>
  <c r="AY76" i="5"/>
  <c r="AY80" i="5"/>
  <c r="AY84" i="5"/>
  <c r="AY12" i="5"/>
  <c r="AY44" i="5"/>
  <c r="AY62" i="5"/>
  <c r="AY70" i="5"/>
  <c r="AY77" i="5"/>
  <c r="AY78" i="5"/>
  <c r="AY90" i="5"/>
  <c r="AY92" i="5"/>
  <c r="AY97" i="5"/>
  <c r="AY106" i="5"/>
  <c r="AY108" i="5"/>
  <c r="AY113" i="5"/>
  <c r="AY20" i="5"/>
  <c r="AY52" i="5"/>
  <c r="AY28" i="5"/>
  <c r="AY60" i="5"/>
  <c r="AY85" i="5"/>
  <c r="AY86" i="5"/>
  <c r="AY89" i="5"/>
  <c r="AY98" i="5"/>
  <c r="AY100" i="5"/>
  <c r="AY105" i="5"/>
  <c r="AY114" i="5"/>
  <c r="AY116" i="5"/>
  <c r="AY36" i="5"/>
  <c r="AY68" i="5"/>
  <c r="AY71" i="5"/>
  <c r="AY81" i="5"/>
  <c r="AY82" i="5"/>
  <c r="AY88" i="5"/>
  <c r="AY93" i="5"/>
  <c r="AY102" i="5"/>
  <c r="AY104" i="5"/>
  <c r="AY109" i="5"/>
  <c r="AY118" i="5"/>
  <c r="AY120" i="5"/>
  <c r="AY94" i="5"/>
  <c r="AY96" i="5"/>
  <c r="AY117" i="5"/>
  <c r="AY112" i="5"/>
  <c r="AY101" i="5"/>
  <c r="AY110" i="5"/>
  <c r="AU8" i="5"/>
  <c r="AU10" i="5"/>
  <c r="AU11" i="5"/>
  <c r="AU9" i="5"/>
  <c r="AU7" i="5"/>
  <c r="AU15" i="5"/>
  <c r="AU19" i="5"/>
  <c r="AU23" i="5"/>
  <c r="AU27" i="5"/>
  <c r="AU31" i="5"/>
  <c r="AU35" i="5"/>
  <c r="AU39" i="5"/>
  <c r="AU43" i="5"/>
  <c r="AU47" i="5"/>
  <c r="AU51" i="5"/>
  <c r="AU55" i="5"/>
  <c r="AU59" i="5"/>
  <c r="AU63" i="5"/>
  <c r="AU13" i="5"/>
  <c r="AU17" i="5"/>
  <c r="AU21" i="5"/>
  <c r="AU25" i="5"/>
  <c r="AU29" i="5"/>
  <c r="AU33" i="5"/>
  <c r="AU37" i="5"/>
  <c r="AU41" i="5"/>
  <c r="AU45" i="5"/>
  <c r="AU49" i="5"/>
  <c r="AU53" i="5"/>
  <c r="AU57" i="5"/>
  <c r="AU61" i="5"/>
  <c r="AU65" i="5"/>
  <c r="AU69" i="5"/>
  <c r="AU73" i="5"/>
  <c r="AU18" i="5"/>
  <c r="AU26" i="5"/>
  <c r="AU34" i="5"/>
  <c r="AU42" i="5"/>
  <c r="AU50" i="5"/>
  <c r="AU58" i="5"/>
  <c r="AU14" i="5"/>
  <c r="AU22" i="5"/>
  <c r="AU30" i="5"/>
  <c r="AU38" i="5"/>
  <c r="AU46" i="5"/>
  <c r="AU54" i="5"/>
  <c r="AU62" i="5"/>
  <c r="AU68" i="5"/>
  <c r="AU70" i="5"/>
  <c r="AU75" i="5"/>
  <c r="AU79" i="5"/>
  <c r="AU83" i="5"/>
  <c r="AU87" i="5"/>
  <c r="AU91" i="5"/>
  <c r="AU95" i="5"/>
  <c r="AU99" i="5"/>
  <c r="AU103" i="5"/>
  <c r="AU107" i="5"/>
  <c r="AU111" i="5"/>
  <c r="AU115" i="5"/>
  <c r="AU119" i="5"/>
  <c r="AU12" i="5"/>
  <c r="AU20" i="5"/>
  <c r="AU28" i="5"/>
  <c r="AU36" i="5"/>
  <c r="AU44" i="5"/>
  <c r="AU52" i="5"/>
  <c r="AU60" i="5"/>
  <c r="AU72" i="5"/>
  <c r="AU74" i="5"/>
  <c r="AU76" i="5"/>
  <c r="AU80" i="5"/>
  <c r="AU84" i="5"/>
  <c r="AU40" i="5"/>
  <c r="AU85" i="5"/>
  <c r="AU86" i="5"/>
  <c r="AU88" i="5"/>
  <c r="AU93" i="5"/>
  <c r="AU102" i="5"/>
  <c r="AU104" i="5"/>
  <c r="AU109" i="5"/>
  <c r="AU118" i="5"/>
  <c r="AU120" i="5"/>
  <c r="AU16" i="5"/>
  <c r="AU48" i="5"/>
  <c r="AU66" i="5"/>
  <c r="AU81" i="5"/>
  <c r="AU82" i="5"/>
  <c r="AU90" i="5"/>
  <c r="AU92" i="5"/>
  <c r="AU24" i="5"/>
  <c r="AU56" i="5"/>
  <c r="AU71" i="5"/>
  <c r="AU77" i="5"/>
  <c r="AU78" i="5"/>
  <c r="AU94" i="5"/>
  <c r="AU96" i="5"/>
  <c r="AU101" i="5"/>
  <c r="AU110" i="5"/>
  <c r="AU112" i="5"/>
  <c r="AU117" i="5"/>
  <c r="AU32" i="5"/>
  <c r="AU64" i="5"/>
  <c r="AU67" i="5"/>
  <c r="AU89" i="5"/>
  <c r="AU98" i="5"/>
  <c r="AU100" i="5"/>
  <c r="AU105" i="5"/>
  <c r="AU114" i="5"/>
  <c r="AU116" i="5"/>
  <c r="AU106" i="5"/>
  <c r="AU97" i="5"/>
  <c r="AU108" i="5"/>
  <c r="AU113" i="5"/>
  <c r="AJ7" i="7"/>
  <c r="AJ9" i="7"/>
  <c r="AJ11" i="7"/>
  <c r="AJ13" i="7"/>
  <c r="AJ8" i="7"/>
  <c r="AJ10" i="7"/>
  <c r="AJ12" i="7"/>
  <c r="AJ14" i="7"/>
  <c r="AJ16" i="7"/>
  <c r="AJ18" i="7"/>
  <c r="AJ20" i="7"/>
  <c r="AJ15" i="7"/>
  <c r="AJ17" i="7"/>
  <c r="AJ19" i="7"/>
  <c r="AJ21" i="7"/>
  <c r="AG8" i="7"/>
  <c r="AG10" i="7"/>
  <c r="AG12" i="7"/>
  <c r="AG14" i="7"/>
  <c r="AG15" i="7"/>
  <c r="AG17" i="7"/>
  <c r="AG19" i="7"/>
  <c r="AG21" i="7"/>
  <c r="AG7" i="7"/>
  <c r="AG9" i="7"/>
  <c r="AG11" i="7"/>
  <c r="AG13" i="7"/>
  <c r="AG18" i="7"/>
  <c r="AG16" i="7"/>
  <c r="AG20" i="7"/>
  <c r="AF7" i="7"/>
  <c r="AF9" i="7"/>
  <c r="AF11" i="7"/>
  <c r="AF13" i="7"/>
  <c r="AF8" i="7"/>
  <c r="AF10" i="7"/>
  <c r="AF12" i="7"/>
  <c r="AF14" i="7"/>
  <c r="AF16" i="7"/>
  <c r="AF18" i="7"/>
  <c r="AF20" i="7"/>
  <c r="AF17" i="7"/>
  <c r="AF21" i="7"/>
  <c r="AF15" i="7"/>
  <c r="AF19" i="7"/>
  <c r="AK10" i="5"/>
  <c r="AK8" i="5"/>
  <c r="AK9" i="5"/>
  <c r="AK7" i="5"/>
  <c r="AK11" i="5"/>
  <c r="AK13" i="5"/>
  <c r="AK17" i="5"/>
  <c r="AK21" i="5"/>
  <c r="AK25" i="5"/>
  <c r="AK29" i="5"/>
  <c r="AK33" i="5"/>
  <c r="AK37" i="5"/>
  <c r="AK41" i="5"/>
  <c r="AK45" i="5"/>
  <c r="AK49" i="5"/>
  <c r="AK53" i="5"/>
  <c r="AK57" i="5"/>
  <c r="AK61" i="5"/>
  <c r="AK65" i="5"/>
  <c r="AK15" i="5"/>
  <c r="AK19" i="5"/>
  <c r="AK23" i="5"/>
  <c r="AK27" i="5"/>
  <c r="AK31" i="5"/>
  <c r="AK35" i="5"/>
  <c r="AK39" i="5"/>
  <c r="AK43" i="5"/>
  <c r="AK47" i="5"/>
  <c r="AK51" i="5"/>
  <c r="AK55" i="5"/>
  <c r="AK59" i="5"/>
  <c r="AK63" i="5"/>
  <c r="AK67" i="5"/>
  <c r="AK71" i="5"/>
  <c r="AK16" i="5"/>
  <c r="AK24" i="5"/>
  <c r="AK32" i="5"/>
  <c r="AK40" i="5"/>
  <c r="AK48" i="5"/>
  <c r="AK56" i="5"/>
  <c r="AK12" i="5"/>
  <c r="AK20" i="5"/>
  <c r="AK28" i="5"/>
  <c r="AK36" i="5"/>
  <c r="AK44" i="5"/>
  <c r="AK52" i="5"/>
  <c r="AK60" i="5"/>
  <c r="AK68" i="5"/>
  <c r="AK73" i="5"/>
  <c r="AK77" i="5"/>
  <c r="AK81" i="5"/>
  <c r="AK85" i="5"/>
  <c r="AK89" i="5"/>
  <c r="AK93" i="5"/>
  <c r="AK97" i="5"/>
  <c r="AK101" i="5"/>
  <c r="AK105" i="5"/>
  <c r="AK109" i="5"/>
  <c r="AK113" i="5"/>
  <c r="AK117" i="5"/>
  <c r="AK18" i="5"/>
  <c r="AK26" i="5"/>
  <c r="AK34" i="5"/>
  <c r="AK42" i="5"/>
  <c r="AK50" i="5"/>
  <c r="AK58" i="5"/>
  <c r="AK66" i="5"/>
  <c r="AK70" i="5"/>
  <c r="AK72" i="5"/>
  <c r="AK78" i="5"/>
  <c r="AK82" i="5"/>
  <c r="AK86" i="5"/>
  <c r="AK22" i="5"/>
  <c r="AK54" i="5"/>
  <c r="AK64" i="5"/>
  <c r="AK69" i="5"/>
  <c r="AK79" i="5"/>
  <c r="AK80" i="5"/>
  <c r="AK91" i="5"/>
  <c r="AK100" i="5"/>
  <c r="AK102" i="5"/>
  <c r="AK107" i="5"/>
  <c r="AK116" i="5"/>
  <c r="AK118" i="5"/>
  <c r="AK30" i="5"/>
  <c r="AK62" i="5"/>
  <c r="AK74" i="5"/>
  <c r="AK75" i="5"/>
  <c r="AK76" i="5"/>
  <c r="AK88" i="5"/>
  <c r="AK90" i="5"/>
  <c r="AK38" i="5"/>
  <c r="AK87" i="5"/>
  <c r="AK92" i="5"/>
  <c r="AK94" i="5"/>
  <c r="AK99" i="5"/>
  <c r="AK108" i="5"/>
  <c r="AK110" i="5"/>
  <c r="AK115" i="5"/>
  <c r="AK14" i="5"/>
  <c r="AK46" i="5"/>
  <c r="AK83" i="5"/>
  <c r="AK84" i="5"/>
  <c r="AK96" i="5"/>
  <c r="AK98" i="5"/>
  <c r="AK103" i="5"/>
  <c r="AK112" i="5"/>
  <c r="AK114" i="5"/>
  <c r="AK119" i="5"/>
  <c r="AK104" i="5"/>
  <c r="AK106" i="5"/>
  <c r="AK111" i="5"/>
  <c r="AK95" i="5"/>
  <c r="AK120" i="5"/>
  <c r="AB7" i="7"/>
  <c r="AB9" i="7"/>
  <c r="AB11" i="7"/>
  <c r="AB13" i="7"/>
  <c r="AB8" i="7"/>
  <c r="AB10" i="7"/>
  <c r="AB12" i="7"/>
  <c r="AB14" i="7"/>
  <c r="AB16" i="7"/>
  <c r="AB18" i="7"/>
  <c r="AB20" i="7"/>
  <c r="AB15" i="7"/>
  <c r="AB17" i="7"/>
  <c r="AB19" i="7"/>
  <c r="AB21" i="7"/>
  <c r="AI8" i="5"/>
  <c r="AI10" i="5"/>
  <c r="AI7" i="5"/>
  <c r="AI11" i="5"/>
  <c r="AI9" i="5"/>
  <c r="AI15" i="5"/>
  <c r="AI19" i="5"/>
  <c r="AI23" i="5"/>
  <c r="AI27" i="5"/>
  <c r="AI31" i="5"/>
  <c r="AI35" i="5"/>
  <c r="AI39" i="5"/>
  <c r="AI43" i="5"/>
  <c r="AI47" i="5"/>
  <c r="AI51" i="5"/>
  <c r="AI55" i="5"/>
  <c r="AI59" i="5"/>
  <c r="AI63" i="5"/>
  <c r="AI13" i="5"/>
  <c r="AI17" i="5"/>
  <c r="AI21" i="5"/>
  <c r="AI25" i="5"/>
  <c r="AI29" i="5"/>
  <c r="AI33" i="5"/>
  <c r="AI37" i="5"/>
  <c r="AI41" i="5"/>
  <c r="AI45" i="5"/>
  <c r="AI49" i="5"/>
  <c r="AI53" i="5"/>
  <c r="AI57" i="5"/>
  <c r="AI61" i="5"/>
  <c r="AI65" i="5"/>
  <c r="AI69" i="5"/>
  <c r="AI73" i="5"/>
  <c r="AI14" i="5"/>
  <c r="AI22" i="5"/>
  <c r="AI30" i="5"/>
  <c r="AI38" i="5"/>
  <c r="AI46" i="5"/>
  <c r="AI54" i="5"/>
  <c r="AI18" i="5"/>
  <c r="AI26" i="5"/>
  <c r="AI34" i="5"/>
  <c r="AI42" i="5"/>
  <c r="AI50" i="5"/>
  <c r="AI58" i="5"/>
  <c r="AI66" i="5"/>
  <c r="AI72" i="5"/>
  <c r="AI74" i="5"/>
  <c r="AI75" i="5"/>
  <c r="AI79" i="5"/>
  <c r="AI83" i="5"/>
  <c r="AI87" i="5"/>
  <c r="AI91" i="5"/>
  <c r="AI95" i="5"/>
  <c r="AI99" i="5"/>
  <c r="AI103" i="5"/>
  <c r="AI107" i="5"/>
  <c r="AI111" i="5"/>
  <c r="AI115" i="5"/>
  <c r="AI119" i="5"/>
  <c r="AI16" i="5"/>
  <c r="AI24" i="5"/>
  <c r="AI32" i="5"/>
  <c r="AI40" i="5"/>
  <c r="AI48" i="5"/>
  <c r="AI56" i="5"/>
  <c r="AI64" i="5"/>
  <c r="AI67" i="5"/>
  <c r="AI76" i="5"/>
  <c r="AI80" i="5"/>
  <c r="AI84" i="5"/>
  <c r="AI28" i="5"/>
  <c r="AI60" i="5"/>
  <c r="AI62" i="5"/>
  <c r="AI77" i="5"/>
  <c r="AI78" i="5"/>
  <c r="AI90" i="5"/>
  <c r="AI92" i="5"/>
  <c r="AI97" i="5"/>
  <c r="AI106" i="5"/>
  <c r="AI108" i="5"/>
  <c r="AI113" i="5"/>
  <c r="AI36" i="5"/>
  <c r="AI68" i="5"/>
  <c r="AI71" i="5"/>
  <c r="AI12" i="5"/>
  <c r="AI44" i="5"/>
  <c r="AI70" i="5"/>
  <c r="AI85" i="5"/>
  <c r="AI86" i="5"/>
  <c r="AI89" i="5"/>
  <c r="AI98" i="5"/>
  <c r="AI100" i="5"/>
  <c r="AI105" i="5"/>
  <c r="AI114" i="5"/>
  <c r="AI116" i="5"/>
  <c r="AI20" i="5"/>
  <c r="AI52" i="5"/>
  <c r="AI81" i="5"/>
  <c r="AI82" i="5"/>
  <c r="AI88" i="5"/>
  <c r="AI93" i="5"/>
  <c r="AI102" i="5"/>
  <c r="AI104" i="5"/>
  <c r="AI109" i="5"/>
  <c r="AI118" i="5"/>
  <c r="AI120" i="5"/>
  <c r="AI110" i="5"/>
  <c r="AI112" i="5"/>
  <c r="AI94" i="5"/>
  <c r="AI96" i="5"/>
  <c r="AI117" i="5"/>
  <c r="AI101" i="5"/>
  <c r="Y8" i="7"/>
  <c r="Y10" i="7"/>
  <c r="Y12" i="7"/>
  <c r="Y14" i="7"/>
  <c r="Y7" i="7"/>
  <c r="Y9" i="7"/>
  <c r="Y11" i="7"/>
  <c r="Y13" i="7"/>
  <c r="Y15" i="7"/>
  <c r="Y17" i="7"/>
  <c r="Y19" i="7"/>
  <c r="Y21" i="7"/>
  <c r="Y16" i="7"/>
  <c r="Y20" i="7"/>
  <c r="Y18" i="7"/>
  <c r="AD9" i="5"/>
  <c r="AD7" i="5"/>
  <c r="AD11" i="5"/>
  <c r="AD10" i="5"/>
  <c r="AD8" i="5"/>
  <c r="AD12" i="5"/>
  <c r="AD16" i="5"/>
  <c r="AD20" i="5"/>
  <c r="AD24" i="5"/>
  <c r="AD28" i="5"/>
  <c r="AD32" i="5"/>
  <c r="AD36" i="5"/>
  <c r="AD40" i="5"/>
  <c r="AD44" i="5"/>
  <c r="AD48" i="5"/>
  <c r="AD52" i="5"/>
  <c r="AD56" i="5"/>
  <c r="AD60" i="5"/>
  <c r="AD64" i="5"/>
  <c r="AD14" i="5"/>
  <c r="AD18" i="5"/>
  <c r="AD22" i="5"/>
  <c r="AD26" i="5"/>
  <c r="AD30" i="5"/>
  <c r="AD34" i="5"/>
  <c r="AD38" i="5"/>
  <c r="AD42" i="5"/>
  <c r="AD46" i="5"/>
  <c r="AD50" i="5"/>
  <c r="AD54" i="5"/>
  <c r="AD58" i="5"/>
  <c r="AD62" i="5"/>
  <c r="AD66" i="5"/>
  <c r="AD70" i="5"/>
  <c r="AD74" i="5"/>
  <c r="AD19" i="5"/>
  <c r="AD27" i="5"/>
  <c r="AD35" i="5"/>
  <c r="AD43" i="5"/>
  <c r="AD51" i="5"/>
  <c r="AD59" i="5"/>
  <c r="AD15" i="5"/>
  <c r="AD23" i="5"/>
  <c r="AD31" i="5"/>
  <c r="AD39" i="5"/>
  <c r="AD47" i="5"/>
  <c r="AD55" i="5"/>
  <c r="AD63" i="5"/>
  <c r="AD72" i="5"/>
  <c r="AD76" i="5"/>
  <c r="AD80" i="5"/>
  <c r="AD84" i="5"/>
  <c r="AD88" i="5"/>
  <c r="AD92" i="5"/>
  <c r="AD96" i="5"/>
  <c r="AD100" i="5"/>
  <c r="AD104" i="5"/>
  <c r="AD108" i="5"/>
  <c r="AD112" i="5"/>
  <c r="AD116" i="5"/>
  <c r="AD120" i="5"/>
  <c r="AD13" i="5"/>
  <c r="AD21" i="5"/>
  <c r="AD29" i="5"/>
  <c r="AD37" i="5"/>
  <c r="AD45" i="5"/>
  <c r="AD53" i="5"/>
  <c r="AD61" i="5"/>
  <c r="AD67" i="5"/>
  <c r="AD77" i="5"/>
  <c r="AD81" i="5"/>
  <c r="AD85" i="5"/>
  <c r="AD17" i="5"/>
  <c r="AD49" i="5"/>
  <c r="AD82" i="5"/>
  <c r="AD83" i="5"/>
  <c r="AD90" i="5"/>
  <c r="AD95" i="5"/>
  <c r="AD97" i="5"/>
  <c r="AD106" i="5"/>
  <c r="AD111" i="5"/>
  <c r="AD113" i="5"/>
  <c r="AD25" i="5"/>
  <c r="AD57" i="5"/>
  <c r="AD65" i="5"/>
  <c r="AD69" i="5"/>
  <c r="AD73" i="5"/>
  <c r="AD78" i="5"/>
  <c r="AD79" i="5"/>
  <c r="AD33" i="5"/>
  <c r="AD75" i="5"/>
  <c r="AD89" i="5"/>
  <c r="AD98" i="5"/>
  <c r="AD103" i="5"/>
  <c r="AD105" i="5"/>
  <c r="AD114" i="5"/>
  <c r="AD119" i="5"/>
  <c r="AD41" i="5"/>
  <c r="AD68" i="5"/>
  <c r="AD71" i="5"/>
  <c r="AD86" i="5"/>
  <c r="AD87" i="5"/>
  <c r="AD91" i="5"/>
  <c r="AD93" i="5"/>
  <c r="AD102" i="5"/>
  <c r="AD107" i="5"/>
  <c r="AD109" i="5"/>
  <c r="AD118" i="5"/>
  <c r="AD94" i="5"/>
  <c r="AD117" i="5"/>
  <c r="AD99" i="5"/>
  <c r="AD110" i="5"/>
  <c r="AD101" i="5"/>
  <c r="AD115" i="5"/>
  <c r="AC10" i="5"/>
  <c r="AC8" i="5"/>
  <c r="AC9" i="5"/>
  <c r="AC7" i="5"/>
  <c r="AC11" i="5"/>
  <c r="AC13" i="5"/>
  <c r="AC17" i="5"/>
  <c r="AC21" i="5"/>
  <c r="AC25" i="5"/>
  <c r="AC29" i="5"/>
  <c r="AC33" i="5"/>
  <c r="AC37" i="5"/>
  <c r="AC41" i="5"/>
  <c r="AC45" i="5"/>
  <c r="AC49" i="5"/>
  <c r="AC53" i="5"/>
  <c r="AC57" i="5"/>
  <c r="AC61" i="5"/>
  <c r="AC65" i="5"/>
  <c r="AC15" i="5"/>
  <c r="AC19" i="5"/>
  <c r="AC23" i="5"/>
  <c r="AC27" i="5"/>
  <c r="AC31" i="5"/>
  <c r="AC35" i="5"/>
  <c r="AC39" i="5"/>
  <c r="AC43" i="5"/>
  <c r="AC47" i="5"/>
  <c r="AC51" i="5"/>
  <c r="AC55" i="5"/>
  <c r="AC59" i="5"/>
  <c r="AC63" i="5"/>
  <c r="AC67" i="5"/>
  <c r="AC71" i="5"/>
  <c r="AC75" i="5"/>
  <c r="AC16" i="5"/>
  <c r="AC24" i="5"/>
  <c r="AC32" i="5"/>
  <c r="AC40" i="5"/>
  <c r="AC48" i="5"/>
  <c r="AC56" i="5"/>
  <c r="AC12" i="5"/>
  <c r="AC20" i="5"/>
  <c r="AC28" i="5"/>
  <c r="AC36" i="5"/>
  <c r="AC44" i="5"/>
  <c r="AC52" i="5"/>
  <c r="AC60" i="5"/>
  <c r="AC74" i="5"/>
  <c r="AC77" i="5"/>
  <c r="AC81" i="5"/>
  <c r="AC85" i="5"/>
  <c r="AC89" i="5"/>
  <c r="AC93" i="5"/>
  <c r="AC97" i="5"/>
  <c r="AC101" i="5"/>
  <c r="AC105" i="5"/>
  <c r="AC109" i="5"/>
  <c r="AC113" i="5"/>
  <c r="AC117" i="5"/>
  <c r="AC18" i="5"/>
  <c r="AC26" i="5"/>
  <c r="AC34" i="5"/>
  <c r="AC42" i="5"/>
  <c r="AC50" i="5"/>
  <c r="AC58" i="5"/>
  <c r="AC66" i="5"/>
  <c r="AC69" i="5"/>
  <c r="AC78" i="5"/>
  <c r="AC82" i="5"/>
  <c r="AC86" i="5"/>
  <c r="AC30" i="5"/>
  <c r="AC70" i="5"/>
  <c r="AC73" i="5"/>
  <c r="AC79" i="5"/>
  <c r="AC80" i="5"/>
  <c r="AC92" i="5"/>
  <c r="AC94" i="5"/>
  <c r="AC99" i="5"/>
  <c r="AC108" i="5"/>
  <c r="AC110" i="5"/>
  <c r="AC115" i="5"/>
  <c r="AC38" i="5"/>
  <c r="AC76" i="5"/>
  <c r="AC14" i="5"/>
  <c r="AC46" i="5"/>
  <c r="AC64" i="5"/>
  <c r="AC68" i="5"/>
  <c r="AC72" i="5"/>
  <c r="AC87" i="5"/>
  <c r="AC91" i="5"/>
  <c r="AC100" i="5"/>
  <c r="AC102" i="5"/>
  <c r="AC107" i="5"/>
  <c r="AC116" i="5"/>
  <c r="AC118" i="5"/>
  <c r="AC22" i="5"/>
  <c r="AC54" i="5"/>
  <c r="AC62" i="5"/>
  <c r="AC83" i="5"/>
  <c r="AC84" i="5"/>
  <c r="AC88" i="5"/>
  <c r="AC90" i="5"/>
  <c r="AC95" i="5"/>
  <c r="AC104" i="5"/>
  <c r="AC106" i="5"/>
  <c r="AC111" i="5"/>
  <c r="AC120" i="5"/>
  <c r="AC96" i="5"/>
  <c r="AC103" i="5"/>
  <c r="AC98" i="5"/>
  <c r="AC114" i="5"/>
  <c r="AC112" i="5"/>
  <c r="AC119" i="5"/>
  <c r="AB7" i="5"/>
  <c r="AB11" i="5"/>
  <c r="AB9" i="5"/>
  <c r="AB10" i="5"/>
  <c r="AB8" i="5"/>
  <c r="AB14" i="5"/>
  <c r="AB18" i="5"/>
  <c r="AB22" i="5"/>
  <c r="AB26" i="5"/>
  <c r="AB30" i="5"/>
  <c r="AB34" i="5"/>
  <c r="AB38" i="5"/>
  <c r="AB42" i="5"/>
  <c r="AB46" i="5"/>
  <c r="AB50" i="5"/>
  <c r="AB54" i="5"/>
  <c r="AB58" i="5"/>
  <c r="AB62" i="5"/>
  <c r="AB66" i="5"/>
  <c r="AB12" i="5"/>
  <c r="AB16" i="5"/>
  <c r="AB20" i="5"/>
  <c r="AB24" i="5"/>
  <c r="AB28" i="5"/>
  <c r="AB32" i="5"/>
  <c r="AB36" i="5"/>
  <c r="AB40" i="5"/>
  <c r="AB44" i="5"/>
  <c r="AB48" i="5"/>
  <c r="AB52" i="5"/>
  <c r="AB56" i="5"/>
  <c r="AB60" i="5"/>
  <c r="AB64" i="5"/>
  <c r="AB68" i="5"/>
  <c r="AB72" i="5"/>
  <c r="AB17" i="5"/>
  <c r="AB25" i="5"/>
  <c r="AB33" i="5"/>
  <c r="AB41" i="5"/>
  <c r="AB49" i="5"/>
  <c r="AB57" i="5"/>
  <c r="AB13" i="5"/>
  <c r="AB21" i="5"/>
  <c r="AB29" i="5"/>
  <c r="AB37" i="5"/>
  <c r="AB45" i="5"/>
  <c r="AB53" i="5"/>
  <c r="AB61" i="5"/>
  <c r="AB67" i="5"/>
  <c r="AB69" i="5"/>
  <c r="AB78" i="5"/>
  <c r="AB82" i="5"/>
  <c r="AB86" i="5"/>
  <c r="AB90" i="5"/>
  <c r="AB94" i="5"/>
  <c r="AB98" i="5"/>
  <c r="AB102" i="5"/>
  <c r="AB106" i="5"/>
  <c r="AB110" i="5"/>
  <c r="AB114" i="5"/>
  <c r="AB118" i="5"/>
  <c r="AB19" i="5"/>
  <c r="AB27" i="5"/>
  <c r="AB35" i="5"/>
  <c r="AB43" i="5"/>
  <c r="AB51" i="5"/>
  <c r="AB59" i="5"/>
  <c r="AB71" i="5"/>
  <c r="AB73" i="5"/>
  <c r="AB79" i="5"/>
  <c r="AB83" i="5"/>
  <c r="AB87" i="5"/>
  <c r="AB23" i="5"/>
  <c r="AB55" i="5"/>
  <c r="AB65" i="5"/>
  <c r="AB76" i="5"/>
  <c r="AB81" i="5"/>
  <c r="AB96" i="5"/>
  <c r="AB101" i="5"/>
  <c r="AB103" i="5"/>
  <c r="AB112" i="5"/>
  <c r="AB117" i="5"/>
  <c r="AB119" i="5"/>
  <c r="AB31" i="5"/>
  <c r="AB63" i="5"/>
  <c r="AB75" i="5"/>
  <c r="AB77" i="5"/>
  <c r="AB89" i="5"/>
  <c r="AB91" i="5"/>
  <c r="AB39" i="5"/>
  <c r="AB74" i="5"/>
  <c r="AB84" i="5"/>
  <c r="AB88" i="5"/>
  <c r="AB93" i="5"/>
  <c r="AB95" i="5"/>
  <c r="AB104" i="5"/>
  <c r="AB109" i="5"/>
  <c r="AB111" i="5"/>
  <c r="AB120" i="5"/>
  <c r="AB15" i="5"/>
  <c r="AB47" i="5"/>
  <c r="AB70" i="5"/>
  <c r="AB80" i="5"/>
  <c r="AB85" i="5"/>
  <c r="AB92" i="5"/>
  <c r="AB97" i="5"/>
  <c r="AB99" i="5"/>
  <c r="AB108" i="5"/>
  <c r="AB113" i="5"/>
  <c r="AB115" i="5"/>
  <c r="AB107" i="5"/>
  <c r="AB116" i="5"/>
  <c r="AB100" i="5"/>
  <c r="AB105" i="5"/>
  <c r="O15" i="7"/>
  <c r="O16" i="7"/>
  <c r="O17" i="7"/>
  <c r="O18" i="7"/>
  <c r="O19" i="7"/>
  <c r="O20" i="7"/>
  <c r="O21" i="7"/>
  <c r="O7" i="7"/>
  <c r="O8" i="7"/>
  <c r="O9" i="7"/>
  <c r="O10" i="7"/>
  <c r="O11" i="7"/>
  <c r="O12" i="7"/>
  <c r="O13" i="7"/>
  <c r="O14" i="7"/>
  <c r="M7" i="7"/>
  <c r="M9" i="7"/>
  <c r="M11" i="7"/>
  <c r="M13" i="7"/>
  <c r="M16" i="7"/>
  <c r="M18" i="7"/>
  <c r="M20" i="7"/>
  <c r="M8" i="7"/>
  <c r="M10" i="7"/>
  <c r="M12" i="7"/>
  <c r="M14" i="7"/>
  <c r="M17" i="7"/>
  <c r="M21" i="7"/>
  <c r="M15" i="7"/>
  <c r="M19" i="7"/>
  <c r="L7" i="7"/>
  <c r="L9" i="7"/>
  <c r="L11" i="7"/>
  <c r="L13" i="7"/>
  <c r="L8" i="7"/>
  <c r="L10" i="7"/>
  <c r="L12" i="7"/>
  <c r="L14" i="7"/>
  <c r="L16" i="7"/>
  <c r="L18" i="7"/>
  <c r="L20" i="7"/>
  <c r="L15" i="7"/>
  <c r="L17" i="7"/>
  <c r="L19" i="7"/>
  <c r="L21" i="7"/>
  <c r="D7" i="7"/>
  <c r="D9" i="7"/>
  <c r="D11" i="7"/>
  <c r="D13" i="7"/>
  <c r="D15" i="7"/>
  <c r="D8" i="7"/>
  <c r="D10" i="7"/>
  <c r="D12" i="7"/>
  <c r="D14" i="7"/>
  <c r="D16" i="7"/>
  <c r="D18" i="7"/>
  <c r="D20" i="7"/>
  <c r="D17" i="7"/>
  <c r="D19" i="7"/>
  <c r="D21" i="7"/>
  <c r="T7" i="5"/>
  <c r="T11" i="5"/>
  <c r="T9" i="5"/>
  <c r="T10" i="5"/>
  <c r="T8" i="5"/>
  <c r="T14" i="5"/>
  <c r="T18" i="5"/>
  <c r="T22" i="5"/>
  <c r="T26" i="5"/>
  <c r="T30" i="5"/>
  <c r="T34" i="5"/>
  <c r="T38" i="5"/>
  <c r="T42" i="5"/>
  <c r="T46" i="5"/>
  <c r="T50" i="5"/>
  <c r="T54" i="5"/>
  <c r="T58" i="5"/>
  <c r="T62" i="5"/>
  <c r="T66" i="5"/>
  <c r="T12" i="5"/>
  <c r="T16" i="5"/>
  <c r="T20" i="5"/>
  <c r="T24" i="5"/>
  <c r="T28" i="5"/>
  <c r="T32" i="5"/>
  <c r="T36" i="5"/>
  <c r="T40" i="5"/>
  <c r="T44" i="5"/>
  <c r="T48" i="5"/>
  <c r="T52" i="5"/>
  <c r="T56" i="5"/>
  <c r="T60" i="5"/>
  <c r="T64" i="5"/>
  <c r="T68" i="5"/>
  <c r="T72" i="5"/>
  <c r="T17" i="5"/>
  <c r="T25" i="5"/>
  <c r="T33" i="5"/>
  <c r="T41" i="5"/>
  <c r="T49" i="5"/>
  <c r="T57" i="5"/>
  <c r="T13" i="5"/>
  <c r="T21" i="5"/>
  <c r="T29" i="5"/>
  <c r="T37" i="5"/>
  <c r="T45" i="5"/>
  <c r="T53" i="5"/>
  <c r="T61" i="5"/>
  <c r="T70" i="5"/>
  <c r="T75" i="5"/>
  <c r="T78" i="5"/>
  <c r="T82" i="5"/>
  <c r="T86" i="5"/>
  <c r="T90" i="5"/>
  <c r="T94" i="5"/>
  <c r="T98" i="5"/>
  <c r="T102" i="5"/>
  <c r="T106" i="5"/>
  <c r="T110" i="5"/>
  <c r="T114" i="5"/>
  <c r="T118" i="5"/>
  <c r="T19" i="5"/>
  <c r="T27" i="5"/>
  <c r="T35" i="5"/>
  <c r="T43" i="5"/>
  <c r="T51" i="5"/>
  <c r="T59" i="5"/>
  <c r="T74" i="5"/>
  <c r="T79" i="5"/>
  <c r="T83" i="5"/>
  <c r="T87" i="5"/>
  <c r="T31" i="5"/>
  <c r="T71" i="5"/>
  <c r="T76" i="5"/>
  <c r="T81" i="5"/>
  <c r="T93" i="5"/>
  <c r="T95" i="5"/>
  <c r="T104" i="5"/>
  <c r="T109" i="5"/>
  <c r="T111" i="5"/>
  <c r="T120" i="5"/>
  <c r="T39" i="5"/>
  <c r="T67" i="5"/>
  <c r="T69" i="5"/>
  <c r="T73" i="5"/>
  <c r="T77" i="5"/>
  <c r="T88" i="5"/>
  <c r="T92" i="5"/>
  <c r="T15" i="5"/>
  <c r="T47" i="5"/>
  <c r="T65" i="5"/>
  <c r="T84" i="5"/>
  <c r="T96" i="5"/>
  <c r="T101" i="5"/>
  <c r="T103" i="5"/>
  <c r="T112" i="5"/>
  <c r="T117" i="5"/>
  <c r="T119" i="5"/>
  <c r="T23" i="5"/>
  <c r="T55" i="5"/>
  <c r="T63" i="5"/>
  <c r="T80" i="5"/>
  <c r="T85" i="5"/>
  <c r="T89" i="5"/>
  <c r="T91" i="5"/>
  <c r="T100" i="5"/>
  <c r="T105" i="5"/>
  <c r="T107" i="5"/>
  <c r="T116" i="5"/>
  <c r="T108" i="5"/>
  <c r="T115" i="5"/>
  <c r="T99" i="5"/>
  <c r="T113" i="5"/>
  <c r="T97" i="5"/>
  <c r="O8" i="5"/>
  <c r="O10" i="5"/>
  <c r="O11" i="5"/>
  <c r="O9" i="5"/>
  <c r="O7" i="5"/>
  <c r="O15" i="5"/>
  <c r="O19" i="5"/>
  <c r="O23" i="5"/>
  <c r="O27" i="5"/>
  <c r="O31" i="5"/>
  <c r="O35" i="5"/>
  <c r="O39" i="5"/>
  <c r="O43" i="5"/>
  <c r="O47" i="5"/>
  <c r="O51" i="5"/>
  <c r="O55" i="5"/>
  <c r="O59" i="5"/>
  <c r="O63" i="5"/>
  <c r="O67" i="5"/>
  <c r="O13" i="5"/>
  <c r="O17" i="5"/>
  <c r="O21" i="5"/>
  <c r="O25" i="5"/>
  <c r="O29" i="5"/>
  <c r="O33" i="5"/>
  <c r="O37" i="5"/>
  <c r="O41" i="5"/>
  <c r="O45" i="5"/>
  <c r="O49" i="5"/>
  <c r="O53" i="5"/>
  <c r="O57" i="5"/>
  <c r="O61" i="5"/>
  <c r="O65" i="5"/>
  <c r="O69" i="5"/>
  <c r="O73" i="5"/>
  <c r="O18" i="5"/>
  <c r="O26" i="5"/>
  <c r="O34" i="5"/>
  <c r="O42" i="5"/>
  <c r="O50" i="5"/>
  <c r="O58" i="5"/>
  <c r="O14" i="5"/>
  <c r="O22" i="5"/>
  <c r="O30" i="5"/>
  <c r="O38" i="5"/>
  <c r="O46" i="5"/>
  <c r="O54" i="5"/>
  <c r="O62" i="5"/>
  <c r="O68" i="5"/>
  <c r="O70" i="5"/>
  <c r="O75" i="5"/>
  <c r="O79" i="5"/>
  <c r="O83" i="5"/>
  <c r="O87" i="5"/>
  <c r="O91" i="5"/>
  <c r="O95" i="5"/>
  <c r="O99" i="5"/>
  <c r="O103" i="5"/>
  <c r="O107" i="5"/>
  <c r="O111" i="5"/>
  <c r="O115" i="5"/>
  <c r="O119" i="5"/>
  <c r="O12" i="5"/>
  <c r="O20" i="5"/>
  <c r="O28" i="5"/>
  <c r="O36" i="5"/>
  <c r="O44" i="5"/>
  <c r="O52" i="5"/>
  <c r="O60" i="5"/>
  <c r="O72" i="5"/>
  <c r="O74" i="5"/>
  <c r="O76" i="5"/>
  <c r="O80" i="5"/>
  <c r="O84" i="5"/>
  <c r="O88" i="5"/>
  <c r="O40" i="5"/>
  <c r="O85" i="5"/>
  <c r="O86" i="5"/>
  <c r="O93" i="5"/>
  <c r="O102" i="5"/>
  <c r="O104" i="5"/>
  <c r="O109" i="5"/>
  <c r="O118" i="5"/>
  <c r="O120" i="5"/>
  <c r="O16" i="5"/>
  <c r="O48" i="5"/>
  <c r="O66" i="5"/>
  <c r="O81" i="5"/>
  <c r="O82" i="5"/>
  <c r="O90" i="5"/>
  <c r="O92" i="5"/>
  <c r="O24" i="5"/>
  <c r="O56" i="5"/>
  <c r="O71" i="5"/>
  <c r="O77" i="5"/>
  <c r="O78" i="5"/>
  <c r="O94" i="5"/>
  <c r="O96" i="5"/>
  <c r="O101" i="5"/>
  <c r="O110" i="5"/>
  <c r="O112" i="5"/>
  <c r="O117" i="5"/>
  <c r="O32" i="5"/>
  <c r="O64" i="5"/>
  <c r="O89" i="5"/>
  <c r="O98" i="5"/>
  <c r="O100" i="5"/>
  <c r="O105" i="5"/>
  <c r="O114" i="5"/>
  <c r="O116" i="5"/>
  <c r="O113" i="5"/>
  <c r="O108" i="5"/>
  <c r="O97" i="5"/>
  <c r="O106" i="5"/>
  <c r="P7" i="5"/>
  <c r="P11" i="5"/>
  <c r="P9" i="5"/>
  <c r="P8" i="5"/>
  <c r="P10" i="5"/>
  <c r="P14" i="5"/>
  <c r="P18" i="5"/>
  <c r="P22" i="5"/>
  <c r="P26" i="5"/>
  <c r="P30" i="5"/>
  <c r="P34" i="5"/>
  <c r="P38" i="5"/>
  <c r="P42" i="5"/>
  <c r="P46" i="5"/>
  <c r="P50" i="5"/>
  <c r="P54" i="5"/>
  <c r="P58" i="5"/>
  <c r="P62" i="5"/>
  <c r="P66" i="5"/>
  <c r="P12" i="5"/>
  <c r="P16" i="5"/>
  <c r="P20" i="5"/>
  <c r="P24" i="5"/>
  <c r="P28" i="5"/>
  <c r="P32" i="5"/>
  <c r="P36" i="5"/>
  <c r="P40" i="5"/>
  <c r="P44" i="5"/>
  <c r="P48" i="5"/>
  <c r="P52" i="5"/>
  <c r="P56" i="5"/>
  <c r="P60" i="5"/>
  <c r="P64" i="5"/>
  <c r="P68" i="5"/>
  <c r="P72" i="5"/>
  <c r="P13" i="5"/>
  <c r="P21" i="5"/>
  <c r="P29" i="5"/>
  <c r="P37" i="5"/>
  <c r="P45" i="5"/>
  <c r="P53" i="5"/>
  <c r="P17" i="5"/>
  <c r="P25" i="5"/>
  <c r="P33" i="5"/>
  <c r="P41" i="5"/>
  <c r="P49" i="5"/>
  <c r="P57" i="5"/>
  <c r="P65" i="5"/>
  <c r="P71" i="5"/>
  <c r="P73" i="5"/>
  <c r="P78" i="5"/>
  <c r="P82" i="5"/>
  <c r="P86" i="5"/>
  <c r="P90" i="5"/>
  <c r="P94" i="5"/>
  <c r="P98" i="5"/>
  <c r="P102" i="5"/>
  <c r="P106" i="5"/>
  <c r="P110" i="5"/>
  <c r="P114" i="5"/>
  <c r="P118" i="5"/>
  <c r="P15" i="5"/>
  <c r="P23" i="5"/>
  <c r="P31" i="5"/>
  <c r="P39" i="5"/>
  <c r="P47" i="5"/>
  <c r="P55" i="5"/>
  <c r="P63" i="5"/>
  <c r="P70" i="5"/>
  <c r="P75" i="5"/>
  <c r="P79" i="5"/>
  <c r="P83" i="5"/>
  <c r="P87" i="5"/>
  <c r="P35" i="5"/>
  <c r="P67" i="5"/>
  <c r="P69" i="5"/>
  <c r="P84" i="5"/>
  <c r="P89" i="5"/>
  <c r="P91" i="5"/>
  <c r="P100" i="5"/>
  <c r="P105" i="5"/>
  <c r="P107" i="5"/>
  <c r="P116" i="5"/>
  <c r="P43" i="5"/>
  <c r="P74" i="5"/>
  <c r="P80" i="5"/>
  <c r="P85" i="5"/>
  <c r="P93" i="5"/>
  <c r="P19" i="5"/>
  <c r="P51" i="5"/>
  <c r="P76" i="5"/>
  <c r="P81" i="5"/>
  <c r="P92" i="5"/>
  <c r="P97" i="5"/>
  <c r="P99" i="5"/>
  <c r="P108" i="5"/>
  <c r="P113" i="5"/>
  <c r="P115" i="5"/>
  <c r="P27" i="5"/>
  <c r="P59" i="5"/>
  <c r="P61" i="5"/>
  <c r="P77" i="5"/>
  <c r="P88" i="5"/>
  <c r="P96" i="5"/>
  <c r="P101" i="5"/>
  <c r="P103" i="5"/>
  <c r="P112" i="5"/>
  <c r="P117" i="5"/>
  <c r="P119" i="5"/>
  <c r="P104" i="5"/>
  <c r="P95" i="5"/>
  <c r="P109" i="5"/>
  <c r="P120" i="5"/>
  <c r="P111" i="5"/>
  <c r="AO8" i="7"/>
  <c r="AO10" i="7"/>
  <c r="AO12" i="7"/>
  <c r="AO14" i="7"/>
  <c r="AO7" i="7"/>
  <c r="AO9" i="7"/>
  <c r="AO11" i="7"/>
  <c r="AO13" i="7"/>
  <c r="AO15" i="7"/>
  <c r="AO17" i="7"/>
  <c r="AO19" i="7"/>
  <c r="AO21" i="7"/>
  <c r="AO18" i="7"/>
  <c r="AO16" i="7"/>
  <c r="AO20" i="7"/>
  <c r="AV7" i="5"/>
  <c r="AV11" i="5"/>
  <c r="AV9" i="5"/>
  <c r="AV8" i="5"/>
  <c r="AV10" i="5"/>
  <c r="AV14" i="5"/>
  <c r="AV18" i="5"/>
  <c r="AV22" i="5"/>
  <c r="AV26" i="5"/>
  <c r="AV30" i="5"/>
  <c r="AV34" i="5"/>
  <c r="AV38" i="5"/>
  <c r="AV42" i="5"/>
  <c r="AV46" i="5"/>
  <c r="AV50" i="5"/>
  <c r="AV54" i="5"/>
  <c r="AV58" i="5"/>
  <c r="AV62" i="5"/>
  <c r="AV66" i="5"/>
  <c r="AV12" i="5"/>
  <c r="AV16" i="5"/>
  <c r="AV20" i="5"/>
  <c r="AV24" i="5"/>
  <c r="AV28" i="5"/>
  <c r="AV32" i="5"/>
  <c r="AV36" i="5"/>
  <c r="AV40" i="5"/>
  <c r="AV44" i="5"/>
  <c r="AV48" i="5"/>
  <c r="AV52" i="5"/>
  <c r="AV56" i="5"/>
  <c r="AV60" i="5"/>
  <c r="AV64" i="5"/>
  <c r="AV68" i="5"/>
  <c r="AV72" i="5"/>
  <c r="AV13" i="5"/>
  <c r="AV21" i="5"/>
  <c r="AV29" i="5"/>
  <c r="AV37" i="5"/>
  <c r="AV45" i="5"/>
  <c r="AV53" i="5"/>
  <c r="AV17" i="5"/>
  <c r="AV25" i="5"/>
  <c r="AV33" i="5"/>
  <c r="AV41" i="5"/>
  <c r="AV49" i="5"/>
  <c r="AV57" i="5"/>
  <c r="AV65" i="5"/>
  <c r="AV71" i="5"/>
  <c r="AV73" i="5"/>
  <c r="AV78" i="5"/>
  <c r="AV82" i="5"/>
  <c r="AV86" i="5"/>
  <c r="AV90" i="5"/>
  <c r="AV94" i="5"/>
  <c r="AV98" i="5"/>
  <c r="AV102" i="5"/>
  <c r="AV106" i="5"/>
  <c r="AV110" i="5"/>
  <c r="AV114" i="5"/>
  <c r="AV118" i="5"/>
  <c r="AV15" i="5"/>
  <c r="AV23" i="5"/>
  <c r="AV31" i="5"/>
  <c r="AV39" i="5"/>
  <c r="AV47" i="5"/>
  <c r="AV55" i="5"/>
  <c r="AV63" i="5"/>
  <c r="AV70" i="5"/>
  <c r="AV75" i="5"/>
  <c r="AV79" i="5"/>
  <c r="AV83" i="5"/>
  <c r="AV87" i="5"/>
  <c r="AV35" i="5"/>
  <c r="AV67" i="5"/>
  <c r="AV69" i="5"/>
  <c r="AV84" i="5"/>
  <c r="AV89" i="5"/>
  <c r="AV91" i="5"/>
  <c r="AV100" i="5"/>
  <c r="AV105" i="5"/>
  <c r="AV107" i="5"/>
  <c r="AV116" i="5"/>
  <c r="AV43" i="5"/>
  <c r="AV74" i="5"/>
  <c r="AV80" i="5"/>
  <c r="AV85" i="5"/>
  <c r="AV88" i="5"/>
  <c r="AV19" i="5"/>
  <c r="AV51" i="5"/>
  <c r="AV76" i="5"/>
  <c r="AV81" i="5"/>
  <c r="AV92" i="5"/>
  <c r="AV97" i="5"/>
  <c r="AV99" i="5"/>
  <c r="AV108" i="5"/>
  <c r="AV113" i="5"/>
  <c r="AV115" i="5"/>
  <c r="AV27" i="5"/>
  <c r="AV59" i="5"/>
  <c r="AV61" i="5"/>
  <c r="AV77" i="5"/>
  <c r="AV96" i="5"/>
  <c r="AV101" i="5"/>
  <c r="AV103" i="5"/>
  <c r="AV112" i="5"/>
  <c r="AV117" i="5"/>
  <c r="AV119" i="5"/>
  <c r="AV111" i="5"/>
  <c r="AV95" i="5"/>
  <c r="AV109" i="5"/>
  <c r="AV120" i="5"/>
  <c r="AV93" i="5"/>
  <c r="AV104" i="5"/>
  <c r="AM15" i="7"/>
  <c r="AM16" i="7"/>
  <c r="AM17" i="7"/>
  <c r="AM18" i="7"/>
  <c r="AM19" i="7"/>
  <c r="AM20" i="7"/>
  <c r="AM21" i="7"/>
  <c r="AM7" i="7"/>
  <c r="AM8" i="7"/>
  <c r="AM9" i="7"/>
  <c r="AM10" i="7"/>
  <c r="AM11" i="7"/>
  <c r="AM12" i="7"/>
  <c r="AM13" i="7"/>
  <c r="AM14" i="7"/>
  <c r="AI7" i="7"/>
  <c r="AI8" i="7"/>
  <c r="AI9" i="7"/>
  <c r="AI10" i="7"/>
  <c r="AI11" i="7"/>
  <c r="AI12" i="7"/>
  <c r="AI13" i="7"/>
  <c r="AI14" i="7"/>
  <c r="AI16" i="7"/>
  <c r="AI20" i="7"/>
  <c r="AI17" i="7"/>
  <c r="AI21" i="7"/>
  <c r="AI18" i="7"/>
  <c r="AI15" i="7"/>
  <c r="AI19" i="7"/>
  <c r="AQ8" i="5"/>
  <c r="AQ10" i="5"/>
  <c r="AQ7" i="5"/>
  <c r="AQ11" i="5"/>
  <c r="AQ9" i="5"/>
  <c r="AQ15" i="5"/>
  <c r="AQ19" i="5"/>
  <c r="AQ23" i="5"/>
  <c r="AQ27" i="5"/>
  <c r="AQ31" i="5"/>
  <c r="AQ35" i="5"/>
  <c r="AQ39" i="5"/>
  <c r="AQ43" i="5"/>
  <c r="AQ47" i="5"/>
  <c r="AQ51" i="5"/>
  <c r="AQ55" i="5"/>
  <c r="AQ59" i="5"/>
  <c r="AQ63" i="5"/>
  <c r="AQ13" i="5"/>
  <c r="AQ17" i="5"/>
  <c r="AQ21" i="5"/>
  <c r="AQ25" i="5"/>
  <c r="AQ29" i="5"/>
  <c r="AQ33" i="5"/>
  <c r="AQ37" i="5"/>
  <c r="AQ41" i="5"/>
  <c r="AQ45" i="5"/>
  <c r="AQ49" i="5"/>
  <c r="AQ53" i="5"/>
  <c r="AQ57" i="5"/>
  <c r="AQ61" i="5"/>
  <c r="AQ65" i="5"/>
  <c r="AQ69" i="5"/>
  <c r="AQ73" i="5"/>
  <c r="AQ14" i="5"/>
  <c r="AQ22" i="5"/>
  <c r="AQ30" i="5"/>
  <c r="AQ38" i="5"/>
  <c r="AQ46" i="5"/>
  <c r="AQ54" i="5"/>
  <c r="AQ18" i="5"/>
  <c r="AQ26" i="5"/>
  <c r="AQ34" i="5"/>
  <c r="AQ42" i="5"/>
  <c r="AQ50" i="5"/>
  <c r="AQ58" i="5"/>
  <c r="AQ66" i="5"/>
  <c r="AQ71" i="5"/>
  <c r="AQ75" i="5"/>
  <c r="AQ79" i="5"/>
  <c r="AQ83" i="5"/>
  <c r="AQ87" i="5"/>
  <c r="AQ91" i="5"/>
  <c r="AQ95" i="5"/>
  <c r="AQ99" i="5"/>
  <c r="AQ103" i="5"/>
  <c r="AQ107" i="5"/>
  <c r="AQ111" i="5"/>
  <c r="AQ115" i="5"/>
  <c r="AQ119" i="5"/>
  <c r="AQ16" i="5"/>
  <c r="AQ24" i="5"/>
  <c r="AQ32" i="5"/>
  <c r="AQ40" i="5"/>
  <c r="AQ48" i="5"/>
  <c r="AQ56" i="5"/>
  <c r="AQ64" i="5"/>
  <c r="AQ68" i="5"/>
  <c r="AQ70" i="5"/>
  <c r="AQ76" i="5"/>
  <c r="AQ80" i="5"/>
  <c r="AQ84" i="5"/>
  <c r="AQ20" i="5"/>
  <c r="AQ52" i="5"/>
  <c r="AQ77" i="5"/>
  <c r="AQ78" i="5"/>
  <c r="AQ89" i="5"/>
  <c r="AQ98" i="5"/>
  <c r="AQ100" i="5"/>
  <c r="AQ105" i="5"/>
  <c r="AQ114" i="5"/>
  <c r="AQ116" i="5"/>
  <c r="AQ28" i="5"/>
  <c r="AQ60" i="5"/>
  <c r="AQ88" i="5"/>
  <c r="AQ36" i="5"/>
  <c r="AQ62" i="5"/>
  <c r="AQ67" i="5"/>
  <c r="AQ85" i="5"/>
  <c r="AQ86" i="5"/>
  <c r="AQ90" i="5"/>
  <c r="AQ92" i="5"/>
  <c r="AQ97" i="5"/>
  <c r="AQ106" i="5"/>
  <c r="AQ108" i="5"/>
  <c r="AQ113" i="5"/>
  <c r="AQ12" i="5"/>
  <c r="AQ44" i="5"/>
  <c r="AQ72" i="5"/>
  <c r="AQ74" i="5"/>
  <c r="AQ81" i="5"/>
  <c r="AQ82" i="5"/>
  <c r="AQ94" i="5"/>
  <c r="AQ96" i="5"/>
  <c r="AQ101" i="5"/>
  <c r="AQ110" i="5"/>
  <c r="AQ112" i="5"/>
  <c r="AQ117" i="5"/>
  <c r="AQ109" i="5"/>
  <c r="AQ118" i="5"/>
  <c r="AQ120" i="5"/>
  <c r="AQ93" i="5"/>
  <c r="AQ102" i="5"/>
  <c r="AQ104" i="5"/>
  <c r="AO10" i="5"/>
  <c r="AO8" i="5"/>
  <c r="AO7" i="5"/>
  <c r="AO11" i="5"/>
  <c r="AO9" i="5"/>
  <c r="AO13" i="5"/>
  <c r="AO17" i="5"/>
  <c r="AO21" i="5"/>
  <c r="AO25" i="5"/>
  <c r="AO29" i="5"/>
  <c r="AO33" i="5"/>
  <c r="AO37" i="5"/>
  <c r="AO41" i="5"/>
  <c r="AO45" i="5"/>
  <c r="AO49" i="5"/>
  <c r="AO53" i="5"/>
  <c r="AO57" i="5"/>
  <c r="AO61" i="5"/>
  <c r="AO65" i="5"/>
  <c r="AO15" i="5"/>
  <c r="AO19" i="5"/>
  <c r="AO23" i="5"/>
  <c r="AO27" i="5"/>
  <c r="AO31" i="5"/>
  <c r="AO35" i="5"/>
  <c r="AO39" i="5"/>
  <c r="AO43" i="5"/>
  <c r="AO47" i="5"/>
  <c r="AO51" i="5"/>
  <c r="AO55" i="5"/>
  <c r="AO59" i="5"/>
  <c r="AO63" i="5"/>
  <c r="AO67" i="5"/>
  <c r="AO71" i="5"/>
  <c r="AO12" i="5"/>
  <c r="AO20" i="5"/>
  <c r="AO28" i="5"/>
  <c r="AO36" i="5"/>
  <c r="AO44" i="5"/>
  <c r="AO52" i="5"/>
  <c r="AO60" i="5"/>
  <c r="AO16" i="5"/>
  <c r="AO24" i="5"/>
  <c r="AO32" i="5"/>
  <c r="AO40" i="5"/>
  <c r="AO48" i="5"/>
  <c r="AO56" i="5"/>
  <c r="AO64" i="5"/>
  <c r="AO70" i="5"/>
  <c r="AO72" i="5"/>
  <c r="AO77" i="5"/>
  <c r="AO81" i="5"/>
  <c r="AO85" i="5"/>
  <c r="AO89" i="5"/>
  <c r="AO93" i="5"/>
  <c r="AO97" i="5"/>
  <c r="AO101" i="5"/>
  <c r="AO105" i="5"/>
  <c r="AO109" i="5"/>
  <c r="AO113" i="5"/>
  <c r="AO117" i="5"/>
  <c r="AO14" i="5"/>
  <c r="AO22" i="5"/>
  <c r="AO30" i="5"/>
  <c r="AO38" i="5"/>
  <c r="AO46" i="5"/>
  <c r="AO54" i="5"/>
  <c r="AO62" i="5"/>
  <c r="AO74" i="5"/>
  <c r="AO78" i="5"/>
  <c r="AO82" i="5"/>
  <c r="AO86" i="5"/>
  <c r="AO18" i="5"/>
  <c r="AO50" i="5"/>
  <c r="AO66" i="5"/>
  <c r="AO87" i="5"/>
  <c r="AO88" i="5"/>
  <c r="AO90" i="5"/>
  <c r="AO95" i="5"/>
  <c r="AO104" i="5"/>
  <c r="AO106" i="5"/>
  <c r="AO111" i="5"/>
  <c r="AO120" i="5"/>
  <c r="AO26" i="5"/>
  <c r="AO58" i="5"/>
  <c r="AO69" i="5"/>
  <c r="AO73" i="5"/>
  <c r="AO83" i="5"/>
  <c r="AO84" i="5"/>
  <c r="AO92" i="5"/>
  <c r="AO34" i="5"/>
  <c r="AO79" i="5"/>
  <c r="AO80" i="5"/>
  <c r="AO96" i="5"/>
  <c r="AO98" i="5"/>
  <c r="AO103" i="5"/>
  <c r="AO112" i="5"/>
  <c r="AO114" i="5"/>
  <c r="AO119" i="5"/>
  <c r="AO42" i="5"/>
  <c r="AO68" i="5"/>
  <c r="AO75" i="5"/>
  <c r="AO76" i="5"/>
  <c r="AO91" i="5"/>
  <c r="AO100" i="5"/>
  <c r="AO102" i="5"/>
  <c r="AO107" i="5"/>
  <c r="AO116" i="5"/>
  <c r="AO118" i="5"/>
  <c r="AO108" i="5"/>
  <c r="AO115" i="5"/>
  <c r="AO99" i="5"/>
  <c r="AO110" i="5"/>
  <c r="AO94" i="5"/>
  <c r="AL9" i="5"/>
  <c r="AL7" i="5"/>
  <c r="AL11" i="5"/>
  <c r="AL10" i="5"/>
  <c r="AL8" i="5"/>
  <c r="AL12" i="5"/>
  <c r="AL16" i="5"/>
  <c r="AL20" i="5"/>
  <c r="AL24" i="5"/>
  <c r="AL28" i="5"/>
  <c r="AL32" i="5"/>
  <c r="AL36" i="5"/>
  <c r="AL40" i="5"/>
  <c r="AL44" i="5"/>
  <c r="AL48" i="5"/>
  <c r="AL52" i="5"/>
  <c r="AL56" i="5"/>
  <c r="AL60" i="5"/>
  <c r="AL64" i="5"/>
  <c r="AL14" i="5"/>
  <c r="AL18" i="5"/>
  <c r="AL22" i="5"/>
  <c r="AL26" i="5"/>
  <c r="AL30" i="5"/>
  <c r="AL34" i="5"/>
  <c r="AL38" i="5"/>
  <c r="AL42" i="5"/>
  <c r="AL46" i="5"/>
  <c r="AL50" i="5"/>
  <c r="AL54" i="5"/>
  <c r="AL58" i="5"/>
  <c r="AL62" i="5"/>
  <c r="AL66" i="5"/>
  <c r="AL70" i="5"/>
  <c r="AL74" i="5"/>
  <c r="AL19" i="5"/>
  <c r="AL27" i="5"/>
  <c r="AL35" i="5"/>
  <c r="AL43" i="5"/>
  <c r="AL51" i="5"/>
  <c r="AL59" i="5"/>
  <c r="AL15" i="5"/>
  <c r="AL23" i="5"/>
  <c r="AL31" i="5"/>
  <c r="AL39" i="5"/>
  <c r="AL47" i="5"/>
  <c r="AL55" i="5"/>
  <c r="AL63" i="5"/>
  <c r="AL69" i="5"/>
  <c r="AL71" i="5"/>
  <c r="AL76" i="5"/>
  <c r="AL80" i="5"/>
  <c r="AL84" i="5"/>
  <c r="AL88" i="5"/>
  <c r="AL92" i="5"/>
  <c r="AL96" i="5"/>
  <c r="AL100" i="5"/>
  <c r="AL104" i="5"/>
  <c r="AL108" i="5"/>
  <c r="AL112" i="5"/>
  <c r="AL116" i="5"/>
  <c r="AL120" i="5"/>
  <c r="AL13" i="5"/>
  <c r="AL21" i="5"/>
  <c r="AL29" i="5"/>
  <c r="AL37" i="5"/>
  <c r="AL45" i="5"/>
  <c r="AL53" i="5"/>
  <c r="AL61" i="5"/>
  <c r="AL68" i="5"/>
  <c r="AL73" i="5"/>
  <c r="AL77" i="5"/>
  <c r="AL81" i="5"/>
  <c r="AL85" i="5"/>
  <c r="AL41" i="5"/>
  <c r="AL67" i="5"/>
  <c r="AL82" i="5"/>
  <c r="AL83" i="5"/>
  <c r="AL89" i="5"/>
  <c r="AL98" i="5"/>
  <c r="AL103" i="5"/>
  <c r="AL105" i="5"/>
  <c r="AL114" i="5"/>
  <c r="AL119" i="5"/>
  <c r="AL17" i="5"/>
  <c r="AL49" i="5"/>
  <c r="AL72" i="5"/>
  <c r="AL78" i="5"/>
  <c r="AL79" i="5"/>
  <c r="AL91" i="5"/>
  <c r="AL25" i="5"/>
  <c r="AL57" i="5"/>
  <c r="AL75" i="5"/>
  <c r="AL90" i="5"/>
  <c r="AL95" i="5"/>
  <c r="AL97" i="5"/>
  <c r="AL106" i="5"/>
  <c r="AL111" i="5"/>
  <c r="AL113" i="5"/>
  <c r="AL33" i="5"/>
  <c r="AL65" i="5"/>
  <c r="AL86" i="5"/>
  <c r="AL87" i="5"/>
  <c r="AL94" i="5"/>
  <c r="AL99" i="5"/>
  <c r="AL101" i="5"/>
  <c r="AL110" i="5"/>
  <c r="AL115" i="5"/>
  <c r="AL117" i="5"/>
  <c r="AL93" i="5"/>
  <c r="AL102" i="5"/>
  <c r="AL107" i="5"/>
  <c r="AL109" i="5"/>
  <c r="AL118" i="5"/>
  <c r="AM8" i="5"/>
  <c r="AM10" i="5"/>
  <c r="AM9" i="5"/>
  <c r="AM7" i="5"/>
  <c r="AM11" i="5"/>
  <c r="AM15" i="5"/>
  <c r="AM19" i="5"/>
  <c r="AM23" i="5"/>
  <c r="AM27" i="5"/>
  <c r="AM31" i="5"/>
  <c r="AM35" i="5"/>
  <c r="AM39" i="5"/>
  <c r="AM43" i="5"/>
  <c r="AM47" i="5"/>
  <c r="AM51" i="5"/>
  <c r="AM55" i="5"/>
  <c r="AM59" i="5"/>
  <c r="AM63" i="5"/>
  <c r="AM13" i="5"/>
  <c r="AM17" i="5"/>
  <c r="AM21" i="5"/>
  <c r="AM25" i="5"/>
  <c r="AM29" i="5"/>
  <c r="AM33" i="5"/>
  <c r="AM37" i="5"/>
  <c r="AM41" i="5"/>
  <c r="AM45" i="5"/>
  <c r="AM49" i="5"/>
  <c r="AM53" i="5"/>
  <c r="AM57" i="5"/>
  <c r="AM61" i="5"/>
  <c r="AM65" i="5"/>
  <c r="AM69" i="5"/>
  <c r="AM73" i="5"/>
  <c r="AM18" i="5"/>
  <c r="AM26" i="5"/>
  <c r="AM34" i="5"/>
  <c r="AM42" i="5"/>
  <c r="AM50" i="5"/>
  <c r="AM58" i="5"/>
  <c r="AM14" i="5"/>
  <c r="AM22" i="5"/>
  <c r="AM30" i="5"/>
  <c r="AM38" i="5"/>
  <c r="AM46" i="5"/>
  <c r="AM54" i="5"/>
  <c r="AM62" i="5"/>
  <c r="AM67" i="5"/>
  <c r="AM75" i="5"/>
  <c r="AM79" i="5"/>
  <c r="AM83" i="5"/>
  <c r="AM87" i="5"/>
  <c r="AM91" i="5"/>
  <c r="AM95" i="5"/>
  <c r="AM99" i="5"/>
  <c r="AM103" i="5"/>
  <c r="AM107" i="5"/>
  <c r="AM111" i="5"/>
  <c r="AM115" i="5"/>
  <c r="AM119" i="5"/>
  <c r="AM12" i="5"/>
  <c r="AM20" i="5"/>
  <c r="AM28" i="5"/>
  <c r="AM36" i="5"/>
  <c r="AM44" i="5"/>
  <c r="AM52" i="5"/>
  <c r="AM60" i="5"/>
  <c r="AM71" i="5"/>
  <c r="AM76" i="5"/>
  <c r="AM80" i="5"/>
  <c r="AM84" i="5"/>
  <c r="AM16" i="5"/>
  <c r="AM48" i="5"/>
  <c r="AM85" i="5"/>
  <c r="AM86" i="5"/>
  <c r="AM94" i="5"/>
  <c r="AM96" i="5"/>
  <c r="AM101" i="5"/>
  <c r="AM110" i="5"/>
  <c r="AM112" i="5"/>
  <c r="AM117" i="5"/>
  <c r="AM24" i="5"/>
  <c r="AM56" i="5"/>
  <c r="AM64" i="5"/>
  <c r="AM81" i="5"/>
  <c r="AM82" i="5"/>
  <c r="AM89" i="5"/>
  <c r="AM32" i="5"/>
  <c r="AM68" i="5"/>
  <c r="AM72" i="5"/>
  <c r="AM74" i="5"/>
  <c r="AM77" i="5"/>
  <c r="AM78" i="5"/>
  <c r="AM88" i="5"/>
  <c r="AM93" i="5"/>
  <c r="AM102" i="5"/>
  <c r="AM104" i="5"/>
  <c r="AM109" i="5"/>
  <c r="AM118" i="5"/>
  <c r="AM120" i="5"/>
  <c r="AM40" i="5"/>
  <c r="AM66" i="5"/>
  <c r="AM70" i="5"/>
  <c r="AM90" i="5"/>
  <c r="AM92" i="5"/>
  <c r="AM97" i="5"/>
  <c r="AM106" i="5"/>
  <c r="AM108" i="5"/>
  <c r="AM113" i="5"/>
  <c r="AM105" i="5"/>
  <c r="AM114" i="5"/>
  <c r="AM100" i="5"/>
  <c r="AM98" i="5"/>
  <c r="AM116" i="5"/>
  <c r="AJ7" i="5"/>
  <c r="AJ11" i="5"/>
  <c r="AJ9" i="5"/>
  <c r="AJ8" i="5"/>
  <c r="AJ10" i="5"/>
  <c r="AJ14" i="5"/>
  <c r="AJ18" i="5"/>
  <c r="AJ22" i="5"/>
  <c r="AJ26" i="5"/>
  <c r="AJ30" i="5"/>
  <c r="AJ34" i="5"/>
  <c r="AJ38" i="5"/>
  <c r="AJ42" i="5"/>
  <c r="AJ46" i="5"/>
  <c r="AJ50" i="5"/>
  <c r="AJ54" i="5"/>
  <c r="AJ58" i="5"/>
  <c r="AJ62" i="5"/>
  <c r="AJ66" i="5"/>
  <c r="AJ12" i="5"/>
  <c r="AJ16" i="5"/>
  <c r="AJ20" i="5"/>
  <c r="AJ24" i="5"/>
  <c r="AJ28" i="5"/>
  <c r="AJ32" i="5"/>
  <c r="AJ36" i="5"/>
  <c r="AJ40" i="5"/>
  <c r="AJ44" i="5"/>
  <c r="AJ48" i="5"/>
  <c r="AJ52" i="5"/>
  <c r="AJ56" i="5"/>
  <c r="AJ60" i="5"/>
  <c r="AJ64" i="5"/>
  <c r="AJ68" i="5"/>
  <c r="AJ72" i="5"/>
  <c r="AJ17" i="5"/>
  <c r="AJ25" i="5"/>
  <c r="AJ33" i="5"/>
  <c r="AJ41" i="5"/>
  <c r="AJ49" i="5"/>
  <c r="AJ57" i="5"/>
  <c r="AJ13" i="5"/>
  <c r="AJ21" i="5"/>
  <c r="AJ29" i="5"/>
  <c r="AJ37" i="5"/>
  <c r="AJ45" i="5"/>
  <c r="AJ53" i="5"/>
  <c r="AJ61" i="5"/>
  <c r="AJ70" i="5"/>
  <c r="AJ78" i="5"/>
  <c r="AJ82" i="5"/>
  <c r="AJ86" i="5"/>
  <c r="AJ90" i="5"/>
  <c r="AJ94" i="5"/>
  <c r="AJ98" i="5"/>
  <c r="AJ102" i="5"/>
  <c r="AJ106" i="5"/>
  <c r="AJ110" i="5"/>
  <c r="AJ114" i="5"/>
  <c r="AJ118" i="5"/>
  <c r="AJ19" i="5"/>
  <c r="AJ27" i="5"/>
  <c r="AJ35" i="5"/>
  <c r="AJ43" i="5"/>
  <c r="AJ51" i="5"/>
  <c r="AJ59" i="5"/>
  <c r="AJ74" i="5"/>
  <c r="AJ75" i="5"/>
  <c r="AJ79" i="5"/>
  <c r="AJ83" i="5"/>
  <c r="AJ87" i="5"/>
  <c r="AJ15" i="5"/>
  <c r="AJ47" i="5"/>
  <c r="AJ76" i="5"/>
  <c r="AJ81" i="5"/>
  <c r="AJ88" i="5"/>
  <c r="AJ93" i="5"/>
  <c r="AJ95" i="5"/>
  <c r="AJ104" i="5"/>
  <c r="AJ109" i="5"/>
  <c r="AJ111" i="5"/>
  <c r="AJ120" i="5"/>
  <c r="AJ23" i="5"/>
  <c r="AJ55" i="5"/>
  <c r="AJ77" i="5"/>
  <c r="AJ92" i="5"/>
  <c r="AJ31" i="5"/>
  <c r="AJ65" i="5"/>
  <c r="AJ71" i="5"/>
  <c r="AJ84" i="5"/>
  <c r="AJ96" i="5"/>
  <c r="AJ101" i="5"/>
  <c r="AJ103" i="5"/>
  <c r="AJ112" i="5"/>
  <c r="AJ117" i="5"/>
  <c r="AJ119" i="5"/>
  <c r="AJ39" i="5"/>
  <c r="AJ63" i="5"/>
  <c r="AJ67" i="5"/>
  <c r="AJ69" i="5"/>
  <c r="AJ73" i="5"/>
  <c r="AJ80" i="5"/>
  <c r="AJ85" i="5"/>
  <c r="AJ89" i="5"/>
  <c r="AJ91" i="5"/>
  <c r="AJ100" i="5"/>
  <c r="AJ105" i="5"/>
  <c r="AJ107" i="5"/>
  <c r="AJ116" i="5"/>
  <c r="AJ99" i="5"/>
  <c r="AJ113" i="5"/>
  <c r="AJ115" i="5"/>
  <c r="AJ97" i="5"/>
  <c r="AJ108" i="5"/>
  <c r="AG10" i="5"/>
  <c r="AG8" i="5"/>
  <c r="AG7" i="5"/>
  <c r="AG11" i="5"/>
  <c r="AG9" i="5"/>
  <c r="AG13" i="5"/>
  <c r="AG17" i="5"/>
  <c r="AG21" i="5"/>
  <c r="AG25" i="5"/>
  <c r="AG29" i="5"/>
  <c r="AG33" i="5"/>
  <c r="AG37" i="5"/>
  <c r="AG41" i="5"/>
  <c r="AG45" i="5"/>
  <c r="AG49" i="5"/>
  <c r="AG53" i="5"/>
  <c r="AG57" i="5"/>
  <c r="AG61" i="5"/>
  <c r="AG65" i="5"/>
  <c r="AG15" i="5"/>
  <c r="AG19" i="5"/>
  <c r="AG23" i="5"/>
  <c r="AG27" i="5"/>
  <c r="AG31" i="5"/>
  <c r="AG35" i="5"/>
  <c r="AG39" i="5"/>
  <c r="AG43" i="5"/>
  <c r="AG47" i="5"/>
  <c r="AG51" i="5"/>
  <c r="AG55" i="5"/>
  <c r="AG59" i="5"/>
  <c r="AG63" i="5"/>
  <c r="AG67" i="5"/>
  <c r="AG71" i="5"/>
  <c r="AG12" i="5"/>
  <c r="AG20" i="5"/>
  <c r="AG28" i="5"/>
  <c r="AG36" i="5"/>
  <c r="AG44" i="5"/>
  <c r="AG52" i="5"/>
  <c r="AG60" i="5"/>
  <c r="AG16" i="5"/>
  <c r="AG24" i="5"/>
  <c r="AG32" i="5"/>
  <c r="AG40" i="5"/>
  <c r="AG48" i="5"/>
  <c r="AG56" i="5"/>
  <c r="AG64" i="5"/>
  <c r="AG69" i="5"/>
  <c r="AG77" i="5"/>
  <c r="AG81" i="5"/>
  <c r="AG85" i="5"/>
  <c r="AG89" i="5"/>
  <c r="AG93" i="5"/>
  <c r="AG97" i="5"/>
  <c r="AG101" i="5"/>
  <c r="AG105" i="5"/>
  <c r="AG109" i="5"/>
  <c r="AG113" i="5"/>
  <c r="AG117" i="5"/>
  <c r="AG14" i="5"/>
  <c r="AG22" i="5"/>
  <c r="AG30" i="5"/>
  <c r="AG38" i="5"/>
  <c r="AG46" i="5"/>
  <c r="AG54" i="5"/>
  <c r="AG62" i="5"/>
  <c r="AG68" i="5"/>
  <c r="AG73" i="5"/>
  <c r="AG78" i="5"/>
  <c r="AG82" i="5"/>
  <c r="AG86" i="5"/>
  <c r="AG26" i="5"/>
  <c r="AG58" i="5"/>
  <c r="AG74" i="5"/>
  <c r="AG87" i="5"/>
  <c r="AG96" i="5"/>
  <c r="AG98" i="5"/>
  <c r="AG103" i="5"/>
  <c r="AG112" i="5"/>
  <c r="AG114" i="5"/>
  <c r="AG119" i="5"/>
  <c r="AG34" i="5"/>
  <c r="AG70" i="5"/>
  <c r="AG83" i="5"/>
  <c r="AG84" i="5"/>
  <c r="AG91" i="5"/>
  <c r="AG42" i="5"/>
  <c r="AG66" i="5"/>
  <c r="AG79" i="5"/>
  <c r="AG80" i="5"/>
  <c r="AG88" i="5"/>
  <c r="AG90" i="5"/>
  <c r="AG95" i="5"/>
  <c r="AG104" i="5"/>
  <c r="AG106" i="5"/>
  <c r="AG111" i="5"/>
  <c r="AG120" i="5"/>
  <c r="AG18" i="5"/>
  <c r="AG50" i="5"/>
  <c r="AG72" i="5"/>
  <c r="AG75" i="5"/>
  <c r="AG76" i="5"/>
  <c r="AG92" i="5"/>
  <c r="AG94" i="5"/>
  <c r="AG99" i="5"/>
  <c r="AG108" i="5"/>
  <c r="AG110" i="5"/>
  <c r="AG115" i="5"/>
  <c r="AG118" i="5"/>
  <c r="AG102" i="5"/>
  <c r="AG107" i="5"/>
  <c r="AG116" i="5"/>
  <c r="AG100" i="5"/>
  <c r="AF7" i="5"/>
  <c r="AF11" i="5"/>
  <c r="AF9" i="5"/>
  <c r="AF8" i="5"/>
  <c r="AF10" i="5"/>
  <c r="AF14" i="5"/>
  <c r="AF18" i="5"/>
  <c r="AF22" i="5"/>
  <c r="AF26" i="5"/>
  <c r="AF30" i="5"/>
  <c r="AF34" i="5"/>
  <c r="AF38" i="5"/>
  <c r="AF42" i="5"/>
  <c r="AF46" i="5"/>
  <c r="AF50" i="5"/>
  <c r="AF54" i="5"/>
  <c r="AF58" i="5"/>
  <c r="AF62" i="5"/>
  <c r="AF66" i="5"/>
  <c r="AF12" i="5"/>
  <c r="AF16" i="5"/>
  <c r="AF20" i="5"/>
  <c r="AF24" i="5"/>
  <c r="AF28" i="5"/>
  <c r="AF32" i="5"/>
  <c r="AF36" i="5"/>
  <c r="AF40" i="5"/>
  <c r="AF44" i="5"/>
  <c r="AF48" i="5"/>
  <c r="AF52" i="5"/>
  <c r="AF56" i="5"/>
  <c r="AF60" i="5"/>
  <c r="AF64" i="5"/>
  <c r="AF68" i="5"/>
  <c r="AF72" i="5"/>
  <c r="AF13" i="5"/>
  <c r="AF21" i="5"/>
  <c r="AF29" i="5"/>
  <c r="AF37" i="5"/>
  <c r="AF45" i="5"/>
  <c r="AF53" i="5"/>
  <c r="AF17" i="5"/>
  <c r="AF25" i="5"/>
  <c r="AF33" i="5"/>
  <c r="AF41" i="5"/>
  <c r="AF49" i="5"/>
  <c r="AF57" i="5"/>
  <c r="AF65" i="5"/>
  <c r="AF71" i="5"/>
  <c r="AF73" i="5"/>
  <c r="AF78" i="5"/>
  <c r="AF82" i="5"/>
  <c r="AF86" i="5"/>
  <c r="AF90" i="5"/>
  <c r="AF94" i="5"/>
  <c r="AF98" i="5"/>
  <c r="AF102" i="5"/>
  <c r="AF106" i="5"/>
  <c r="AF110" i="5"/>
  <c r="AF114" i="5"/>
  <c r="AF118" i="5"/>
  <c r="AF15" i="5"/>
  <c r="AF23" i="5"/>
  <c r="AF31" i="5"/>
  <c r="AF39" i="5"/>
  <c r="AF47" i="5"/>
  <c r="AF55" i="5"/>
  <c r="AF63" i="5"/>
  <c r="AF70" i="5"/>
  <c r="AF75" i="5"/>
  <c r="AF79" i="5"/>
  <c r="AF83" i="5"/>
  <c r="AF87" i="5"/>
  <c r="AF19" i="5"/>
  <c r="AF51" i="5"/>
  <c r="AF84" i="5"/>
  <c r="AF89" i="5"/>
  <c r="AF91" i="5"/>
  <c r="AF100" i="5"/>
  <c r="AF105" i="5"/>
  <c r="AF107" i="5"/>
  <c r="AF116" i="5"/>
  <c r="AF27" i="5"/>
  <c r="AF59" i="5"/>
  <c r="AF80" i="5"/>
  <c r="AF85" i="5"/>
  <c r="AF88" i="5"/>
  <c r="AF35" i="5"/>
  <c r="AF67" i="5"/>
  <c r="AF69" i="5"/>
  <c r="AF76" i="5"/>
  <c r="AF81" i="5"/>
  <c r="AF92" i="5"/>
  <c r="AF97" i="5"/>
  <c r="AF99" i="5"/>
  <c r="AF108" i="5"/>
  <c r="AF113" i="5"/>
  <c r="AF115" i="5"/>
  <c r="AF43" i="5"/>
  <c r="AF61" i="5"/>
  <c r="AF74" i="5"/>
  <c r="AF77" i="5"/>
  <c r="AF96" i="5"/>
  <c r="AF101" i="5"/>
  <c r="AF103" i="5"/>
  <c r="AF112" i="5"/>
  <c r="AF117" i="5"/>
  <c r="AF119" i="5"/>
  <c r="AF93" i="5"/>
  <c r="AF111" i="5"/>
  <c r="AF95" i="5"/>
  <c r="AF109" i="5"/>
  <c r="AF120" i="5"/>
  <c r="AF104" i="5"/>
  <c r="S7" i="7"/>
  <c r="S8" i="7"/>
  <c r="S9" i="7"/>
  <c r="S10" i="7"/>
  <c r="S11" i="7"/>
  <c r="S12" i="7"/>
  <c r="S13" i="7"/>
  <c r="S14" i="7"/>
  <c r="S18" i="7"/>
  <c r="S15" i="7"/>
  <c r="S19" i="7"/>
  <c r="S16" i="7"/>
  <c r="S20" i="7"/>
  <c r="S17" i="7"/>
  <c r="S21" i="7"/>
  <c r="Q8" i="7"/>
  <c r="Q10" i="7"/>
  <c r="Q12" i="7"/>
  <c r="Q14" i="7"/>
  <c r="Q15" i="7"/>
  <c r="Q17" i="7"/>
  <c r="Q19" i="7"/>
  <c r="Q21" i="7"/>
  <c r="Q7" i="7"/>
  <c r="Q9" i="7"/>
  <c r="Q11" i="7"/>
  <c r="Q13" i="7"/>
  <c r="Q16" i="7"/>
  <c r="Q20" i="7"/>
  <c r="Q18" i="7"/>
  <c r="Y10" i="5"/>
  <c r="Y8" i="5"/>
  <c r="Y7" i="5"/>
  <c r="Y11" i="5"/>
  <c r="Y9" i="5"/>
  <c r="Y13" i="5"/>
  <c r="Y17" i="5"/>
  <c r="Y21" i="5"/>
  <c r="Y25" i="5"/>
  <c r="Y29" i="5"/>
  <c r="Y33" i="5"/>
  <c r="Y37" i="5"/>
  <c r="Y41" i="5"/>
  <c r="Y45" i="5"/>
  <c r="Y49" i="5"/>
  <c r="Y53" i="5"/>
  <c r="Y57" i="5"/>
  <c r="Y61" i="5"/>
  <c r="Y65" i="5"/>
  <c r="Y15" i="5"/>
  <c r="Y19" i="5"/>
  <c r="Y23" i="5"/>
  <c r="Y27" i="5"/>
  <c r="Y31" i="5"/>
  <c r="Y35" i="5"/>
  <c r="Y39" i="5"/>
  <c r="Y43" i="5"/>
  <c r="Y47" i="5"/>
  <c r="Y51" i="5"/>
  <c r="Y55" i="5"/>
  <c r="Y59" i="5"/>
  <c r="Y63" i="5"/>
  <c r="Y67" i="5"/>
  <c r="Y71" i="5"/>
  <c r="Y75" i="5"/>
  <c r="Y12" i="5"/>
  <c r="Y20" i="5"/>
  <c r="Y28" i="5"/>
  <c r="Y36" i="5"/>
  <c r="Y44" i="5"/>
  <c r="Y52" i="5"/>
  <c r="Y60" i="5"/>
  <c r="Y16" i="5"/>
  <c r="Y24" i="5"/>
  <c r="Y32" i="5"/>
  <c r="Y40" i="5"/>
  <c r="Y48" i="5"/>
  <c r="Y56" i="5"/>
  <c r="Y64" i="5"/>
  <c r="Y70" i="5"/>
  <c r="Y72" i="5"/>
  <c r="Y77" i="5"/>
  <c r="Y81" i="5"/>
  <c r="Y85" i="5"/>
  <c r="Y89" i="5"/>
  <c r="Y93" i="5"/>
  <c r="Y97" i="5"/>
  <c r="Y101" i="5"/>
  <c r="Y105" i="5"/>
  <c r="Y109" i="5"/>
  <c r="Y113" i="5"/>
  <c r="Y117" i="5"/>
  <c r="Y14" i="5"/>
  <c r="Y22" i="5"/>
  <c r="Y30" i="5"/>
  <c r="Y38" i="5"/>
  <c r="Y46" i="5"/>
  <c r="Y54" i="5"/>
  <c r="Y62" i="5"/>
  <c r="Y74" i="5"/>
  <c r="Y78" i="5"/>
  <c r="Y82" i="5"/>
  <c r="Y86" i="5"/>
  <c r="Y34" i="5"/>
  <c r="Y66" i="5"/>
  <c r="Y87" i="5"/>
  <c r="Y88" i="5"/>
  <c r="Y90" i="5"/>
  <c r="Y95" i="5"/>
  <c r="Y104" i="5"/>
  <c r="Y106" i="5"/>
  <c r="Y111" i="5"/>
  <c r="Y120" i="5"/>
  <c r="Y42" i="5"/>
  <c r="Y68" i="5"/>
  <c r="Y83" i="5"/>
  <c r="Y84" i="5"/>
  <c r="Y92" i="5"/>
  <c r="Y18" i="5"/>
  <c r="Y50" i="5"/>
  <c r="Y79" i="5"/>
  <c r="Y80" i="5"/>
  <c r="Y96" i="5"/>
  <c r="Y98" i="5"/>
  <c r="Y103" i="5"/>
  <c r="Y112" i="5"/>
  <c r="Y114" i="5"/>
  <c r="Y119" i="5"/>
  <c r="Y26" i="5"/>
  <c r="Y58" i="5"/>
  <c r="Y69" i="5"/>
  <c r="Y73" i="5"/>
  <c r="Y76" i="5"/>
  <c r="Y91" i="5"/>
  <c r="Y100" i="5"/>
  <c r="Y102" i="5"/>
  <c r="Y107" i="5"/>
  <c r="Y116" i="5"/>
  <c r="Y118" i="5"/>
  <c r="Y94" i="5"/>
  <c r="Y108" i="5"/>
  <c r="Y115" i="5"/>
  <c r="Y99" i="5"/>
  <c r="Y110" i="5"/>
  <c r="N8" i="7"/>
  <c r="N10" i="7"/>
  <c r="N12" i="7"/>
  <c r="N14" i="7"/>
  <c r="N7" i="7"/>
  <c r="N9" i="7"/>
  <c r="N11" i="7"/>
  <c r="N13" i="7"/>
  <c r="N15" i="7"/>
  <c r="N17" i="7"/>
  <c r="N19" i="7"/>
  <c r="N21" i="7"/>
  <c r="N16" i="7"/>
  <c r="N20" i="7"/>
  <c r="N18" i="7"/>
  <c r="L7" i="5"/>
  <c r="L11" i="5"/>
  <c r="L9" i="5"/>
  <c r="L10" i="5"/>
  <c r="L8" i="5"/>
  <c r="L14" i="5"/>
  <c r="L18" i="5"/>
  <c r="L22" i="5"/>
  <c r="L26" i="5"/>
  <c r="L30" i="5"/>
  <c r="L34" i="5"/>
  <c r="L38" i="5"/>
  <c r="L42" i="5"/>
  <c r="L46" i="5"/>
  <c r="L50" i="5"/>
  <c r="L54" i="5"/>
  <c r="L58" i="5"/>
  <c r="L62" i="5"/>
  <c r="L66" i="5"/>
  <c r="L12" i="5"/>
  <c r="L16" i="5"/>
  <c r="L20" i="5"/>
  <c r="L24" i="5"/>
  <c r="L28" i="5"/>
  <c r="L32" i="5"/>
  <c r="L36" i="5"/>
  <c r="L40" i="5"/>
  <c r="L44" i="5"/>
  <c r="L48" i="5"/>
  <c r="L52" i="5"/>
  <c r="L56" i="5"/>
  <c r="L60" i="5"/>
  <c r="L64" i="5"/>
  <c r="L68" i="5"/>
  <c r="L72" i="5"/>
  <c r="L17" i="5"/>
  <c r="L25" i="5"/>
  <c r="L33" i="5"/>
  <c r="L41" i="5"/>
  <c r="L49" i="5"/>
  <c r="L57" i="5"/>
  <c r="L13" i="5"/>
  <c r="L21" i="5"/>
  <c r="L29" i="5"/>
  <c r="L37" i="5"/>
  <c r="L45" i="5"/>
  <c r="L53" i="5"/>
  <c r="L61" i="5"/>
  <c r="L69" i="5"/>
  <c r="L78" i="5"/>
  <c r="L82" i="5"/>
  <c r="L86" i="5"/>
  <c r="L90" i="5"/>
  <c r="L94" i="5"/>
  <c r="L98" i="5"/>
  <c r="L102" i="5"/>
  <c r="L106" i="5"/>
  <c r="L110" i="5"/>
  <c r="L114" i="5"/>
  <c r="L118" i="5"/>
  <c r="L19" i="5"/>
  <c r="L27" i="5"/>
  <c r="L35" i="5"/>
  <c r="L43" i="5"/>
  <c r="L51" i="5"/>
  <c r="L59" i="5"/>
  <c r="L67" i="5"/>
  <c r="L71" i="5"/>
  <c r="L73" i="5"/>
  <c r="L79" i="5"/>
  <c r="L83" i="5"/>
  <c r="L87" i="5"/>
  <c r="L39" i="5"/>
  <c r="L65" i="5"/>
  <c r="L74" i="5"/>
  <c r="L76" i="5"/>
  <c r="L81" i="5"/>
  <c r="L96" i="5"/>
  <c r="L101" i="5"/>
  <c r="L103" i="5"/>
  <c r="L112" i="5"/>
  <c r="L117" i="5"/>
  <c r="L119" i="5"/>
  <c r="L15" i="5"/>
  <c r="L47" i="5"/>
  <c r="L63" i="5"/>
  <c r="L70" i="5"/>
  <c r="L77" i="5"/>
  <c r="L88" i="5"/>
  <c r="L89" i="5"/>
  <c r="L91" i="5"/>
  <c r="L23" i="5"/>
  <c r="L55" i="5"/>
  <c r="L84" i="5"/>
  <c r="L93" i="5"/>
  <c r="L95" i="5"/>
  <c r="L104" i="5"/>
  <c r="L109" i="5"/>
  <c r="L111" i="5"/>
  <c r="L120" i="5"/>
  <c r="L31" i="5"/>
  <c r="L75" i="5"/>
  <c r="L80" i="5"/>
  <c r="L85" i="5"/>
  <c r="L92" i="5"/>
  <c r="L97" i="5"/>
  <c r="L99" i="5"/>
  <c r="L108" i="5"/>
  <c r="L113" i="5"/>
  <c r="L115" i="5"/>
  <c r="L107" i="5"/>
  <c r="L116" i="5"/>
  <c r="L100" i="5"/>
  <c r="L105" i="5"/>
  <c r="E7" i="7"/>
  <c r="E9" i="7"/>
  <c r="E11" i="7"/>
  <c r="E13" i="7"/>
  <c r="E15" i="7"/>
  <c r="E8" i="7"/>
  <c r="E10" i="7"/>
  <c r="E12" i="7"/>
  <c r="E14" i="7"/>
  <c r="E16" i="7"/>
  <c r="E18" i="7"/>
  <c r="E20" i="7"/>
  <c r="E19" i="7"/>
  <c r="E17" i="7"/>
  <c r="E21" i="7"/>
  <c r="N9" i="5"/>
  <c r="N7" i="5"/>
  <c r="N11" i="5"/>
  <c r="N10" i="5"/>
  <c r="N8" i="5"/>
  <c r="N12" i="5"/>
  <c r="N16" i="5"/>
  <c r="N20" i="5"/>
  <c r="N24" i="5"/>
  <c r="N28" i="5"/>
  <c r="N32" i="5"/>
  <c r="N36" i="5"/>
  <c r="N40" i="5"/>
  <c r="N44" i="5"/>
  <c r="N48" i="5"/>
  <c r="N52" i="5"/>
  <c r="N56" i="5"/>
  <c r="N60" i="5"/>
  <c r="N64" i="5"/>
  <c r="N14" i="5"/>
  <c r="N18" i="5"/>
  <c r="N22" i="5"/>
  <c r="N26" i="5"/>
  <c r="N30" i="5"/>
  <c r="N34" i="5"/>
  <c r="N38" i="5"/>
  <c r="N42" i="5"/>
  <c r="N46" i="5"/>
  <c r="N50" i="5"/>
  <c r="N54" i="5"/>
  <c r="N58" i="5"/>
  <c r="N62" i="5"/>
  <c r="N66" i="5"/>
  <c r="N70" i="5"/>
  <c r="N74" i="5"/>
  <c r="N19" i="5"/>
  <c r="N27" i="5"/>
  <c r="N35" i="5"/>
  <c r="N43" i="5"/>
  <c r="N51" i="5"/>
  <c r="N59" i="5"/>
  <c r="N15" i="5"/>
  <c r="N23" i="5"/>
  <c r="N31" i="5"/>
  <c r="N39" i="5"/>
  <c r="N47" i="5"/>
  <c r="N55" i="5"/>
  <c r="N63" i="5"/>
  <c r="N72" i="5"/>
  <c r="N76" i="5"/>
  <c r="N80" i="5"/>
  <c r="N84" i="5"/>
  <c r="N88" i="5"/>
  <c r="N92" i="5"/>
  <c r="N96" i="5"/>
  <c r="N100" i="5"/>
  <c r="N104" i="5"/>
  <c r="N108" i="5"/>
  <c r="N112" i="5"/>
  <c r="N116" i="5"/>
  <c r="N120" i="5"/>
  <c r="N13" i="5"/>
  <c r="N21" i="5"/>
  <c r="N29" i="5"/>
  <c r="N37" i="5"/>
  <c r="N45" i="5"/>
  <c r="N53" i="5"/>
  <c r="N61" i="5"/>
  <c r="N77" i="5"/>
  <c r="N81" i="5"/>
  <c r="N85" i="5"/>
  <c r="N33" i="5"/>
  <c r="N75" i="5"/>
  <c r="N82" i="5"/>
  <c r="N83" i="5"/>
  <c r="N90" i="5"/>
  <c r="N95" i="5"/>
  <c r="N97" i="5"/>
  <c r="N106" i="5"/>
  <c r="N111" i="5"/>
  <c r="N113" i="5"/>
  <c r="N41" i="5"/>
  <c r="N65" i="5"/>
  <c r="N68" i="5"/>
  <c r="N71" i="5"/>
  <c r="N78" i="5"/>
  <c r="N79" i="5"/>
  <c r="N17" i="5"/>
  <c r="N49" i="5"/>
  <c r="N89" i="5"/>
  <c r="N98" i="5"/>
  <c r="N103" i="5"/>
  <c r="N105" i="5"/>
  <c r="N114" i="5"/>
  <c r="N119" i="5"/>
  <c r="N25" i="5"/>
  <c r="N57" i="5"/>
  <c r="N67" i="5"/>
  <c r="N69" i="5"/>
  <c r="N73" i="5"/>
  <c r="N86" i="5"/>
  <c r="N87" i="5"/>
  <c r="N91" i="5"/>
  <c r="N93" i="5"/>
  <c r="N102" i="5"/>
  <c r="N107" i="5"/>
  <c r="N109" i="5"/>
  <c r="N118" i="5"/>
  <c r="N99" i="5"/>
  <c r="N110" i="5"/>
  <c r="N94" i="5"/>
  <c r="N117" i="5"/>
  <c r="N101" i="5"/>
  <c r="N115" i="5"/>
  <c r="J8" i="7"/>
  <c r="J10" i="7"/>
  <c r="J12" i="7"/>
  <c r="J14" i="7"/>
  <c r="J7" i="7"/>
  <c r="J9" i="7"/>
  <c r="J11" i="7"/>
  <c r="J13" i="7"/>
  <c r="J15" i="7"/>
  <c r="J17" i="7"/>
  <c r="J19" i="7"/>
  <c r="J21" i="7"/>
  <c r="J16" i="7"/>
  <c r="J18" i="7"/>
  <c r="J20" i="7"/>
  <c r="H7" i="7"/>
  <c r="H9" i="7"/>
  <c r="H11" i="7"/>
  <c r="H13" i="7"/>
  <c r="H15" i="7"/>
  <c r="H8" i="7"/>
  <c r="H10" i="7"/>
  <c r="H12" i="7"/>
  <c r="H14" i="7"/>
  <c r="H16" i="7"/>
  <c r="H18" i="7"/>
  <c r="H20" i="7"/>
  <c r="H19" i="7"/>
  <c r="H17" i="7"/>
  <c r="H21" i="7"/>
  <c r="Q20" i="4" l="1"/>
  <c r="Q16" i="4"/>
  <c r="Q18" i="4"/>
  <c r="Q14" i="4"/>
  <c r="Q15" i="4"/>
  <c r="Q22" i="4"/>
  <c r="Q19" i="4"/>
  <c r="Q13" i="4"/>
  <c r="Q21" i="4"/>
  <c r="Q17" i="4"/>
  <c r="P18" i="4"/>
  <c r="P19" i="4"/>
  <c r="P14" i="4"/>
  <c r="P15" i="4"/>
  <c r="P22" i="4"/>
  <c r="P17" i="4"/>
  <c r="P13" i="4"/>
  <c r="P21" i="4"/>
  <c r="P16" i="4"/>
  <c r="P20" i="4"/>
  <c r="J20" i="4"/>
  <c r="J21" i="4"/>
  <c r="J13" i="4"/>
  <c r="J17" i="4"/>
  <c r="J22" i="4"/>
  <c r="J16" i="4"/>
  <c r="J14" i="4"/>
  <c r="J18" i="4"/>
  <c r="J15" i="4"/>
  <c r="J19" i="4"/>
  <c r="G15" i="4"/>
  <c r="G17" i="4"/>
  <c r="G13" i="4"/>
  <c r="G19" i="4"/>
  <c r="G21" i="4"/>
  <c r="G18" i="4"/>
  <c r="G14" i="4"/>
  <c r="G22" i="4"/>
  <c r="G20" i="4"/>
  <c r="G16" i="4"/>
</calcChain>
</file>

<file path=xl/sharedStrings.xml><?xml version="1.0" encoding="utf-8"?>
<sst xmlns="http://schemas.openxmlformats.org/spreadsheetml/2006/main" count="251" uniqueCount="128">
  <si>
    <t>Employé20</t>
  </si>
  <si>
    <t>Employé15</t>
  </si>
  <si>
    <t>Employé10</t>
  </si>
  <si>
    <t>Employé9</t>
  </si>
  <si>
    <t>Employé1</t>
  </si>
  <si>
    <t>Autres absences</t>
  </si>
  <si>
    <t>Absence Formation</t>
  </si>
  <si>
    <t>Absence Maladie</t>
  </si>
  <si>
    <t>Absence Maternité</t>
  </si>
  <si>
    <t>Solde HS</t>
  </si>
  <si>
    <t>HS</t>
  </si>
  <si>
    <t>Droits HS</t>
  </si>
  <si>
    <t>Solde RTT</t>
  </si>
  <si>
    <t>Régul RTT</t>
  </si>
  <si>
    <t>Nb RTT</t>
  </si>
  <si>
    <t>Droit RTT</t>
  </si>
  <si>
    <t>Solde CP</t>
  </si>
  <si>
    <t>Nb j. pris</t>
  </si>
  <si>
    <t>Droit Ancienneté</t>
  </si>
  <si>
    <t>Droit CP au 01 janvier</t>
  </si>
  <si>
    <t>Employé</t>
  </si>
  <si>
    <t>N°</t>
  </si>
  <si>
    <t>Nombre de Jours</t>
  </si>
  <si>
    <t>Heures Supplémentaires</t>
  </si>
  <si>
    <t>RTT</t>
  </si>
  <si>
    <t>Pole1</t>
  </si>
  <si>
    <t>Pôle</t>
  </si>
  <si>
    <t>Gestion des Absences</t>
  </si>
  <si>
    <t>Congés Payés</t>
  </si>
  <si>
    <t>RTT salarié</t>
  </si>
  <si>
    <t>Maladie / Accident du Travail</t>
  </si>
  <si>
    <t>Congé maternité</t>
  </si>
  <si>
    <t>fin</t>
  </si>
  <si>
    <t>déb.</t>
  </si>
  <si>
    <t>Absences</t>
  </si>
  <si>
    <t>Employés</t>
  </si>
  <si>
    <t>Key</t>
  </si>
  <si>
    <t xml:space="preserve">Responsable : </t>
  </si>
  <si>
    <t>Jours</t>
  </si>
  <si>
    <t>Heures</t>
  </si>
  <si>
    <t>code</t>
  </si>
  <si>
    <t>Date</t>
  </si>
  <si>
    <t>Observations</t>
  </si>
  <si>
    <t>Pôle :</t>
  </si>
  <si>
    <t>Gestion des absences</t>
  </si>
  <si>
    <t>Liste des heure supplémentaires</t>
  </si>
  <si>
    <t>Noel</t>
  </si>
  <si>
    <t>Armistice</t>
  </si>
  <si>
    <t>La Toussaint</t>
  </si>
  <si>
    <t>Assomption</t>
  </si>
  <si>
    <t>Fête National</t>
  </si>
  <si>
    <t>d</t>
  </si>
  <si>
    <t>Vendredi</t>
  </si>
  <si>
    <t>Lundi de Pentecote</t>
  </si>
  <si>
    <t>s</t>
  </si>
  <si>
    <t>Jeudi</t>
  </si>
  <si>
    <t>Jeudi de l'Ascension</t>
  </si>
  <si>
    <t>v</t>
  </si>
  <si>
    <t>Mercredi</t>
  </si>
  <si>
    <t>j</t>
  </si>
  <si>
    <t>Mardi</t>
  </si>
  <si>
    <t>Fête du Travail</t>
  </si>
  <si>
    <t>m</t>
  </si>
  <si>
    <t>Lundi</t>
  </si>
  <si>
    <t>Lundi de Pâques</t>
  </si>
  <si>
    <t>Jour de l'An</t>
  </si>
  <si>
    <t>l</t>
  </si>
  <si>
    <t>NB Jours fériés</t>
  </si>
  <si>
    <t>Jours fériés</t>
  </si>
  <si>
    <t>Day</t>
  </si>
  <si>
    <t>date</t>
  </si>
  <si>
    <t>week n°</t>
  </si>
  <si>
    <t>A</t>
  </si>
  <si>
    <t>Autres</t>
  </si>
  <si>
    <t>Responsable7</t>
  </si>
  <si>
    <t>Pole7</t>
  </si>
  <si>
    <t>Responsable6</t>
  </si>
  <si>
    <t>Pole6</t>
  </si>
  <si>
    <t>RTT employeur</t>
  </si>
  <si>
    <t>Responsable5</t>
  </si>
  <si>
    <t>Pole5</t>
  </si>
  <si>
    <t>F</t>
  </si>
  <si>
    <t>Formation</t>
  </si>
  <si>
    <t>Responsable4</t>
  </si>
  <si>
    <t>Pole4</t>
  </si>
  <si>
    <t>MAL</t>
  </si>
  <si>
    <t>Responsable3</t>
  </si>
  <si>
    <t>Pole3</t>
  </si>
  <si>
    <t>M</t>
  </si>
  <si>
    <t>Responsable2</t>
  </si>
  <si>
    <t>Pole2</t>
  </si>
  <si>
    <t>CP</t>
  </si>
  <si>
    <t>Demie-Journée CP</t>
  </si>
  <si>
    <t>Responsable1</t>
  </si>
  <si>
    <t>Liste des Pôles avec responsable</t>
  </si>
  <si>
    <t>Description Absences</t>
  </si>
  <si>
    <t>Cadre</t>
  </si>
  <si>
    <t>Employé22</t>
  </si>
  <si>
    <t>Non Cadre</t>
  </si>
  <si>
    <t>Employé21</t>
  </si>
  <si>
    <t>Employé19</t>
  </si>
  <si>
    <t>Employé18</t>
  </si>
  <si>
    <t>Employé17</t>
  </si>
  <si>
    <t>Employé16</t>
  </si>
  <si>
    <t>Employé14</t>
  </si>
  <si>
    <t>Employé13</t>
  </si>
  <si>
    <t>Employé12</t>
  </si>
  <si>
    <t>Employé11</t>
  </si>
  <si>
    <t>Employé8</t>
  </si>
  <si>
    <t>Employé7</t>
  </si>
  <si>
    <t>Employé6</t>
  </si>
  <si>
    <t>Employé5</t>
  </si>
  <si>
    <t>Employé4</t>
  </si>
  <si>
    <t>Employé3</t>
  </si>
  <si>
    <t>Employé2</t>
  </si>
  <si>
    <t>Droits RTT</t>
  </si>
  <si>
    <t>Temps de travail</t>
  </si>
  <si>
    <t>Nb Jour ancienneté</t>
  </si>
  <si>
    <t>Solde CP au 01/01</t>
  </si>
  <si>
    <t>Temps de Travail</t>
  </si>
  <si>
    <t>Ancienneté</t>
  </si>
  <si>
    <t>Date de Fin</t>
  </si>
  <si>
    <t>Sexe</t>
  </si>
  <si>
    <t>Catégorie</t>
  </si>
  <si>
    <t>Nom</t>
  </si>
  <si>
    <t>Nb congés :</t>
  </si>
  <si>
    <t>Nombre de Jours ouvrés</t>
  </si>
  <si>
    <t>Année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</si>
</sst>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#,##0.0"/>
    <numFmt numFmtId="165" formatCode="0.0"/>
    <numFmt numFmtId="166" formatCode="yyyy"/>
    <numFmt numFmtId="167" formatCode="h:mm;@"/>
    <numFmt numFmtId="168" formatCode="dd/mm"/>
    <numFmt numFmtId="169" formatCode="ddd\ dd\ mmm"/>
    <numFmt numFmtId="170" formatCode="dd"/>
    <numFmt numFmtId="171" formatCode="mmmm"/>
    <numFmt numFmtId="172" formatCode="[$-F800]dddd\,\ mmmm\ dd\,\ yyyy"/>
    <numFmt numFmtId="173" formatCode="dddd"/>
    <numFmt numFmtId="174" formatCode="dd/mm/yy;@"/>
    <numFmt numFmtId="175" formatCode="ddd\ dd/mm/yy"/>
    <numFmt numFmtId="176" formatCode="ddd"/>
    <numFmt numFmtId="177" formatCode="_ * #,##0.00_ ;_ * \-#,##0.00_ ;_ * &quot;-&quot;??_ ;_ @_ "/>
    <numFmt numFmtId="178" formatCode="_ * #,##0_ ;_ * \-#,##0_ ;_ * &quot;-&quot;??_ ;_ @_ "/>
    <numFmt numFmtId="179" formatCode="[$-40C]d\ mmmm\ yyyy;@"/>
    <numFmt numFmtId="180" formatCode="[$-40C]mmmm\-yy;@"/>
  </numFmts>
  <fonts count="40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Trebuchet MS"/>
      <family val="2"/>
    </font>
    <font>
      <b/>
      <sz val="12"/>
      <name val="Trebuchet MS"/>
      <family val="2"/>
    </font>
    <font>
      <b/>
      <sz val="12"/>
      <color theme="0"/>
      <name val="Trebuchet MS"/>
      <family val="2"/>
    </font>
    <font>
      <b/>
      <sz val="12"/>
      <color indexed="9"/>
      <name val="Trebuchet MS"/>
      <family val="2"/>
    </font>
    <font>
      <b/>
      <sz val="10"/>
      <name val="Arial"/>
      <family val="2"/>
    </font>
    <font>
      <b/>
      <sz val="11"/>
      <name val="Trebuchet MS"/>
      <family val="2"/>
    </font>
    <font>
      <b/>
      <sz val="11"/>
      <color indexed="18"/>
      <name val="Trebuchet MS"/>
      <family val="2"/>
    </font>
    <font>
      <sz val="12"/>
      <color rgb="FF000080"/>
      <name val="Trebuchet MS"/>
      <family val="2"/>
    </font>
    <font>
      <sz val="16"/>
      <name val="Trebuchet MS"/>
      <family val="2"/>
    </font>
    <font>
      <b/>
      <sz val="16"/>
      <color indexed="18"/>
      <name val="Trebuchet MS"/>
      <family val="2"/>
    </font>
    <font>
      <i/>
      <sz val="10"/>
      <name val="Trebuchet MS"/>
      <family val="2"/>
    </font>
    <font>
      <b/>
      <sz val="18"/>
      <name val="Trebuchet MS"/>
      <family val="2"/>
    </font>
    <font>
      <sz val="10"/>
      <name val="Trebuchet MS"/>
      <family val="2"/>
    </font>
    <font>
      <sz val="8"/>
      <name val="Trebuchet MS"/>
      <family val="2"/>
    </font>
    <font>
      <sz val="11"/>
      <color indexed="18"/>
      <name val="Trebuchet MS"/>
      <family val="2"/>
    </font>
    <font>
      <sz val="11"/>
      <name val="Trebuchet MS"/>
      <family val="2"/>
    </font>
    <font>
      <sz val="8"/>
      <color indexed="9"/>
      <name val="Trebuchet MS"/>
      <family val="2"/>
    </font>
    <font>
      <b/>
      <sz val="9"/>
      <color indexed="9"/>
      <name val="Trebuchet MS"/>
      <family val="2"/>
    </font>
    <font>
      <b/>
      <sz val="12"/>
      <color indexed="18"/>
      <name val="Trebuchet MS"/>
      <family val="2"/>
    </font>
    <font>
      <sz val="8"/>
      <color indexed="62"/>
      <name val="Trebuchet MS"/>
      <family val="2"/>
    </font>
    <font>
      <b/>
      <sz val="11"/>
      <color indexed="8"/>
      <name val="Trebuchet MS"/>
      <family val="2"/>
    </font>
    <font>
      <b/>
      <sz val="20"/>
      <color indexed="9"/>
      <name val="Trebuchet MS"/>
      <family val="2"/>
    </font>
    <font>
      <b/>
      <sz val="10"/>
      <color indexed="18"/>
      <name val="Trebuchet MS"/>
      <family val="2"/>
    </font>
    <font>
      <b/>
      <sz val="8"/>
      <name val="Trebuchet MS"/>
      <family val="2"/>
    </font>
    <font>
      <b/>
      <sz val="18"/>
      <color indexed="10"/>
      <name val="Trebuchet MS"/>
      <family val="2"/>
    </font>
    <font>
      <b/>
      <sz val="14"/>
      <color indexed="18"/>
      <name val="Trebuchet MS"/>
      <family val="2"/>
    </font>
    <font>
      <sz val="10"/>
      <color indexed="62"/>
      <name val="Trebuchet MS"/>
      <family val="2"/>
    </font>
    <font>
      <sz val="10"/>
      <color indexed="9"/>
      <name val="Trebuchet MS"/>
      <family val="2"/>
    </font>
    <font>
      <b/>
      <sz val="18"/>
      <color indexed="18"/>
      <name val="Trebuchet MS"/>
      <family val="2"/>
    </font>
    <font>
      <b/>
      <sz val="20"/>
      <color indexed="62"/>
      <name val="Trebuchet MS"/>
      <family val="2"/>
    </font>
    <font>
      <b/>
      <sz val="14"/>
      <color indexed="62"/>
      <name val="Trebuchet MS"/>
      <family val="2"/>
    </font>
    <font>
      <b/>
      <sz val="18"/>
      <color indexed="62"/>
      <name val="Trebuchet MS"/>
      <family val="2"/>
    </font>
    <font>
      <b/>
      <sz val="10"/>
      <name val="Trebuchet MS"/>
      <family val="2"/>
    </font>
    <font>
      <sz val="10"/>
      <name val="Arial"/>
      <family val="2"/>
    </font>
    <font>
      <b/>
      <sz val="14"/>
      <color rgb="FF000080"/>
      <name val="Trebuchet MS"/>
      <family val="2"/>
    </font>
    <font>
      <sz val="14"/>
      <name val="Trebuchet MS"/>
      <family val="2"/>
    </font>
    <font>
      <b/>
      <sz val="14"/>
      <name val="Trebuchet MS"/>
      <family val="2"/>
    </font>
    <font>
      <b/>
      <sz val="12"/>
      <color rgb="FF000080"/>
      <name val="Trebuchet MS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67955565050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77" fontId="35" fillId="0" borderId="0" applyFont="0" applyFill="0" applyBorder="0" applyAlignment="0" applyProtection="0"/>
  </cellStyleXfs>
  <cellXfs count="265">
    <xf numFmtId="0" fontId="0" fillId="0" borderId="0" xfId="0"/>
    <xf numFmtId="0" fontId="2" fillId="0" borderId="0" xfId="1" applyFont="1" applyBorder="1" applyProtection="1">
      <protection hidden="1"/>
    </xf>
    <xf numFmtId="0" fontId="2" fillId="0" borderId="0" xfId="1" applyFont="1" applyBorder="1" applyAlignment="1" applyProtection="1">
      <alignment horizontal="center"/>
      <protection hidden="1"/>
    </xf>
    <xf numFmtId="0" fontId="1" fillId="0" borderId="0" xfId="1"/>
    <xf numFmtId="14" fontId="1" fillId="0" borderId="0" xfId="1" applyNumberFormat="1"/>
    <xf numFmtId="0" fontId="3" fillId="2" borderId="1" xfId="1" applyFont="1" applyFill="1" applyBorder="1" applyAlignment="1" applyProtection="1">
      <alignment horizontal="center"/>
      <protection hidden="1"/>
    </xf>
    <xf numFmtId="0" fontId="3" fillId="3" borderId="1" xfId="1" applyFont="1" applyFill="1" applyBorder="1" applyAlignment="1" applyProtection="1">
      <alignment horizontal="center"/>
      <protection hidden="1"/>
    </xf>
    <xf numFmtId="0" fontId="4" fillId="4" borderId="1" xfId="1" applyFont="1" applyFill="1" applyBorder="1" applyAlignment="1" applyProtection="1">
      <alignment horizontal="center"/>
      <protection hidden="1"/>
    </xf>
    <xf numFmtId="0" fontId="5" fillId="5" borderId="1" xfId="1" applyFont="1" applyFill="1" applyBorder="1" applyAlignment="1" applyProtection="1">
      <alignment horizontal="center"/>
      <protection hidden="1"/>
    </xf>
    <xf numFmtId="0" fontId="3" fillId="0" borderId="1" xfId="1" applyFont="1" applyFill="1" applyBorder="1" applyAlignment="1" applyProtection="1">
      <alignment horizontal="center"/>
      <protection hidden="1"/>
    </xf>
    <xf numFmtId="3" fontId="3" fillId="0" borderId="1" xfId="1" applyNumberFormat="1" applyFont="1" applyBorder="1" applyAlignment="1" applyProtection="1">
      <alignment horizontal="center"/>
    </xf>
    <xf numFmtId="164" fontId="3" fillId="0" borderId="1" xfId="1" applyNumberFormat="1" applyFont="1" applyBorder="1" applyAlignment="1" applyProtection="1">
      <alignment horizontal="center"/>
    </xf>
    <xf numFmtId="165" fontId="6" fillId="0" borderId="1" xfId="1" applyNumberFormat="1" applyFont="1" applyBorder="1" applyAlignment="1">
      <alignment horizontal="center"/>
    </xf>
    <xf numFmtId="0" fontId="2" fillId="0" borderId="1" xfId="1" applyFont="1" applyBorder="1" applyProtection="1">
      <protection hidden="1"/>
    </xf>
    <xf numFmtId="0" fontId="2" fillId="0" borderId="0" xfId="1" applyFont="1" applyFill="1" applyBorder="1" applyProtection="1">
      <protection hidden="1"/>
    </xf>
    <xf numFmtId="0" fontId="2" fillId="0" borderId="0" xfId="1" applyFont="1" applyFill="1" applyBorder="1" applyAlignment="1" applyProtection="1">
      <alignment vertical="center"/>
      <protection hidden="1"/>
    </xf>
    <xf numFmtId="0" fontId="1" fillId="0" borderId="2" xfId="1" applyBorder="1" applyAlignment="1">
      <alignment horizontal="left"/>
    </xf>
    <xf numFmtId="0" fontId="2" fillId="0" borderId="0" xfId="1" applyFont="1" applyFill="1" applyBorder="1" applyAlignment="1" applyProtection="1">
      <protection hidden="1"/>
    </xf>
    <xf numFmtId="0" fontId="1" fillId="0" borderId="3" xfId="1" applyBorder="1" applyAlignment="1">
      <alignment horizontal="left"/>
    </xf>
    <xf numFmtId="0" fontId="7" fillId="0" borderId="0" xfId="1" applyFont="1" applyBorder="1" applyAlignment="1" applyProtection="1">
      <alignment vertical="center"/>
      <protection hidden="1"/>
    </xf>
    <xf numFmtId="0" fontId="7" fillId="0" borderId="0" xfId="1" applyFont="1" applyFill="1" applyBorder="1" applyAlignment="1" applyProtection="1">
      <alignment vertical="center"/>
      <protection hidden="1"/>
    </xf>
    <xf numFmtId="0" fontId="8" fillId="2" borderId="1" xfId="1" applyFont="1" applyFill="1" applyBorder="1" applyAlignment="1" applyProtection="1">
      <alignment horizontal="center" vertical="center" wrapText="1"/>
      <protection hidden="1"/>
    </xf>
    <xf numFmtId="0" fontId="8" fillId="2" borderId="1" xfId="1" applyFont="1" applyFill="1" applyBorder="1" applyAlignment="1" applyProtection="1">
      <alignment horizontal="center" vertical="center"/>
      <protection hidden="1"/>
    </xf>
    <xf numFmtId="0" fontId="8" fillId="2" borderId="1" xfId="1" applyFont="1" applyFill="1" applyBorder="1" applyAlignment="1" applyProtection="1">
      <alignment vertical="center"/>
      <protection hidden="1"/>
    </xf>
    <xf numFmtId="0" fontId="2" fillId="0" borderId="0" xfId="1" applyFont="1" applyFill="1" applyBorder="1" applyAlignment="1" applyProtection="1">
      <alignment horizontal="center"/>
      <protection hidden="1"/>
    </xf>
    <xf numFmtId="0" fontId="1" fillId="0" borderId="3" xfId="1" applyBorder="1"/>
    <xf numFmtId="0" fontId="1" fillId="0" borderId="3" xfId="1" pivotButton="1" applyBorder="1"/>
    <xf numFmtId="0" fontId="10" fillId="0" borderId="0" xfId="1" applyFont="1" applyBorder="1" applyProtection="1">
      <protection locked="0"/>
    </xf>
    <xf numFmtId="0" fontId="10" fillId="0" borderId="0" xfId="1" applyFont="1" applyFill="1" applyBorder="1" applyProtection="1">
      <protection locked="0"/>
    </xf>
    <xf numFmtId="0" fontId="10" fillId="0" borderId="0" xfId="1" applyFont="1" applyFill="1" applyBorder="1" applyAlignment="1" applyProtection="1">
      <alignment horizontal="center"/>
      <protection locked="0"/>
    </xf>
    <xf numFmtId="166" fontId="11" fillId="0" borderId="0" xfId="1" applyNumberFormat="1" applyFont="1" applyFill="1" applyBorder="1" applyAlignment="1" applyProtection="1">
      <alignment horizontal="center"/>
      <protection hidden="1"/>
    </xf>
    <xf numFmtId="0" fontId="11" fillId="0" borderId="0" xfId="1" applyFont="1" applyFill="1" applyBorder="1" applyAlignment="1" applyProtection="1">
      <alignment horizontal="center"/>
      <protection locked="0"/>
    </xf>
    <xf numFmtId="0" fontId="11" fillId="0" borderId="0" xfId="1" applyFont="1" applyFill="1" applyBorder="1" applyAlignment="1" applyProtection="1">
      <protection locked="0"/>
    </xf>
    <xf numFmtId="166" fontId="11" fillId="2" borderId="0" xfId="1" applyNumberFormat="1" applyFont="1" applyFill="1" applyBorder="1" applyAlignment="1" applyProtection="1">
      <alignment horizontal="center"/>
      <protection hidden="1"/>
    </xf>
    <xf numFmtId="0" fontId="11" fillId="2" borderId="0" xfId="1" applyFont="1" applyFill="1" applyBorder="1" applyAlignment="1" applyProtection="1">
      <alignment horizontal="center"/>
      <protection locked="0"/>
    </xf>
    <xf numFmtId="0" fontId="11" fillId="2" borderId="0" xfId="1" applyFont="1" applyFill="1" applyBorder="1" applyAlignment="1" applyProtection="1">
      <protection locked="0"/>
    </xf>
    <xf numFmtId="0" fontId="12" fillId="0" borderId="0" xfId="1" applyFont="1" applyBorder="1" applyAlignment="1" applyProtection="1">
      <alignment horizontal="left"/>
      <protection hidden="1"/>
    </xf>
    <xf numFmtId="0" fontId="13" fillId="0" borderId="0" xfId="1" applyFont="1" applyFill="1" applyBorder="1" applyAlignment="1" applyProtection="1">
      <alignment horizontal="center" vertical="center"/>
      <protection locked="0"/>
    </xf>
    <xf numFmtId="0" fontId="14" fillId="0" borderId="0" xfId="1" applyFont="1" applyProtection="1"/>
    <xf numFmtId="0" fontId="15" fillId="0" borderId="0" xfId="1" applyFont="1" applyProtection="1"/>
    <xf numFmtId="0" fontId="16" fillId="0" borderId="0" xfId="1" applyFont="1" applyProtection="1"/>
    <xf numFmtId="14" fontId="17" fillId="0" borderId="0" xfId="1" applyNumberFormat="1" applyFont="1" applyProtection="1"/>
    <xf numFmtId="14" fontId="17" fillId="0" borderId="0" xfId="1" applyNumberFormat="1" applyFont="1" applyProtection="1">
      <protection locked="0"/>
    </xf>
    <xf numFmtId="0" fontId="17" fillId="0" borderId="0" xfId="1" applyFont="1" applyProtection="1">
      <protection locked="0"/>
    </xf>
    <xf numFmtId="14" fontId="14" fillId="0" borderId="0" xfId="1" applyNumberFormat="1" applyFont="1" applyProtection="1"/>
    <xf numFmtId="0" fontId="15" fillId="0" borderId="6" xfId="1" applyFont="1" applyFill="1" applyBorder="1" applyAlignment="1" applyProtection="1">
      <alignment horizontal="center"/>
      <protection hidden="1"/>
    </xf>
    <xf numFmtId="0" fontId="15" fillId="0" borderId="7" xfId="1" applyFont="1" applyFill="1" applyBorder="1" applyAlignment="1" applyProtection="1">
      <alignment horizontal="center"/>
      <protection hidden="1"/>
    </xf>
    <xf numFmtId="0" fontId="15" fillId="0" borderId="8" xfId="1" applyFont="1" applyFill="1" applyBorder="1" applyAlignment="1" applyProtection="1">
      <alignment horizontal="center"/>
      <protection hidden="1"/>
    </xf>
    <xf numFmtId="0" fontId="8" fillId="2" borderId="1" xfId="1" applyFont="1" applyFill="1" applyBorder="1" applyAlignment="1" applyProtection="1">
      <alignment horizontal="center"/>
      <protection hidden="1"/>
    </xf>
    <xf numFmtId="2" fontId="7" fillId="2" borderId="1" xfId="1" applyNumberFormat="1" applyFont="1" applyFill="1" applyBorder="1" applyAlignment="1" applyProtection="1">
      <alignment horizontal="center" vertical="center"/>
      <protection hidden="1"/>
    </xf>
    <xf numFmtId="14" fontId="7" fillId="2" borderId="1" xfId="1" applyNumberFormat="1" applyFont="1" applyFill="1" applyBorder="1" applyAlignment="1" applyProtection="1">
      <alignment horizontal="center" vertical="center"/>
      <protection hidden="1"/>
    </xf>
    <xf numFmtId="167" fontId="17" fillId="0" borderId="9" xfId="1" applyNumberFormat="1" applyFont="1" applyFill="1" applyBorder="1" applyAlignment="1" applyProtection="1">
      <alignment horizontal="left" vertical="center"/>
      <protection locked="0"/>
    </xf>
    <xf numFmtId="167" fontId="17" fillId="0" borderId="10" xfId="1" applyNumberFormat="1" applyFont="1" applyFill="1" applyBorder="1" applyAlignment="1" applyProtection="1">
      <alignment horizontal="left" vertical="center"/>
      <protection locked="0"/>
    </xf>
    <xf numFmtId="168" fontId="17" fillId="0" borderId="9" xfId="1" applyNumberFormat="1" applyFont="1" applyFill="1" applyBorder="1" applyAlignment="1" applyProtection="1">
      <alignment horizontal="left" vertical="center"/>
      <protection locked="0"/>
    </xf>
    <xf numFmtId="168" fontId="17" fillId="0" borderId="10" xfId="1" applyNumberFormat="1" applyFont="1" applyFill="1" applyBorder="1" applyAlignment="1" applyProtection="1">
      <alignment horizontal="left" vertical="center"/>
      <protection locked="0"/>
    </xf>
    <xf numFmtId="49" fontId="17" fillId="0" borderId="11" xfId="1" applyNumberFormat="1" applyFont="1" applyFill="1" applyBorder="1" applyAlignment="1" applyProtection="1">
      <alignment horizontal="left" vertical="center"/>
      <protection locked="0"/>
    </xf>
    <xf numFmtId="49" fontId="17" fillId="0" borderId="12" xfId="1" applyNumberFormat="1" applyFont="1" applyFill="1" applyBorder="1" applyAlignment="1" applyProtection="1">
      <alignment horizontal="left" vertical="center"/>
      <protection locked="0"/>
    </xf>
    <xf numFmtId="49" fontId="7" fillId="0" borderId="13" xfId="1" applyNumberFormat="1" applyFont="1" applyFill="1" applyBorder="1" applyAlignment="1" applyProtection="1">
      <alignment horizontal="left" vertical="center"/>
      <protection locked="0"/>
    </xf>
    <xf numFmtId="168" fontId="14" fillId="0" borderId="14" xfId="1" applyNumberFormat="1" applyFont="1" applyFill="1" applyBorder="1" applyAlignment="1" applyProtection="1">
      <alignment horizontal="left" vertical="center"/>
      <protection hidden="1"/>
    </xf>
    <xf numFmtId="0" fontId="15" fillId="0" borderId="15" xfId="1" applyFont="1" applyFill="1" applyBorder="1" applyAlignment="1" applyProtection="1">
      <alignment horizontal="center"/>
      <protection hidden="1"/>
    </xf>
    <xf numFmtId="0" fontId="15" fillId="0" borderId="16" xfId="1" applyFont="1" applyFill="1" applyBorder="1" applyAlignment="1" applyProtection="1">
      <alignment horizontal="center"/>
      <protection hidden="1"/>
    </xf>
    <xf numFmtId="0" fontId="15" fillId="0" borderId="17" xfId="1" applyFont="1" applyFill="1" applyBorder="1" applyAlignment="1" applyProtection="1">
      <alignment horizontal="center"/>
      <protection hidden="1"/>
    </xf>
    <xf numFmtId="167" fontId="17" fillId="0" borderId="18" xfId="1" applyNumberFormat="1" applyFont="1" applyFill="1" applyBorder="1" applyAlignment="1" applyProtection="1">
      <alignment horizontal="left" vertical="center"/>
      <protection locked="0"/>
    </xf>
    <xf numFmtId="167" fontId="17" fillId="0" borderId="19" xfId="1" applyNumberFormat="1" applyFont="1" applyFill="1" applyBorder="1" applyAlignment="1" applyProtection="1">
      <alignment horizontal="left" vertical="center"/>
      <protection locked="0"/>
    </xf>
    <xf numFmtId="168" fontId="17" fillId="0" borderId="18" xfId="1" applyNumberFormat="1" applyFont="1" applyFill="1" applyBorder="1" applyAlignment="1" applyProtection="1">
      <alignment horizontal="left" vertical="center"/>
      <protection locked="0"/>
    </xf>
    <xf numFmtId="168" fontId="17" fillId="0" borderId="19" xfId="1" applyNumberFormat="1" applyFont="1" applyFill="1" applyBorder="1" applyAlignment="1" applyProtection="1">
      <alignment horizontal="left" vertical="center"/>
      <protection locked="0"/>
    </xf>
    <xf numFmtId="49" fontId="17" fillId="0" borderId="20" xfId="1" applyNumberFormat="1" applyFont="1" applyFill="1" applyBorder="1" applyAlignment="1" applyProtection="1">
      <alignment horizontal="left" vertical="center"/>
      <protection locked="0"/>
    </xf>
    <xf numFmtId="49" fontId="17" fillId="0" borderId="21" xfId="1" applyNumberFormat="1" applyFont="1" applyFill="1" applyBorder="1" applyAlignment="1" applyProtection="1">
      <alignment horizontal="left" vertical="center"/>
      <protection locked="0"/>
    </xf>
    <xf numFmtId="49" fontId="7" fillId="0" borderId="22" xfId="1" applyNumberFormat="1" applyFont="1" applyFill="1" applyBorder="1" applyAlignment="1" applyProtection="1">
      <alignment horizontal="left" vertical="center"/>
      <protection locked="0"/>
    </xf>
    <xf numFmtId="168" fontId="14" fillId="0" borderId="23" xfId="1" applyNumberFormat="1" applyFont="1" applyFill="1" applyBorder="1" applyAlignment="1" applyProtection="1">
      <alignment horizontal="left" vertical="center"/>
      <protection hidden="1"/>
    </xf>
    <xf numFmtId="0" fontId="14" fillId="0" borderId="0" xfId="1" applyFont="1" applyAlignment="1" applyProtection="1">
      <alignment vertical="center"/>
    </xf>
    <xf numFmtId="169" fontId="18" fillId="6" borderId="24" xfId="1" applyNumberFormat="1" applyFont="1" applyFill="1" applyBorder="1" applyAlignment="1" applyProtection="1">
      <alignment horizontal="center" vertical="center"/>
      <protection hidden="1"/>
    </xf>
    <xf numFmtId="14" fontId="19" fillId="8" borderId="24" xfId="1" applyNumberFormat="1" applyFont="1" applyFill="1" applyBorder="1" applyAlignment="1" applyProtection="1">
      <alignment horizontal="left" vertical="center"/>
    </xf>
    <xf numFmtId="0" fontId="19" fillId="8" borderId="24" xfId="1" applyFont="1" applyFill="1" applyBorder="1" applyAlignment="1" applyProtection="1">
      <alignment horizontal="left" vertical="center"/>
    </xf>
    <xf numFmtId="0" fontId="19" fillId="8" borderId="24" xfId="1" applyFont="1" applyFill="1" applyBorder="1" applyAlignment="1" applyProtection="1">
      <alignment vertical="center"/>
    </xf>
    <xf numFmtId="14" fontId="20" fillId="2" borderId="26" xfId="1" applyNumberFormat="1" applyFont="1" applyFill="1" applyBorder="1" applyAlignment="1" applyProtection="1">
      <alignment horizontal="left" vertical="center"/>
    </xf>
    <xf numFmtId="170" fontId="21" fillId="9" borderId="1" xfId="1" applyNumberFormat="1" applyFont="1" applyFill="1" applyBorder="1" applyAlignment="1" applyProtection="1">
      <alignment horizontal="center" vertical="center"/>
      <protection hidden="1"/>
    </xf>
    <xf numFmtId="0" fontId="20" fillId="9" borderId="1" xfId="1" applyFont="1" applyFill="1" applyBorder="1" applyAlignment="1" applyProtection="1">
      <alignment vertical="center"/>
      <protection locked="0"/>
    </xf>
    <xf numFmtId="14" fontId="20" fillId="2" borderId="5" xfId="1" applyNumberFormat="1" applyFont="1" applyFill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vertical="center"/>
    </xf>
    <xf numFmtId="0" fontId="20" fillId="10" borderId="26" xfId="1" applyFont="1" applyFill="1" applyBorder="1" applyAlignment="1" applyProtection="1">
      <alignment horizontal="center" vertical="center"/>
      <protection locked="0"/>
    </xf>
    <xf numFmtId="0" fontId="20" fillId="0" borderId="24" xfId="1" applyFont="1" applyFill="1" applyBorder="1" applyAlignment="1" applyProtection="1">
      <alignment vertical="center"/>
      <protection locked="0"/>
    </xf>
    <xf numFmtId="14" fontId="24" fillId="2" borderId="5" xfId="1" applyNumberFormat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vertical="center"/>
      <protection hidden="1"/>
    </xf>
    <xf numFmtId="0" fontId="15" fillId="0" borderId="0" xfId="1" applyFont="1" applyFill="1" applyBorder="1" applyAlignment="1" applyProtection="1">
      <alignment vertical="top"/>
      <protection hidden="1"/>
    </xf>
    <xf numFmtId="0" fontId="15" fillId="0" borderId="0" xfId="1" applyFont="1" applyFill="1" applyBorder="1" applyAlignment="1" applyProtection="1">
      <alignment vertical="top" wrapText="1"/>
      <protection hidden="1"/>
    </xf>
    <xf numFmtId="0" fontId="15" fillId="0" borderId="0" xfId="1" applyFont="1" applyFill="1" applyBorder="1" applyAlignment="1" applyProtection="1">
      <alignment vertical="center"/>
      <protection hidden="1"/>
    </xf>
    <xf numFmtId="0" fontId="15" fillId="0" borderId="0" xfId="1" applyFont="1" applyFill="1" applyBorder="1" applyAlignment="1" applyProtection="1">
      <alignment vertical="center"/>
      <protection locked="0"/>
    </xf>
    <xf numFmtId="0" fontId="25" fillId="0" borderId="0" xfId="1" applyNumberFormat="1" applyFont="1" applyFill="1" applyBorder="1" applyAlignment="1" applyProtection="1">
      <alignment vertical="center"/>
      <protection locked="0"/>
    </xf>
    <xf numFmtId="0" fontId="25" fillId="0" borderId="0" xfId="1" applyFont="1" applyFill="1" applyBorder="1" applyAlignment="1" applyProtection="1">
      <alignment vertical="center"/>
      <protection locked="0"/>
    </xf>
    <xf numFmtId="170" fontId="25" fillId="0" borderId="0" xfId="1" applyNumberFormat="1" applyFont="1" applyFill="1" applyBorder="1" applyAlignment="1" applyProtection="1">
      <alignment vertical="center"/>
      <protection locked="0"/>
    </xf>
    <xf numFmtId="166" fontId="25" fillId="0" borderId="0" xfId="1" applyNumberFormat="1" applyFont="1" applyFill="1" applyBorder="1" applyAlignment="1" applyProtection="1">
      <alignment vertical="center"/>
      <protection locked="0"/>
    </xf>
    <xf numFmtId="171" fontId="26" fillId="0" borderId="0" xfId="1" applyNumberFormat="1" applyFont="1" applyFill="1" applyBorder="1" applyAlignment="1" applyProtection="1">
      <alignment vertical="center"/>
      <protection locked="0"/>
    </xf>
    <xf numFmtId="0" fontId="10" fillId="0" borderId="0" xfId="1" applyFont="1" applyAlignment="1" applyProtection="1">
      <alignment vertical="center"/>
      <protection locked="0"/>
    </xf>
    <xf numFmtId="167" fontId="10" fillId="0" borderId="0" xfId="1" applyNumberFormat="1" applyFont="1" applyAlignment="1" applyProtection="1">
      <alignment vertical="center"/>
      <protection locked="0"/>
    </xf>
    <xf numFmtId="2" fontId="27" fillId="0" borderId="0" xfId="1" applyNumberFormat="1" applyFont="1" applyFill="1" applyBorder="1" applyAlignment="1" applyProtection="1">
      <alignment vertical="center"/>
      <protection locked="0"/>
    </xf>
    <xf numFmtId="0" fontId="27" fillId="0" borderId="0" xfId="1" applyFont="1" applyFill="1" applyBorder="1" applyAlignment="1" applyProtection="1">
      <alignment vertical="center"/>
      <protection locked="0"/>
    </xf>
    <xf numFmtId="0" fontId="14" fillId="0" borderId="0" xfId="1" applyFont="1" applyProtection="1">
      <protection hidden="1"/>
    </xf>
    <xf numFmtId="0" fontId="15" fillId="0" borderId="0" xfId="1" applyFont="1" applyBorder="1" applyAlignment="1" applyProtection="1">
      <alignment vertical="top" wrapText="1"/>
      <protection hidden="1"/>
    </xf>
    <xf numFmtId="0" fontId="15" fillId="0" borderId="0" xfId="1" applyFont="1" applyBorder="1" applyAlignment="1" applyProtection="1">
      <alignment vertical="top"/>
      <protection hidden="1"/>
    </xf>
    <xf numFmtId="0" fontId="15" fillId="0" borderId="0" xfId="1" applyFont="1" applyBorder="1" applyProtection="1">
      <protection hidden="1"/>
    </xf>
    <xf numFmtId="0" fontId="12" fillId="0" borderId="0" xfId="1" applyFont="1" applyBorder="1" applyAlignment="1" applyProtection="1">
      <alignment horizontal="right"/>
      <protection hidden="1"/>
    </xf>
    <xf numFmtId="0" fontId="15" fillId="0" borderId="0" xfId="1" applyFont="1" applyBorder="1" applyProtection="1">
      <protection locked="0"/>
    </xf>
    <xf numFmtId="0" fontId="14" fillId="0" borderId="0" xfId="1" applyFont="1" applyProtection="1">
      <protection locked="0"/>
    </xf>
    <xf numFmtId="0" fontId="14" fillId="0" borderId="0" xfId="1" applyFont="1" applyBorder="1" applyProtection="1">
      <protection locked="0"/>
    </xf>
    <xf numFmtId="0" fontId="27" fillId="0" borderId="2" xfId="1" applyFont="1" applyFill="1" applyBorder="1" applyAlignment="1" applyProtection="1">
      <alignment vertical="center"/>
    </xf>
    <xf numFmtId="0" fontId="28" fillId="0" borderId="0" xfId="1" applyFont="1" applyAlignment="1" applyProtection="1">
      <protection hidden="1"/>
    </xf>
    <xf numFmtId="0" fontId="21" fillId="0" borderId="0" xfId="1" applyFont="1" applyFill="1" applyBorder="1" applyAlignment="1" applyProtection="1">
      <protection hidden="1"/>
    </xf>
    <xf numFmtId="0" fontId="29" fillId="0" borderId="0" xfId="1" applyFont="1" applyAlignment="1" applyProtection="1">
      <protection locked="0" hidden="1"/>
    </xf>
    <xf numFmtId="0" fontId="21" fillId="0" borderId="0" xfId="1" applyFont="1" applyBorder="1" applyAlignment="1" applyProtection="1">
      <alignment wrapText="1"/>
      <protection hidden="1"/>
    </xf>
    <xf numFmtId="0" fontId="21" fillId="0" borderId="0" xfId="1" applyFont="1" applyBorder="1" applyAlignment="1" applyProtection="1">
      <protection hidden="1"/>
    </xf>
    <xf numFmtId="167" fontId="21" fillId="0" borderId="0" xfId="1" applyNumberFormat="1" applyFont="1" applyBorder="1" applyAlignment="1" applyProtection="1">
      <protection hidden="1"/>
    </xf>
    <xf numFmtId="0" fontId="21" fillId="0" borderId="0" xfId="1" applyFont="1" applyBorder="1" applyAlignment="1" applyProtection="1">
      <protection locked="0"/>
    </xf>
    <xf numFmtId="0" fontId="28" fillId="0" borderId="0" xfId="1" applyFont="1" applyAlignment="1" applyProtection="1">
      <protection locked="0"/>
    </xf>
    <xf numFmtId="14" fontId="28" fillId="0" borderId="0" xfId="1" applyNumberFormat="1" applyFont="1" applyBorder="1" applyAlignment="1" applyProtection="1">
      <protection locked="0"/>
    </xf>
    <xf numFmtId="0" fontId="32" fillId="0" borderId="0" xfId="1" applyFont="1" applyFill="1" applyBorder="1" applyAlignment="1" applyProtection="1">
      <protection locked="0"/>
    </xf>
    <xf numFmtId="0" fontId="33" fillId="0" borderId="0" xfId="1" applyFont="1" applyFill="1" applyBorder="1" applyAlignment="1" applyProtection="1">
      <protection locked="0"/>
    </xf>
    <xf numFmtId="14" fontId="28" fillId="0" borderId="0" xfId="1" applyNumberFormat="1" applyFont="1" applyBorder="1" applyAlignment="1" applyProtection="1">
      <protection hidden="1"/>
    </xf>
    <xf numFmtId="166" fontId="31" fillId="0" borderId="0" xfId="1" applyNumberFormat="1" applyFont="1" applyFill="1" applyBorder="1" applyAlignment="1" applyProtection="1">
      <protection locked="0"/>
    </xf>
    <xf numFmtId="0" fontId="15" fillId="0" borderId="31" xfId="1" applyFont="1" applyFill="1" applyBorder="1" applyAlignment="1" applyProtection="1">
      <alignment horizontal="center"/>
      <protection hidden="1"/>
    </xf>
    <xf numFmtId="0" fontId="15" fillId="0" borderId="32" xfId="1" applyFont="1" applyFill="1" applyBorder="1" applyAlignment="1" applyProtection="1">
      <alignment horizontal="center"/>
      <protection hidden="1"/>
    </xf>
    <xf numFmtId="0" fontId="15" fillId="0" borderId="33" xfId="1" applyFont="1" applyFill="1" applyBorder="1" applyAlignment="1" applyProtection="1">
      <alignment horizontal="center"/>
      <protection hidden="1"/>
    </xf>
    <xf numFmtId="49" fontId="17" fillId="0" borderId="34" xfId="1" applyNumberFormat="1" applyFont="1" applyFill="1" applyBorder="1" applyAlignment="1" applyProtection="1">
      <alignment horizontal="left" vertical="center"/>
      <protection locked="0"/>
    </xf>
    <xf numFmtId="0" fontId="7" fillId="0" borderId="29" xfId="1" applyNumberFormat="1" applyFont="1" applyFill="1" applyBorder="1" applyAlignment="1" applyProtection="1">
      <alignment horizontal="left" vertical="center"/>
    </xf>
    <xf numFmtId="49" fontId="17" fillId="0" borderId="35" xfId="1" applyNumberFormat="1" applyFont="1" applyFill="1" applyBorder="1" applyAlignment="1" applyProtection="1">
      <alignment horizontal="left" vertical="center"/>
      <protection locked="0"/>
    </xf>
    <xf numFmtId="0" fontId="7" fillId="0" borderId="36" xfId="1" applyNumberFormat="1" applyFont="1" applyFill="1" applyBorder="1" applyAlignment="1" applyProtection="1">
      <alignment horizontal="left" vertical="center"/>
    </xf>
    <xf numFmtId="49" fontId="17" fillId="0" borderId="37" xfId="1" applyNumberFormat="1" applyFont="1" applyFill="1" applyBorder="1" applyAlignment="1" applyProtection="1">
      <alignment horizontal="left" vertical="center"/>
      <protection locked="0"/>
    </xf>
    <xf numFmtId="0" fontId="7" fillId="0" borderId="38" xfId="1" applyNumberFormat="1" applyFont="1" applyFill="1" applyBorder="1" applyAlignment="1" applyProtection="1">
      <alignment horizontal="left" vertical="center"/>
    </xf>
    <xf numFmtId="0" fontId="20" fillId="0" borderId="1" xfId="1" applyFont="1" applyFill="1" applyBorder="1" applyAlignment="1" applyProtection="1">
      <alignment horizontal="left" vertical="center"/>
    </xf>
    <xf numFmtId="171" fontId="26" fillId="0" borderId="0" xfId="1" quotePrefix="1" applyNumberFormat="1" applyFont="1" applyFill="1" applyBorder="1" applyAlignment="1" applyProtection="1">
      <alignment vertical="center"/>
      <protection locked="0"/>
    </xf>
    <xf numFmtId="0" fontId="14" fillId="0" borderId="0" xfId="1" quotePrefix="1" applyFont="1" applyProtection="1">
      <protection locked="0"/>
    </xf>
    <xf numFmtId="0" fontId="14" fillId="0" borderId="0" xfId="1" applyFont="1" applyAlignment="1" applyProtection="1">
      <alignment horizontal="left"/>
      <protection hidden="1"/>
    </xf>
    <xf numFmtId="14" fontId="14" fillId="0" borderId="0" xfId="1" applyNumberFormat="1" applyFont="1" applyAlignment="1" applyProtection="1">
      <alignment horizontal="left"/>
      <protection hidden="1"/>
    </xf>
    <xf numFmtId="0" fontId="14" fillId="0" borderId="0" xfId="1" applyFont="1" applyAlignment="1" applyProtection="1">
      <alignment horizontal="center"/>
      <protection hidden="1"/>
    </xf>
    <xf numFmtId="172" fontId="14" fillId="0" borderId="0" xfId="1" applyNumberFormat="1" applyFont="1" applyAlignment="1" applyProtection="1">
      <alignment horizontal="left"/>
      <protection hidden="1"/>
    </xf>
    <xf numFmtId="173" fontId="14" fillId="2" borderId="0" xfId="1" applyNumberFormat="1" applyFont="1" applyFill="1" applyAlignment="1" applyProtection="1">
      <alignment horizontal="center"/>
      <protection hidden="1"/>
    </xf>
    <xf numFmtId="174" fontId="14" fillId="2" borderId="0" xfId="1" applyNumberFormat="1" applyFont="1" applyFill="1" applyAlignment="1" applyProtection="1">
      <alignment horizontal="left"/>
      <protection hidden="1"/>
    </xf>
    <xf numFmtId="1" fontId="14" fillId="2" borderId="0" xfId="1" applyNumberFormat="1" applyFont="1" applyFill="1" applyAlignment="1" applyProtection="1">
      <alignment horizontal="left"/>
      <protection hidden="1"/>
    </xf>
    <xf numFmtId="172" fontId="14" fillId="2" borderId="0" xfId="1" applyNumberFormat="1" applyFont="1" applyFill="1" applyAlignment="1" applyProtection="1">
      <alignment horizontal="left"/>
      <protection hidden="1"/>
    </xf>
    <xf numFmtId="0" fontId="34" fillId="0" borderId="1" xfId="1" applyFont="1" applyFill="1" applyBorder="1" applyAlignment="1" applyProtection="1">
      <alignment horizontal="left"/>
      <protection locked="0"/>
    </xf>
    <xf numFmtId="175" fontId="34" fillId="0" borderId="1" xfId="1" applyNumberFormat="1" applyFont="1" applyFill="1" applyBorder="1" applyAlignment="1" applyProtection="1">
      <alignment horizontal="left"/>
      <protection locked="0"/>
    </xf>
    <xf numFmtId="176" fontId="14" fillId="0" borderId="0" xfId="1" applyNumberFormat="1" applyFont="1" applyAlignment="1" applyProtection="1">
      <alignment horizontal="left"/>
      <protection hidden="1"/>
    </xf>
    <xf numFmtId="178" fontId="14" fillId="0" borderId="0" xfId="2" applyNumberFormat="1" applyFont="1" applyAlignment="1" applyProtection="1">
      <alignment horizontal="left"/>
      <protection hidden="1"/>
    </xf>
    <xf numFmtId="0" fontId="14" fillId="0" borderId="1" xfId="1" applyFont="1" applyBorder="1" applyAlignment="1" applyProtection="1">
      <alignment horizontal="center"/>
      <protection hidden="1"/>
    </xf>
    <xf numFmtId="15" fontId="34" fillId="0" borderId="1" xfId="1" applyNumberFormat="1" applyFont="1" applyFill="1" applyBorder="1" applyAlignment="1" applyProtection="1">
      <alignment horizontal="left"/>
      <protection locked="0"/>
    </xf>
    <xf numFmtId="16" fontId="34" fillId="0" borderId="1" xfId="1" applyNumberFormat="1" applyFont="1" applyFill="1" applyBorder="1" applyAlignment="1" applyProtection="1">
      <alignment horizontal="left"/>
      <protection locked="0"/>
    </xf>
    <xf numFmtId="0" fontId="14" fillId="0" borderId="1" xfId="1" applyFont="1" applyBorder="1" applyAlignment="1" applyProtection="1">
      <alignment horizontal="left"/>
      <protection hidden="1"/>
    </xf>
    <xf numFmtId="0" fontId="14" fillId="0" borderId="0" xfId="1" applyFont="1" applyAlignment="1" applyProtection="1">
      <alignment vertical="center"/>
      <protection hidden="1"/>
    </xf>
    <xf numFmtId="14" fontId="14" fillId="0" borderId="0" xfId="1" applyNumberFormat="1" applyFont="1" applyAlignment="1" applyProtection="1">
      <alignment vertical="center"/>
      <protection hidden="1"/>
    </xf>
    <xf numFmtId="172" fontId="14" fillId="0" borderId="0" xfId="1" applyNumberFormat="1" applyFont="1" applyAlignment="1" applyProtection="1">
      <alignment vertical="center"/>
      <protection hidden="1"/>
    </xf>
    <xf numFmtId="0" fontId="34" fillId="0" borderId="1" xfId="1" applyFont="1" applyBorder="1" applyAlignment="1" applyProtection="1">
      <alignment vertical="center"/>
      <protection hidden="1"/>
    </xf>
    <xf numFmtId="172" fontId="34" fillId="0" borderId="1" xfId="1" applyNumberFormat="1" applyFont="1" applyBorder="1" applyAlignment="1" applyProtection="1">
      <alignment vertical="center"/>
      <protection hidden="1"/>
    </xf>
    <xf numFmtId="0" fontId="37" fillId="0" borderId="0" xfId="1" applyFont="1" applyAlignment="1" applyProtection="1">
      <alignment horizontal="left"/>
      <protection hidden="1"/>
    </xf>
    <xf numFmtId="14" fontId="37" fillId="0" borderId="0" xfId="1" applyNumberFormat="1" applyFont="1" applyAlignment="1" applyProtection="1">
      <alignment horizontal="left"/>
      <protection hidden="1"/>
    </xf>
    <xf numFmtId="0" fontId="38" fillId="0" borderId="0" xfId="1" applyFont="1" applyAlignment="1" applyProtection="1">
      <alignment horizontal="left"/>
      <protection hidden="1"/>
    </xf>
    <xf numFmtId="0" fontId="37" fillId="0" borderId="0" xfId="1" applyFont="1" applyFill="1" applyAlignment="1" applyProtection="1">
      <alignment horizontal="center"/>
      <protection hidden="1"/>
    </xf>
    <xf numFmtId="0" fontId="37" fillId="0" borderId="0" xfId="1" applyFont="1" applyFill="1" applyBorder="1" applyAlignment="1" applyProtection="1">
      <alignment horizontal="left"/>
      <protection hidden="1"/>
    </xf>
    <xf numFmtId="172" fontId="38" fillId="9" borderId="26" xfId="1" applyNumberFormat="1" applyFont="1" applyFill="1" applyBorder="1" applyAlignment="1" applyProtection="1">
      <alignment horizontal="left"/>
      <protection locked="0"/>
    </xf>
    <xf numFmtId="0" fontId="14" fillId="0" borderId="1" xfId="1" applyFont="1" applyFill="1" applyBorder="1" applyProtection="1">
      <protection locked="0"/>
    </xf>
    <xf numFmtId="0" fontId="14" fillId="0" borderId="0" xfId="1" applyFont="1" applyFill="1" applyBorder="1" applyProtection="1">
      <protection hidden="1"/>
    </xf>
    <xf numFmtId="0" fontId="14" fillId="0" borderId="1" xfId="1" applyFont="1" applyFill="1" applyBorder="1" applyAlignment="1" applyProtection="1">
      <alignment horizontal="center"/>
      <protection hidden="1"/>
    </xf>
    <xf numFmtId="0" fontId="3" fillId="0" borderId="0" xfId="1" applyFont="1" applyFill="1" applyBorder="1" applyAlignment="1" applyProtection="1">
      <protection hidden="1"/>
    </xf>
    <xf numFmtId="4" fontId="1" fillId="0" borderId="0" xfId="1" applyNumberFormat="1" applyBorder="1" applyAlignment="1">
      <alignment vertical="center"/>
    </xf>
    <xf numFmtId="0" fontId="1" fillId="0" borderId="0" xfId="1" applyBorder="1"/>
    <xf numFmtId="0" fontId="1" fillId="0" borderId="0" xfId="1" applyNumberFormat="1" applyBorder="1" applyAlignment="1">
      <alignment vertical="center"/>
    </xf>
    <xf numFmtId="10" fontId="1" fillId="0" borderId="0" xfId="1" applyNumberFormat="1" applyBorder="1" applyAlignment="1">
      <alignment vertical="center"/>
    </xf>
    <xf numFmtId="0" fontId="1" fillId="0" borderId="0" xfId="1" applyBorder="1" applyAlignment="1">
      <alignment vertical="center"/>
    </xf>
    <xf numFmtId="179" fontId="1" fillId="0" borderId="0" xfId="1" applyNumberFormat="1" applyBorder="1" applyAlignment="1">
      <alignment vertical="center"/>
    </xf>
    <xf numFmtId="180" fontId="1" fillId="0" borderId="0" xfId="1" applyNumberFormat="1" applyBorder="1" applyAlignment="1">
      <alignment vertical="center"/>
    </xf>
    <xf numFmtId="0" fontId="1" fillId="0" borderId="0" xfId="1" applyBorder="1" applyAlignment="1">
      <alignment horizontal="center" vertical="center"/>
    </xf>
    <xf numFmtId="4" fontId="1" fillId="0" borderId="42" xfId="1" applyNumberFormat="1" applyBorder="1" applyAlignment="1">
      <alignment vertical="center"/>
    </xf>
    <xf numFmtId="4" fontId="1" fillId="0" borderId="43" xfId="1" applyNumberFormat="1" applyBorder="1"/>
    <xf numFmtId="4" fontId="1" fillId="0" borderId="44" xfId="1" applyNumberFormat="1" applyBorder="1"/>
    <xf numFmtId="4" fontId="1" fillId="0" borderId="45" xfId="1" applyNumberFormat="1" applyBorder="1"/>
    <xf numFmtId="2" fontId="1" fillId="0" borderId="43" xfId="1" applyNumberFormat="1" applyBorder="1"/>
    <xf numFmtId="2" fontId="1" fillId="0" borderId="44" xfId="1" applyNumberFormat="1" applyBorder="1"/>
    <xf numFmtId="2" fontId="1" fillId="0" borderId="45" xfId="1" applyNumberFormat="1" applyBorder="1"/>
    <xf numFmtId="0" fontId="1" fillId="0" borderId="46" xfId="1" applyNumberFormat="1" applyBorder="1" applyAlignment="1">
      <alignment vertical="center"/>
    </xf>
    <xf numFmtId="0" fontId="1" fillId="0" borderId="47" xfId="1" applyNumberFormat="1" applyBorder="1" applyAlignment="1">
      <alignment vertical="center"/>
    </xf>
    <xf numFmtId="10" fontId="1" fillId="0" borderId="42" xfId="1" applyNumberFormat="1" applyBorder="1" applyAlignment="1">
      <alignment vertical="center"/>
    </xf>
    <xf numFmtId="0" fontId="1" fillId="0" borderId="48" xfId="1" applyNumberFormat="1" applyBorder="1" applyAlignment="1">
      <alignment vertical="center"/>
    </xf>
    <xf numFmtId="179" fontId="1" fillId="0" borderId="42" xfId="1" applyNumberFormat="1" applyBorder="1" applyAlignment="1">
      <alignment vertical="center"/>
    </xf>
    <xf numFmtId="0" fontId="1" fillId="0" borderId="49" xfId="1" applyBorder="1" applyAlignment="1">
      <alignment horizontal="center" vertical="center"/>
    </xf>
    <xf numFmtId="0" fontId="1" fillId="0" borderId="43" xfId="1" applyBorder="1" applyAlignment="1">
      <alignment vertical="center"/>
    </xf>
    <xf numFmtId="0" fontId="1" fillId="0" borderId="42" xfId="1" applyBorder="1" applyAlignment="1">
      <alignment vertical="center"/>
    </xf>
    <xf numFmtId="0" fontId="1" fillId="0" borderId="45" xfId="1" applyBorder="1" applyAlignment="1">
      <alignment vertical="center"/>
    </xf>
    <xf numFmtId="0" fontId="1" fillId="0" borderId="49" xfId="1" applyBorder="1" applyAlignment="1">
      <alignment vertical="center"/>
    </xf>
    <xf numFmtId="0" fontId="1" fillId="0" borderId="50" xfId="1" applyBorder="1" applyAlignment="1">
      <alignment vertical="center"/>
    </xf>
    <xf numFmtId="4" fontId="1" fillId="0" borderId="51" xfId="1" applyNumberFormat="1" applyBorder="1" applyAlignment="1">
      <alignment vertical="center"/>
    </xf>
    <xf numFmtId="0" fontId="1" fillId="0" borderId="45" xfId="1" applyNumberFormat="1" applyBorder="1" applyAlignment="1">
      <alignment vertical="center"/>
    </xf>
    <xf numFmtId="10" fontId="1" fillId="0" borderId="51" xfId="1" applyNumberFormat="1" applyBorder="1" applyAlignment="1">
      <alignment vertical="center"/>
    </xf>
    <xf numFmtId="179" fontId="1" fillId="0" borderId="51" xfId="1" applyNumberFormat="1" applyBorder="1" applyAlignment="1">
      <alignment vertical="center"/>
    </xf>
    <xf numFmtId="0" fontId="1" fillId="0" borderId="43" xfId="1" applyBorder="1" applyAlignment="1">
      <alignment horizontal="center" vertical="center"/>
    </xf>
    <xf numFmtId="0" fontId="1" fillId="0" borderId="51" xfId="1" applyBorder="1" applyAlignment="1">
      <alignment vertical="center"/>
    </xf>
    <xf numFmtId="0" fontId="35" fillId="0" borderId="0" xfId="1" applyFont="1" applyFill="1" applyBorder="1"/>
    <xf numFmtId="4" fontId="1" fillId="0" borderId="48" xfId="1" applyNumberFormat="1" applyBorder="1" applyAlignment="1">
      <alignment vertical="center"/>
    </xf>
    <xf numFmtId="4" fontId="1" fillId="0" borderId="52" xfId="1" applyNumberFormat="1" applyBorder="1"/>
    <xf numFmtId="4" fontId="1" fillId="0" borderId="53" xfId="1" applyNumberFormat="1" applyBorder="1"/>
    <xf numFmtId="4" fontId="1" fillId="0" borderId="54" xfId="1" applyNumberFormat="1" applyBorder="1"/>
    <xf numFmtId="2" fontId="1" fillId="0" borderId="52" xfId="1" applyNumberFormat="1" applyBorder="1"/>
    <xf numFmtId="2" fontId="1" fillId="0" borderId="53" xfId="1" applyNumberFormat="1" applyBorder="1"/>
    <xf numFmtId="2" fontId="1" fillId="0" borderId="54" xfId="1" applyNumberFormat="1" applyBorder="1"/>
    <xf numFmtId="10" fontId="1" fillId="0" borderId="48" xfId="1" applyNumberFormat="1" applyBorder="1" applyAlignment="1">
      <alignment vertical="center"/>
    </xf>
    <xf numFmtId="179" fontId="1" fillId="0" borderId="48" xfId="1" applyNumberFormat="1" applyBorder="1" applyAlignment="1">
      <alignment vertical="center"/>
    </xf>
    <xf numFmtId="0" fontId="1" fillId="0" borderId="55" xfId="1" applyBorder="1" applyAlignment="1">
      <alignment horizontal="center" vertical="center"/>
    </xf>
    <xf numFmtId="0" fontId="1" fillId="0" borderId="55" xfId="1" applyBorder="1" applyAlignment="1">
      <alignment vertical="center"/>
    </xf>
    <xf numFmtId="0" fontId="1" fillId="0" borderId="48" xfId="1" applyBorder="1" applyAlignment="1">
      <alignment vertical="center"/>
    </xf>
    <xf numFmtId="0" fontId="1" fillId="0" borderId="57" xfId="1" applyBorder="1" applyAlignment="1">
      <alignment horizontal="center"/>
    </xf>
    <xf numFmtId="0" fontId="1" fillId="0" borderId="58" xfId="1" applyBorder="1" applyAlignment="1">
      <alignment horizontal="center"/>
    </xf>
    <xf numFmtId="0" fontId="1" fillId="0" borderId="59" xfId="1" applyBorder="1" applyAlignment="1">
      <alignment horizontal="center"/>
    </xf>
    <xf numFmtId="0" fontId="1" fillId="0" borderId="61" xfId="1" applyBorder="1"/>
    <xf numFmtId="0" fontId="1" fillId="11" borderId="67" xfId="1" applyFill="1" applyBorder="1" applyAlignment="1">
      <alignment horizontal="center"/>
    </xf>
    <xf numFmtId="0" fontId="1" fillId="11" borderId="58" xfId="1" applyFill="1" applyBorder="1" applyAlignment="1">
      <alignment horizontal="center"/>
    </xf>
    <xf numFmtId="0" fontId="1" fillId="11" borderId="59" xfId="1" applyFill="1" applyBorder="1" applyAlignment="1">
      <alignment horizontal="center"/>
    </xf>
    <xf numFmtId="0" fontId="6" fillId="0" borderId="0" xfId="1" applyFont="1" applyAlignment="1">
      <alignment horizontal="center"/>
    </xf>
    <xf numFmtId="0" fontId="1" fillId="0" borderId="61" xfId="1" applyBorder="1" applyAlignment="1"/>
    <xf numFmtId="14" fontId="6" fillId="0" borderId="0" xfId="1" applyNumberFormat="1" applyFont="1" applyAlignment="1">
      <alignment horizontal="center"/>
    </xf>
    <xf numFmtId="0" fontId="13" fillId="0" borderId="0" xfId="1" applyFont="1" applyFill="1" applyBorder="1" applyAlignment="1" applyProtection="1">
      <alignment horizontal="center" vertical="center"/>
      <protection locked="0"/>
    </xf>
    <xf numFmtId="0" fontId="9" fillId="3" borderId="5" xfId="1" applyFont="1" applyFill="1" applyBorder="1" applyAlignment="1" applyProtection="1">
      <alignment horizontal="center"/>
      <protection hidden="1"/>
    </xf>
    <xf numFmtId="0" fontId="9" fillId="3" borderId="2" xfId="1" applyFont="1" applyFill="1" applyBorder="1" applyAlignment="1" applyProtection="1">
      <alignment horizontal="center"/>
      <protection hidden="1"/>
    </xf>
    <xf numFmtId="0" fontId="9" fillId="3" borderId="4" xfId="1" applyFont="1" applyFill="1" applyBorder="1" applyAlignment="1" applyProtection="1">
      <alignment horizontal="center"/>
      <protection hidden="1"/>
    </xf>
    <xf numFmtId="14" fontId="20" fillId="9" borderId="26" xfId="1" applyNumberFormat="1" applyFont="1" applyFill="1" applyBorder="1" applyAlignment="1" applyProtection="1">
      <alignment horizontal="center" vertical="center"/>
      <protection locked="0"/>
    </xf>
    <xf numFmtId="14" fontId="20" fillId="9" borderId="30" xfId="1" applyNumberFormat="1" applyFont="1" applyFill="1" applyBorder="1" applyAlignment="1" applyProtection="1">
      <alignment horizontal="center" vertical="center"/>
      <protection locked="0"/>
    </xf>
    <xf numFmtId="14" fontId="20" fillId="9" borderId="29" xfId="1" applyNumberFormat="1" applyFont="1" applyFill="1" applyBorder="1" applyAlignment="1" applyProtection="1">
      <alignment horizontal="center" vertical="center"/>
      <protection locked="0"/>
    </xf>
    <xf numFmtId="14" fontId="20" fillId="9" borderId="28" xfId="1" applyNumberFormat="1" applyFont="1" applyFill="1" applyBorder="1" applyAlignment="1" applyProtection="1">
      <alignment horizontal="center" vertical="center"/>
      <protection locked="0"/>
    </xf>
    <xf numFmtId="0" fontId="20" fillId="0" borderId="5" xfId="1" applyFont="1" applyFill="1" applyBorder="1" applyAlignment="1" applyProtection="1">
      <alignment horizontal="left" vertical="center"/>
    </xf>
    <xf numFmtId="0" fontId="20" fillId="0" borderId="4" xfId="1" applyFont="1" applyFill="1" applyBorder="1" applyAlignment="1" applyProtection="1">
      <alignment horizontal="left" vertical="center"/>
    </xf>
    <xf numFmtId="171" fontId="22" fillId="9" borderId="1" xfId="1" applyNumberFormat="1" applyFont="1" applyFill="1" applyBorder="1" applyAlignment="1" applyProtection="1">
      <alignment horizontal="center" vertical="center" wrapText="1"/>
      <protection hidden="1"/>
    </xf>
    <xf numFmtId="171" fontId="23" fillId="6" borderId="1" xfId="1" applyNumberFormat="1" applyFont="1" applyFill="1" applyBorder="1" applyAlignment="1" applyProtection="1">
      <alignment horizontal="center" vertical="center" wrapText="1"/>
      <protection hidden="1"/>
    </xf>
    <xf numFmtId="171" fontId="30" fillId="0" borderId="0" xfId="1" applyNumberFormat="1" applyFont="1" applyFill="1" applyBorder="1" applyAlignment="1" applyProtection="1">
      <alignment horizontal="center"/>
      <protection locked="0"/>
    </xf>
    <xf numFmtId="166" fontId="31" fillId="0" borderId="0" xfId="1" applyNumberFormat="1" applyFont="1" applyFill="1" applyBorder="1" applyAlignment="1" applyProtection="1">
      <alignment horizontal="left"/>
      <protection locked="0"/>
    </xf>
    <xf numFmtId="0" fontId="3" fillId="7" borderId="1" xfId="1" applyFont="1" applyFill="1" applyBorder="1" applyAlignment="1" applyProtection="1">
      <alignment horizontal="center" vertical="center" textRotation="90"/>
    </xf>
    <xf numFmtId="14" fontId="3" fillId="7" borderId="1" xfId="1" applyNumberFormat="1" applyFont="1" applyFill="1" applyBorder="1" applyAlignment="1" applyProtection="1">
      <alignment horizontal="center" vertical="center" textRotation="90"/>
    </xf>
    <xf numFmtId="14" fontId="3" fillId="7" borderId="24" xfId="1" applyNumberFormat="1" applyFont="1" applyFill="1" applyBorder="1" applyAlignment="1" applyProtection="1">
      <alignment horizontal="center" vertical="center" textRotation="90"/>
    </xf>
    <xf numFmtId="14" fontId="3" fillId="7" borderId="27" xfId="1" applyNumberFormat="1" applyFont="1" applyFill="1" applyBorder="1" applyAlignment="1" applyProtection="1">
      <alignment horizontal="center" vertical="center" textRotation="90"/>
    </xf>
    <xf numFmtId="14" fontId="3" fillId="7" borderId="25" xfId="1" applyNumberFormat="1" applyFont="1" applyFill="1" applyBorder="1" applyAlignment="1" applyProtection="1">
      <alignment horizontal="center" vertical="center" textRotation="90"/>
    </xf>
    <xf numFmtId="0" fontId="33" fillId="0" borderId="0" xfId="1" applyFont="1" applyFill="1" applyBorder="1" applyAlignment="1" applyProtection="1">
      <alignment horizontal="center"/>
      <protection locked="0"/>
    </xf>
    <xf numFmtId="0" fontId="36" fillId="2" borderId="1" xfId="1" applyFont="1" applyFill="1" applyBorder="1" applyAlignment="1" applyProtection="1">
      <alignment vertical="center"/>
      <protection hidden="1"/>
    </xf>
    <xf numFmtId="0" fontId="27" fillId="2" borderId="5" xfId="1" applyFont="1" applyFill="1" applyBorder="1" applyAlignment="1" applyProtection="1">
      <alignment horizontal="center" vertical="center"/>
      <protection hidden="1"/>
    </xf>
    <xf numFmtId="0" fontId="27" fillId="2" borderId="4" xfId="1" applyFont="1" applyFill="1" applyBorder="1" applyAlignment="1" applyProtection="1">
      <alignment horizontal="center" vertical="center"/>
      <protection hidden="1"/>
    </xf>
    <xf numFmtId="0" fontId="39" fillId="11" borderId="41" xfId="1" applyFont="1" applyFill="1" applyBorder="1" applyAlignment="1" applyProtection="1">
      <alignment horizontal="center"/>
      <protection hidden="1"/>
    </xf>
    <xf numFmtId="0" fontId="39" fillId="11" borderId="40" xfId="1" applyFont="1" applyFill="1" applyBorder="1" applyAlignment="1" applyProtection="1">
      <alignment horizontal="center"/>
      <protection hidden="1"/>
    </xf>
    <xf numFmtId="0" fontId="39" fillId="11" borderId="39" xfId="1" applyFont="1" applyFill="1" applyBorder="1" applyAlignment="1" applyProtection="1">
      <alignment horizontal="center"/>
      <protection hidden="1"/>
    </xf>
    <xf numFmtId="0" fontId="39" fillId="11" borderId="5" xfId="1" applyFont="1" applyFill="1" applyBorder="1" applyAlignment="1" applyProtection="1">
      <alignment horizontal="center"/>
      <protection hidden="1"/>
    </xf>
    <xf numFmtId="0" fontId="39" fillId="11" borderId="4" xfId="1" applyFont="1" applyFill="1" applyBorder="1" applyAlignment="1" applyProtection="1">
      <alignment horizontal="center"/>
      <protection hidden="1"/>
    </xf>
    <xf numFmtId="0" fontId="14" fillId="0" borderId="5" xfId="1" applyFont="1" applyFill="1" applyBorder="1" applyAlignment="1" applyProtection="1">
      <alignment horizontal="center"/>
      <protection hidden="1"/>
    </xf>
    <xf numFmtId="0" fontId="14" fillId="0" borderId="4" xfId="1" applyFont="1" applyFill="1" applyBorder="1" applyAlignment="1" applyProtection="1">
      <alignment horizontal="center"/>
      <protection hidden="1"/>
    </xf>
    <xf numFmtId="0" fontId="1" fillId="0" borderId="62" xfId="1" applyBorder="1" applyAlignment="1">
      <alignment horizontal="center" vertical="center" wrapText="1"/>
    </xf>
    <xf numFmtId="0" fontId="1" fillId="0" borderId="56" xfId="1" applyBorder="1" applyAlignment="1">
      <alignment horizontal="center" vertical="center" wrapText="1"/>
    </xf>
    <xf numFmtId="0" fontId="6" fillId="11" borderId="69" xfId="1" applyFont="1" applyFill="1" applyBorder="1" applyAlignment="1">
      <alignment horizontal="center"/>
    </xf>
    <xf numFmtId="0" fontId="6" fillId="11" borderId="68" xfId="1" applyFont="1" applyFill="1" applyBorder="1" applyAlignment="1">
      <alignment horizontal="center"/>
    </xf>
    <xf numFmtId="0" fontId="6" fillId="0" borderId="62" xfId="1" applyFont="1" applyBorder="1" applyAlignment="1">
      <alignment horizontal="center" vertical="center" wrapText="1"/>
    </xf>
    <xf numFmtId="0" fontId="6" fillId="0" borderId="56" xfId="1" applyFont="1" applyBorder="1" applyAlignment="1">
      <alignment horizontal="center" vertical="center" wrapText="1"/>
    </xf>
    <xf numFmtId="0" fontId="1" fillId="0" borderId="65" xfId="1" applyBorder="1" applyAlignment="1">
      <alignment horizontal="center"/>
    </xf>
    <xf numFmtId="0" fontId="1" fillId="0" borderId="64" xfId="1" applyBorder="1" applyAlignment="1">
      <alignment horizontal="center"/>
    </xf>
    <xf numFmtId="0" fontId="1" fillId="0" borderId="63" xfId="1" applyBorder="1" applyAlignment="1">
      <alignment horizontal="center"/>
    </xf>
    <xf numFmtId="0" fontId="35" fillId="0" borderId="65" xfId="1" applyFont="1" applyBorder="1" applyAlignment="1">
      <alignment horizontal="center"/>
    </xf>
    <xf numFmtId="0" fontId="35" fillId="0" borderId="62" xfId="1" applyFont="1" applyBorder="1" applyAlignment="1">
      <alignment horizontal="center" vertical="center" wrapText="1"/>
    </xf>
    <xf numFmtId="0" fontId="1" fillId="0" borderId="60" xfId="1" applyBorder="1" applyAlignment="1">
      <alignment horizontal="center" vertical="center" wrapText="1"/>
    </xf>
    <xf numFmtId="0" fontId="35" fillId="0" borderId="60" xfId="1" applyFont="1" applyBorder="1" applyAlignment="1">
      <alignment horizontal="center" vertical="center" wrapText="1"/>
    </xf>
    <xf numFmtId="0" fontId="35" fillId="0" borderId="62" xfId="1" applyNumberFormat="1" applyFont="1" applyBorder="1" applyAlignment="1">
      <alignment horizontal="center" vertical="center" wrapText="1"/>
    </xf>
    <xf numFmtId="0" fontId="1" fillId="0" borderId="60" xfId="1" applyNumberFormat="1" applyBorder="1" applyAlignment="1">
      <alignment horizontal="center" vertical="center" wrapText="1"/>
    </xf>
    <xf numFmtId="14" fontId="35" fillId="0" borderId="0" xfId="1" applyNumberFormat="1" applyFont="1" applyAlignment="1">
      <alignment horizontal="right"/>
    </xf>
    <xf numFmtId="0" fontId="1" fillId="0" borderId="66" xfId="1" applyBorder="1" applyAlignment="1">
      <alignment horizontal="center" vertical="center" wrapText="1"/>
    </xf>
    <xf numFmtId="0" fontId="1" fillId="0" borderId="61" xfId="1" applyBorder="1" applyAlignment="1">
      <alignment horizontal="center" vertical="center" wrapText="1"/>
    </xf>
  </cellXfs>
  <cellStyles count="3">
    <cellStyle name="Milliers 2" xfId="2"/>
    <cellStyle name="Normal" xfId="0" builtinId="0"/>
    <cellStyle name="Normal 2" xfId="1"/>
  </cellStyles>
  <dxfs count="20">
    <dxf>
      <font>
        <b/>
        <i val="0"/>
        <condense val="0"/>
        <extend val="0"/>
        <color indexed="12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b/>
        <i val="0"/>
        <condense val="0"/>
        <extend val="0"/>
        <color indexed="12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theme="5" tint="-0.24994659260841701"/>
        </patternFill>
      </fill>
    </dxf>
    <dxf>
      <font>
        <condense val="0"/>
        <extend val="0"/>
        <color indexed="22"/>
      </font>
    </dxf>
    <dxf>
      <fill>
        <patternFill>
          <bgColor rgb="FFFFFF00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border>
        <bottom style="thin">
          <color indexed="64"/>
        </bottom>
        <horizontal style="thin">
          <color indexed="64"/>
        </horizontal>
      </border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18"/>
      </font>
      <fill>
        <patternFill>
          <bgColor indexed="53"/>
        </patternFill>
      </fill>
    </dxf>
    <dxf>
      <font>
        <condense val="0"/>
        <extend val="0"/>
        <color auto="1"/>
      </font>
    </dxf>
    <dxf>
      <font>
        <b/>
        <i val="0"/>
        <condense val="0"/>
        <extend val="0"/>
        <color indexed="18"/>
      </font>
      <fill>
        <patternFill>
          <bgColor indexed="53"/>
        </patternFill>
      </fill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18"/>
      </font>
      <fill>
        <patternFill>
          <bgColor indexed="53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16" fmlaLink="$AX$1" max="12" min="1" page="1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114300</xdr:colOff>
          <xdr:row>0</xdr:row>
          <xdr:rowOff>276225</xdr:rowOff>
        </xdr:from>
        <xdr:to>
          <xdr:col>16</xdr:col>
          <xdr:colOff>38100</xdr:colOff>
          <xdr:row>1</xdr:row>
          <xdr:rowOff>38100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1104900</xdr:colOff>
      <xdr:row>0</xdr:row>
      <xdr:rowOff>0</xdr:rowOff>
    </xdr:from>
    <xdr:to>
      <xdr:col>3</xdr:col>
      <xdr:colOff>491792</xdr:colOff>
      <xdr:row>1</xdr:row>
      <xdr:rowOff>381000</xdr:rowOff>
    </xdr:to>
    <xdr:sp macro="" textlink="">
      <xdr:nvSpPr>
        <xdr:cNvPr id="2" name="AutoShape 10"/>
        <xdr:cNvSpPr>
          <a:spLocks noChangeArrowheads="1"/>
        </xdr:cNvSpPr>
      </xdr:nvSpPr>
      <xdr:spPr bwMode="auto">
        <a:xfrm>
          <a:off x="1524000" y="0"/>
          <a:ext cx="1253792" cy="323850"/>
        </a:xfrm>
        <a:prstGeom prst="wedgeEllipseCallout">
          <a:avLst>
            <a:gd name="adj1" fmla="val -52880"/>
            <a:gd name="adj2" fmla="val 6851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Gill Sans MT"/>
            </a:rPr>
            <a:t>Saisissez ici le 1.12 de la l'année suivante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Nouveau%20Feuille%20de%20calcul%20Microsoft%20Exce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1295.910389004632" createdVersion="4" refreshedVersion="4" minRefreshableVersion="3" recordCount="23">
  <cacheSource type="worksheet">
    <worksheetSource ref="A4:B27" sheet="personnels" r:id="rId2"/>
  </cacheSource>
  <cacheFields count="2">
    <cacheField name="Nom" numFmtId="0">
      <sharedItems containsBlank="1" count="77">
        <m/>
        <s v="Employé1"/>
        <s v="Employé2"/>
        <s v="Employé3"/>
        <s v="Employé4"/>
        <s v="Employé5"/>
        <s v="Employé6"/>
        <s v="Employé7"/>
        <s v="Employé8"/>
        <s v="Employé9"/>
        <s v="Employé10"/>
        <s v="Employé11"/>
        <s v="Employé12"/>
        <s v="Employé13"/>
        <s v="Employé14"/>
        <s v="Employé15"/>
        <s v="Employé16"/>
        <s v="Employé17"/>
        <s v="Employé18"/>
        <s v="Employé19"/>
        <s v="Employé20"/>
        <s v="Employé21"/>
        <s v="Employé22"/>
        <s v="CHAMBEFORT Nadège" u="1"/>
        <s v="DUPIN Claire" u="1"/>
        <s v="MOUILLERE Perrine" u="1"/>
        <s v="STRUGO Murielle" u="1"/>
        <s v="GIRBAS Sylvie" u="1"/>
        <s v="VACHER Maryse" u="1"/>
        <s v="DUCREUX Joëlle" u="1"/>
        <s v="CHAZELLE Chantal" u="1"/>
        <s v="ROYER Marie-France" u="1"/>
        <s v="COQUARD Aimé" u="1"/>
        <s v="CORREIA Martine" u="1"/>
        <s v="COTTE Marianne" u="1"/>
        <s v="PIAT Franck" u="1"/>
        <s v="DUCHAMP Caroline" u="1"/>
        <s v="QUIBLIER Emmanuelle" u="1"/>
        <s v="BEAL Murielle" u="1"/>
        <s v="DUGELAY Sylvie" u="1"/>
        <s v="MARTINEZ Laurent" u="1"/>
        <s v="PIREZ Marc" u="1"/>
        <s v="GONNET Sylvie" u="1"/>
        <s v="LUMINIER Martine" u="1"/>
        <s v="GARNIER Amélie" u="1"/>
        <s v="BERTHOLOM Marine" u="1"/>
        <s v="LASSABLIERE Philippe" u="1"/>
        <s v="SEGUIN Alain" u="1"/>
        <s v="LIMOUSIN Mireille" u="1"/>
        <s v="MARTIN Claire" u="1"/>
        <s v="LOMBARDO Corrinne" u="1"/>
        <s v="SAGNARD Mickael" u="1"/>
        <s v="FOURNET Dominique" u="1"/>
        <s v="SEILLER Nicole" u="1"/>
        <s v="GIROUD Alexiane" u="1"/>
        <s v="DUPUIS Bernadette" u="1"/>
        <s v="ARCHIMBAUD Ghislaine" u="1"/>
        <s v="MONCHAL Valérie" u="1"/>
        <s v="CHALENDARD Béatrice" u="1"/>
        <s v="CHAMPAGNAT Dominique" u="1"/>
        <s v="SOUBEYRAND Claire" u="1"/>
        <s v="BEYSSAC Huguette" u="1"/>
        <s v="BURNICHON Catherine" u="1"/>
        <s v="ZOGHBI Chadia" u="1"/>
        <s v="FAVEROT Sylvain" u="1"/>
        <s v="BERTHERAT Catherine" u="1"/>
        <s v="GIROUD Véronique" u="1"/>
        <s v="GUIMARAES Sarah" u="1"/>
        <s v="RODAMEL Amandine" u="1"/>
        <s v="CHAMBRON Christel" u="1"/>
        <s v="CIAMBELLA Jade" u="1"/>
        <s v="MARSALA Gaspari" u="1"/>
        <s v="DUCHEZ Patrice" u="1"/>
        <s v="GIRAUD Vanessa" u="1"/>
        <s v="MESSANA Valérie" u="1"/>
        <s v="CASAGRANDE Annie" u="1"/>
        <s v="DELOUVRIER Pierre" u="1"/>
      </sharedItems>
    </cacheField>
    <cacheField name="Pôle" numFmtId="0">
      <sharedItems containsBlank="1" count="15">
        <m/>
        <s v="Pole1"/>
        <s v="Pole2"/>
        <s v="Pole3"/>
        <s v="Pole4"/>
        <s v="Pole5"/>
        <s v="Pole6"/>
        <s v="Pole7"/>
        <s v="Animation Territoriale" u="1"/>
        <s v="RMCFE" u="1"/>
        <s v="Jeunes &amp; Entreprises" u="1"/>
        <s v="Développement des Entreprises" u="1"/>
        <s v="Service Général" u="1"/>
        <s v="Création" u="1"/>
        <s v="Formation &amp; Emploi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">
  <r>
    <x v="0"/>
    <x v="0"/>
  </r>
  <r>
    <x v="1"/>
    <x v="1"/>
  </r>
  <r>
    <x v="2"/>
    <x v="2"/>
  </r>
  <r>
    <x v="3"/>
    <x v="2"/>
  </r>
  <r>
    <x v="4"/>
    <x v="3"/>
  </r>
  <r>
    <x v="5"/>
    <x v="4"/>
  </r>
  <r>
    <x v="6"/>
    <x v="4"/>
  </r>
  <r>
    <x v="7"/>
    <x v="2"/>
  </r>
  <r>
    <x v="8"/>
    <x v="5"/>
  </r>
  <r>
    <x v="9"/>
    <x v="1"/>
  </r>
  <r>
    <x v="10"/>
    <x v="1"/>
  </r>
  <r>
    <x v="11"/>
    <x v="6"/>
  </r>
  <r>
    <x v="12"/>
    <x v="7"/>
  </r>
  <r>
    <x v="13"/>
    <x v="7"/>
  </r>
  <r>
    <x v="14"/>
    <x v="3"/>
  </r>
  <r>
    <x v="15"/>
    <x v="1"/>
  </r>
  <r>
    <x v="16"/>
    <x v="7"/>
  </r>
  <r>
    <x v="17"/>
    <x v="4"/>
  </r>
  <r>
    <x v="18"/>
    <x v="2"/>
  </r>
  <r>
    <x v="19"/>
    <x v="5"/>
  </r>
  <r>
    <x v="20"/>
    <x v="1"/>
  </r>
  <r>
    <x v="21"/>
    <x v="4"/>
  </r>
  <r>
    <x v="22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4" cacheId="0" applyNumberFormats="0" applyBorderFormats="0" applyFontFormats="0" applyPatternFormats="0" applyAlignmentFormats="0" applyWidthHeightFormats="1" dataCaption="Valeurs" updatedVersion="4" minRefreshableVersion="3" useAutoFormatting="1" rowGrandTotals="0" colGrandTotals="0" itemPrintTitles="1" createdVersion="4" indent="0" showHeaders="0" outline="1" outlineData="1" multipleFieldFilters="0">
  <location ref="C8:C12" firstHeaderRow="0" firstDataRow="0" firstDataCol="1" rowPageCount="1" colPageCount="1"/>
  <pivotFields count="2">
    <pivotField axis="axisRow" showAll="0">
      <items count="78">
        <item m="1" x="56"/>
        <item m="1" x="38"/>
        <item m="1" x="65"/>
        <item m="1" x="45"/>
        <item m="1" x="61"/>
        <item m="1" x="62"/>
        <item m="1" x="75"/>
        <item m="1" x="58"/>
        <item m="1" x="23"/>
        <item m="1" x="69"/>
        <item m="1" x="59"/>
        <item m="1" x="30"/>
        <item m="1" x="70"/>
        <item m="1" x="32"/>
        <item m="1" x="33"/>
        <item m="1" x="34"/>
        <item m="1" x="76"/>
        <item m="1" x="36"/>
        <item m="1" x="72"/>
        <item m="1" x="29"/>
        <item m="1" x="39"/>
        <item m="1" x="24"/>
        <item m="1" x="55"/>
        <item m="1" x="64"/>
        <item m="1" x="52"/>
        <item m="1" x="44"/>
        <item m="1" x="73"/>
        <item m="1" x="27"/>
        <item m="1" x="54"/>
        <item m="1" x="66"/>
        <item m="1" x="42"/>
        <item m="1" x="67"/>
        <item m="1" x="46"/>
        <item m="1" x="48"/>
        <item m="1" x="50"/>
        <item m="1" x="43"/>
        <item m="1" x="71"/>
        <item m="1" x="49"/>
        <item m="1" x="40"/>
        <item m="1" x="74"/>
        <item m="1" x="57"/>
        <item m="1" x="25"/>
        <item m="1" x="35"/>
        <item m="1" x="41"/>
        <item m="1" x="37"/>
        <item m="1" x="68"/>
        <item m="1" x="31"/>
        <item m="1" x="51"/>
        <item m="1" x="47"/>
        <item m="1" x="53"/>
        <item m="1" x="60"/>
        <item m="1" x="26"/>
        <item m="1" x="28"/>
        <item m="1" x="6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axis="axisPage" showAll="0">
      <items count="16">
        <item m="1" x="8"/>
        <item m="1" x="13"/>
        <item m="1" x="11"/>
        <item m="1" x="14"/>
        <item m="1" x="10"/>
        <item m="1" x="9"/>
        <item m="1" x="12"/>
        <item x="0"/>
        <item x="1"/>
        <item x="2"/>
        <item x="3"/>
        <item x="4"/>
        <item x="5"/>
        <item x="6"/>
        <item x="7"/>
        <item t="default"/>
      </items>
    </pivotField>
  </pivotFields>
  <rowFields count="1">
    <field x="0"/>
  </rowFields>
  <rowItems count="5">
    <i>
      <x v="55"/>
    </i>
    <i>
      <x v="63"/>
    </i>
    <i>
      <x v="64"/>
    </i>
    <i>
      <x v="69"/>
    </i>
    <i>
      <x v="74"/>
    </i>
  </rowItems>
  <colItems count="1">
    <i/>
  </colItems>
  <pageFields count="1">
    <pageField fld="1" item="8" hier="-1"/>
  </pageFields>
  <formats count="1">
    <format dxfId="13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V69"/>
  <sheetViews>
    <sheetView showGridLines="0" zoomScale="75" zoomScaleNormal="75" workbookViewId="0">
      <selection activeCell="E8" sqref="E8"/>
    </sheetView>
  </sheetViews>
  <sheetFormatPr baseColWidth="10" defaultRowHeight="18" x14ac:dyDescent="0.35"/>
  <cols>
    <col min="1" max="1" width="11.42578125" style="1"/>
    <col min="2" max="2" width="4.140625" style="1" bestFit="1" customWidth="1"/>
    <col min="3" max="3" width="13.140625" style="1" customWidth="1"/>
    <col min="4" max="4" width="24.140625" style="1" customWidth="1"/>
    <col min="5" max="5" width="18.7109375" style="1" bestFit="1" customWidth="1"/>
    <col min="6" max="6" width="14.140625" style="2" customWidth="1"/>
    <col min="7" max="7" width="12.42578125" style="2" customWidth="1"/>
    <col min="8" max="9" width="12" style="2" bestFit="1" customWidth="1"/>
    <col min="10" max="10" width="12" style="2" customWidth="1"/>
    <col min="11" max="11" width="12.140625" style="1" customWidth="1"/>
    <col min="12" max="12" width="10.28515625" style="1" bestFit="1" customWidth="1"/>
    <col min="13" max="13" width="8.42578125" style="1" customWidth="1"/>
    <col min="14" max="14" width="10" style="1" bestFit="1" customWidth="1"/>
    <col min="15" max="16384" width="11.42578125" style="1"/>
  </cols>
  <sheetData>
    <row r="1" spans="2:22" ht="23.25" x14ac:dyDescent="0.35">
      <c r="B1" s="217"/>
      <c r="C1" s="217"/>
      <c r="D1" s="37"/>
      <c r="E1" s="37"/>
      <c r="L1" s="36"/>
      <c r="M1" s="36"/>
      <c r="N1" s="36"/>
      <c r="O1" s="36"/>
    </row>
    <row r="2" spans="2:22" ht="21" customHeight="1" x14ac:dyDescent="0.35">
      <c r="B2" s="35" t="s">
        <v>27</v>
      </c>
      <c r="C2" s="35"/>
      <c r="D2" s="34"/>
      <c r="E2" s="34"/>
      <c r="F2" s="33">
        <f>+Gestion!I1</f>
        <v>41275</v>
      </c>
      <c r="G2" s="33"/>
    </row>
    <row r="3" spans="2:22" ht="21" customHeight="1" x14ac:dyDescent="0.35">
      <c r="B3" s="32"/>
      <c r="C3" s="32"/>
      <c r="D3" s="31"/>
      <c r="E3" s="31"/>
      <c r="F3" s="30"/>
      <c r="G3" s="30"/>
    </row>
    <row r="4" spans="2:22" ht="21" customHeight="1" x14ac:dyDescent="0.35">
      <c r="B4" s="32"/>
      <c r="C4" s="32"/>
      <c r="D4" s="31"/>
      <c r="E4" s="31"/>
      <c r="F4" s="30"/>
      <c r="G4" s="30"/>
    </row>
    <row r="5" spans="2:22" s="27" customFormat="1" ht="17.25" customHeight="1" x14ac:dyDescent="0.35">
      <c r="H5" s="29"/>
      <c r="I5" s="28"/>
      <c r="J5" s="28"/>
      <c r="K5" s="28"/>
    </row>
    <row r="6" spans="2:22" s="2" customFormat="1" ht="16.5" customHeight="1" x14ac:dyDescent="0.35">
      <c r="C6" s="26" t="s">
        <v>26</v>
      </c>
      <c r="D6" s="25" t="s">
        <v>25</v>
      </c>
      <c r="F6" s="24"/>
      <c r="G6" s="24"/>
      <c r="I6" s="218" t="s">
        <v>24</v>
      </c>
      <c r="J6" s="219"/>
      <c r="K6" s="219"/>
      <c r="L6" s="220"/>
      <c r="M6" s="218" t="s">
        <v>23</v>
      </c>
      <c r="N6" s="219"/>
      <c r="O6" s="220"/>
      <c r="P6" s="218" t="s">
        <v>22</v>
      </c>
      <c r="Q6" s="219"/>
      <c r="R6" s="219"/>
      <c r="S6" s="220"/>
    </row>
    <row r="7" spans="2:22" s="19" customFormat="1" ht="33" x14ac:dyDescent="0.25">
      <c r="B7" s="23" t="s">
        <v>21</v>
      </c>
      <c r="C7" s="23" t="s">
        <v>20</v>
      </c>
      <c r="D7" s="22" t="s">
        <v>19</v>
      </c>
      <c r="E7" s="21" t="str">
        <f ca="1">CONCATENATE("Droit CP ",YEAR(TODAY()),"-",YEAR(TODAY())+1)</f>
        <v>Droit CP 2013-2014</v>
      </c>
      <c r="F7" s="21" t="s">
        <v>18</v>
      </c>
      <c r="G7" s="22" t="s">
        <v>17</v>
      </c>
      <c r="H7" s="21" t="s">
        <v>16</v>
      </c>
      <c r="I7" s="21" t="s">
        <v>15</v>
      </c>
      <c r="J7" s="21" t="s">
        <v>14</v>
      </c>
      <c r="K7" s="21" t="s">
        <v>13</v>
      </c>
      <c r="L7" s="21" t="s">
        <v>12</v>
      </c>
      <c r="M7" s="21" t="s">
        <v>11</v>
      </c>
      <c r="N7" s="21" t="s">
        <v>10</v>
      </c>
      <c r="O7" s="21" t="s">
        <v>9</v>
      </c>
      <c r="P7" s="21" t="s">
        <v>8</v>
      </c>
      <c r="Q7" s="21" t="s">
        <v>7</v>
      </c>
      <c r="R7" s="21" t="s">
        <v>6</v>
      </c>
      <c r="S7" s="21" t="s">
        <v>5</v>
      </c>
      <c r="T7" s="20"/>
      <c r="U7" s="20"/>
      <c r="V7" s="20"/>
    </row>
    <row r="8" spans="2:22" ht="18" customHeight="1" x14ac:dyDescent="0.35">
      <c r="B8" s="13">
        <v>1</v>
      </c>
      <c r="C8" s="18" t="s">
        <v>4</v>
      </c>
      <c r="D8" s="12">
        <f>IF(C8&lt;&gt;"",VLOOKUP(C8,personnels!$A$6:$U$27,COLUMN(droitscp0101),FALSE),"")</f>
        <v>0</v>
      </c>
      <c r="E8" s="11">
        <f ca="1">IF(C8&lt;&gt;"",IF(TEXT(TODAY(),"#")&gt;TEXT("31/05/2013","#"),IF(C8&lt;&gt;"",VLOOKUP(C8,personnels!$A$6:$U$27,COLUMN(droitscpencours),FALSE),""),0),"")</f>
        <v>0</v>
      </c>
      <c r="F8" s="10">
        <f>IF(C8&lt;&gt;"",VLOOKUP(C8,personnels!$A$6:$U$27,COLUMN(droitanciennete),FALSE),"")</f>
        <v>2</v>
      </c>
      <c r="G8" s="5">
        <f ca="1">SUMIF(Gestion!$A$7:$K$120,TableauRecap!C8&amp;"CP",Gestion!$K$7:$K$120)</f>
        <v>7</v>
      </c>
      <c r="H8" s="8">
        <f t="shared" ref="H8:H22" ca="1" si="0">IF(C8&lt;&gt;"",IF(G8=0,E8+F8+D8,E8+F8+D8-G8),"")</f>
        <v>-5</v>
      </c>
      <c r="I8" s="9">
        <f ca="1">IF(C8&lt;&gt;"",ROUNDUP(VLOOKUP(C8,personnels!$A$6:$U$27,COLUMN(droitsrtt),FALSE),0),"")</f>
        <v>68</v>
      </c>
      <c r="J8" s="6">
        <f ca="1">SUMIF(Gestion!$A$7:$K$120,TableauRecap!C8&amp;"RTT",Gestion!$J$7:$J$120)</f>
        <v>22.5</v>
      </c>
      <c r="K8" s="6"/>
      <c r="L8" s="8">
        <f t="shared" ref="L8:L22" ca="1" si="1">IF(I8&lt;&gt;"",I8-J8-K8,"")</f>
        <v>45.5</v>
      </c>
      <c r="M8" s="6">
        <f ca="1">SUMIF(HS!$A$7:$J$120,TableauRecap!C8&amp;"HS",HS!$J$7:$J$120)</f>
        <v>0</v>
      </c>
      <c r="N8" s="6">
        <f ca="1">SUMIF(Gestion!$A$7:$K$120,TableauRecap!C8&amp;"HS",Gestion!$J$7:$J$120)</f>
        <v>0</v>
      </c>
      <c r="O8" s="7">
        <f t="shared" ref="O8:O22" ca="1" si="2">M8-N8</f>
        <v>0</v>
      </c>
      <c r="P8" s="6">
        <f ca="1">SUMIF(Gestion!$A$7:$K$120,TableauRecap!C8&amp;"M",Gestion!$K$7:$K$120)</f>
        <v>0</v>
      </c>
      <c r="Q8" s="6">
        <f ca="1">SUMIF(Gestion!$A$7:$K$120,TableauRecap!C8&amp;"MAL",Gestion!$K$7:$K$120)</f>
        <v>2</v>
      </c>
      <c r="R8" s="6">
        <f ca="1">SUMIF(Gestion!$A$7:$K$120,TableauRecap!C8&amp;"F",Gestion!$K$7:$K$120)</f>
        <v>0</v>
      </c>
      <c r="S8" s="5">
        <f ca="1">SUMIF(Gestion!$A$7:$K$120,TableauRecap!C8&amp;"A",Gestion!$K$7:$K$120)</f>
        <v>0</v>
      </c>
      <c r="T8" s="17"/>
      <c r="U8" s="17"/>
      <c r="V8" s="14"/>
    </row>
    <row r="9" spans="2:22" ht="18" customHeight="1" x14ac:dyDescent="0.35">
      <c r="B9" s="13">
        <v>2</v>
      </c>
      <c r="C9" s="16" t="s">
        <v>3</v>
      </c>
      <c r="D9" s="12">
        <f>IF(C9&lt;&gt;"",VLOOKUP(C9,personnels!$A$6:$U$27,COLUMN(droitscp0101),FALSE),"")</f>
        <v>0</v>
      </c>
      <c r="E9" s="11">
        <f ca="1">IF(C9&lt;&gt;"",IF(TEXT(TODAY(),"#")&gt;TEXT("31/05/2013","#"),IF(C9&lt;&gt;"",VLOOKUP(C9,personnels!$A$6:$U$27,COLUMN(droitscpencours),FALSE),""),0),"")</f>
        <v>0</v>
      </c>
      <c r="F9" s="10">
        <f>IF(C9&lt;&gt;"",VLOOKUP(C9,personnels!$A$6:$U$27,COLUMN(droitanciennete),FALSE),"")</f>
        <v>0</v>
      </c>
      <c r="G9" s="5">
        <f ca="1">SUMIF(Gestion!$A$7:$K$120,TableauRecap!C9&amp;"CP",Gestion!$K$7:$K$120)</f>
        <v>3</v>
      </c>
      <c r="H9" s="8">
        <f t="shared" ca="1" si="0"/>
        <v>-3</v>
      </c>
      <c r="I9" s="9">
        <f ca="1">IF(C9&lt;&gt;"",ROUNDUP(VLOOKUP(C9,personnels!$A$6:$U$27,COLUMN(droitsrtt),FALSE),0),"")</f>
        <v>90</v>
      </c>
      <c r="J9" s="6">
        <f ca="1">SUMIF(Gestion!$A$7:$K$120,TableauRecap!C9&amp;"RTT",Gestion!$J$7:$J$120)</f>
        <v>0</v>
      </c>
      <c r="K9" s="6"/>
      <c r="L9" s="8">
        <f t="shared" ca="1" si="1"/>
        <v>90</v>
      </c>
      <c r="M9" s="6">
        <f ca="1">SUMIF(HS!$A$7:$J$120,TableauRecap!C9&amp;"HS",HS!$J$7:$J$120)</f>
        <v>0</v>
      </c>
      <c r="N9" s="6">
        <f ca="1">SUMIF(Gestion!$A$7:$K$120,TableauRecap!C9&amp;"HS",Gestion!$J$7:$J$120)</f>
        <v>0</v>
      </c>
      <c r="O9" s="7">
        <f t="shared" ca="1" si="2"/>
        <v>0</v>
      </c>
      <c r="P9" s="6">
        <f ca="1">SUMIF(Gestion!$A$7:$K$120,TableauRecap!C9&amp;"M",Gestion!$K$7:$K$120)</f>
        <v>1</v>
      </c>
      <c r="Q9" s="6">
        <f ca="1">SUMIF(Gestion!$A$7:$K$120,TableauRecap!C9&amp;"MAL",Gestion!$K$7:$K$120)</f>
        <v>0</v>
      </c>
      <c r="R9" s="6">
        <f ca="1">SUMIF(Gestion!$A$7:$K$120,TableauRecap!C9&amp;"F",Gestion!$K$7:$K$120)</f>
        <v>0</v>
      </c>
      <c r="S9" s="5">
        <f ca="1">SUMIF(Gestion!$A$7:$K$120,TableauRecap!C9&amp;"A",Gestion!$K$7:$K$120)</f>
        <v>0</v>
      </c>
      <c r="T9" s="17"/>
      <c r="U9" s="17"/>
      <c r="V9" s="14"/>
    </row>
    <row r="10" spans="2:22" ht="18" customHeight="1" x14ac:dyDescent="0.35">
      <c r="B10" s="13">
        <v>3</v>
      </c>
      <c r="C10" s="16" t="s">
        <v>2</v>
      </c>
      <c r="D10" s="12">
        <f>IF(C10&lt;&gt;"",VLOOKUP(C10,personnels!$A$6:$U$27,COLUMN(droitscp0101),FALSE),"")</f>
        <v>0</v>
      </c>
      <c r="E10" s="11">
        <f ca="1">IF(C10&lt;&gt;"",IF(TEXT(TODAY(),"#")&gt;TEXT("31/05/2013","#"),IF(C10&lt;&gt;"",VLOOKUP(C10,personnels!$A$6:$U$27,COLUMN(droitscpencours),FALSE),""),0),"")</f>
        <v>0</v>
      </c>
      <c r="F10" s="10">
        <f>IF(C10&lt;&gt;"",VLOOKUP(C10,personnels!$A$6:$U$27,COLUMN(droitanciennete),FALSE),"")</f>
        <v>0</v>
      </c>
      <c r="G10" s="5">
        <f ca="1">SUMIF(Gestion!$A$7:$K$120,TableauRecap!C10&amp;"CP",Gestion!$K$7:$K$120)</f>
        <v>0</v>
      </c>
      <c r="H10" s="8">
        <f t="shared" ca="1" si="0"/>
        <v>0</v>
      </c>
      <c r="I10" s="9">
        <f ca="1">IF(C10&lt;&gt;"",ROUNDUP(VLOOKUP(C10,personnels!$A$6:$U$27,COLUMN(droitsrtt),FALSE),0),"")</f>
        <v>92</v>
      </c>
      <c r="J10" s="6">
        <f ca="1">SUMIF(Gestion!$A$7:$K$120,TableauRecap!C10&amp;"RTT",Gestion!$J$7:$J$120)</f>
        <v>0</v>
      </c>
      <c r="K10" s="6"/>
      <c r="L10" s="8">
        <f t="shared" ca="1" si="1"/>
        <v>92</v>
      </c>
      <c r="M10" s="6">
        <f ca="1">SUMIF(HS!$A$7:$J$120,TableauRecap!C10&amp;"HS",HS!$J$7:$J$120)</f>
        <v>0</v>
      </c>
      <c r="N10" s="6">
        <f ca="1">SUMIF(Gestion!$A$7:$K$120,TableauRecap!C10&amp;"HS",Gestion!$J$7:$J$120)</f>
        <v>0</v>
      </c>
      <c r="O10" s="7">
        <f t="shared" ca="1" si="2"/>
        <v>0</v>
      </c>
      <c r="P10" s="6">
        <f ca="1">SUMIF(Gestion!$A$7:$K$120,TableauRecap!C10&amp;"M",Gestion!$K$7:$K$120)</f>
        <v>0</v>
      </c>
      <c r="Q10" s="6">
        <f ca="1">SUMIF(Gestion!$A$7:$K$120,TableauRecap!C10&amp;"MAL",Gestion!$K$7:$K$120)</f>
        <v>0</v>
      </c>
      <c r="R10" s="6">
        <f ca="1">SUMIF(Gestion!$A$7:$K$120,TableauRecap!C10&amp;"F",Gestion!$K$7:$K$120)</f>
        <v>0</v>
      </c>
      <c r="S10" s="5">
        <f ca="1">SUMIF(Gestion!$A$7:$K$120,TableauRecap!C10&amp;"A",Gestion!$K$7:$K$120)</f>
        <v>0</v>
      </c>
      <c r="T10" s="17"/>
      <c r="U10" s="17"/>
      <c r="V10" s="14"/>
    </row>
    <row r="11" spans="2:22" ht="18" customHeight="1" x14ac:dyDescent="0.35">
      <c r="B11" s="13">
        <v>4</v>
      </c>
      <c r="C11" s="16" t="s">
        <v>1</v>
      </c>
      <c r="D11" s="12">
        <f>IF(C11&lt;&gt;"",VLOOKUP(C11,personnels!$A$6:$U$27,COLUMN(droitscp0101),FALSE),"")</f>
        <v>0</v>
      </c>
      <c r="E11" s="11">
        <f ca="1">IF(C11&lt;&gt;"",IF(TEXT(TODAY(),"#")&gt;TEXT("31/05/2013","#"),IF(C11&lt;&gt;"",VLOOKUP(C11,personnels!$A$6:$U$27,COLUMN(droitscpencours),FALSE),""),0),"")</f>
        <v>0</v>
      </c>
      <c r="F11" s="10">
        <f>IF(C11&lt;&gt;"",VLOOKUP(C11,personnels!$A$6:$U$27,COLUMN(droitanciennete),FALSE),"")</f>
        <v>2</v>
      </c>
      <c r="G11" s="5">
        <f ca="1">SUMIF(Gestion!$A$7:$K$120,TableauRecap!C11&amp;"CP",Gestion!$K$7:$K$120)</f>
        <v>3</v>
      </c>
      <c r="H11" s="8">
        <f t="shared" ca="1" si="0"/>
        <v>-1</v>
      </c>
      <c r="I11" s="9">
        <f ca="1">IF(C11&lt;&gt;"",ROUNDUP(VLOOKUP(C11,personnels!$A$6:$U$27,COLUMN(droitsrtt),FALSE),0),"")</f>
        <v>91</v>
      </c>
      <c r="J11" s="6">
        <f ca="1">SUMIF(Gestion!$A$7:$K$120,TableauRecap!C11&amp;"RTT",Gestion!$J$7:$J$120)</f>
        <v>0</v>
      </c>
      <c r="K11" s="6"/>
      <c r="L11" s="8">
        <f t="shared" ca="1" si="1"/>
        <v>91</v>
      </c>
      <c r="M11" s="6">
        <f ca="1">SUMIF(HS!$A$7:$J$120,TableauRecap!C11&amp;"HS",HS!$J$7:$J$120)</f>
        <v>0</v>
      </c>
      <c r="N11" s="6">
        <f ca="1">SUMIF(Gestion!$A$7:$K$120,TableauRecap!C11&amp;"HS",Gestion!$J$7:$J$120)</f>
        <v>0</v>
      </c>
      <c r="O11" s="7">
        <f t="shared" ca="1" si="2"/>
        <v>0</v>
      </c>
      <c r="P11" s="6">
        <f ca="1">SUMIF(Gestion!$A$7:$K$120,TableauRecap!C11&amp;"M",Gestion!$K$7:$K$120)</f>
        <v>0</v>
      </c>
      <c r="Q11" s="6">
        <f ca="1">SUMIF(Gestion!$A$7:$K$120,TableauRecap!C11&amp;"MAL",Gestion!$K$7:$K$120)</f>
        <v>0</v>
      </c>
      <c r="R11" s="6">
        <f ca="1">SUMIF(Gestion!$A$7:$K$120,TableauRecap!C11&amp;"F",Gestion!$K$7:$K$120)</f>
        <v>0</v>
      </c>
      <c r="S11" s="5">
        <f ca="1">SUMIF(Gestion!$A$7:$K$120,TableauRecap!C11&amp;"A",Gestion!$K$7:$K$120)</f>
        <v>0</v>
      </c>
      <c r="T11" s="17"/>
      <c r="U11" s="17"/>
      <c r="V11" s="14"/>
    </row>
    <row r="12" spans="2:22" ht="18" customHeight="1" x14ac:dyDescent="0.35">
      <c r="B12" s="13">
        <v>5</v>
      </c>
      <c r="C12" s="16" t="s">
        <v>0</v>
      </c>
      <c r="D12" s="12">
        <f>IF(C12&lt;&gt;"",VLOOKUP(C12,personnels!$A$6:$U$27,COLUMN(droitscp0101),FALSE),"")</f>
        <v>0</v>
      </c>
      <c r="E12" s="11">
        <f ca="1">IF(C12&lt;&gt;"",IF(TEXT(TODAY(),"#")&gt;TEXT("31/05/2013","#"),IF(C12&lt;&gt;"",VLOOKUP(C12,personnels!$A$6:$U$27,COLUMN(droitscpencours),FALSE),""),0),"")</f>
        <v>0</v>
      </c>
      <c r="F12" s="10">
        <f>IF(C12&lt;&gt;"",VLOOKUP(C12,personnels!$A$6:$U$27,COLUMN(droitanciennete),FALSE),"")</f>
        <v>3</v>
      </c>
      <c r="G12" s="5">
        <f ca="1">SUMIF(Gestion!$A$7:$K$120,TableauRecap!C12&amp;"CP",Gestion!$K$7:$K$120)</f>
        <v>0</v>
      </c>
      <c r="H12" s="8">
        <f t="shared" ca="1" si="0"/>
        <v>3</v>
      </c>
      <c r="I12" s="9">
        <f ca="1">IF(C12&lt;&gt;"",ROUNDUP(VLOOKUP(C12,personnels!$A$6:$U$27,COLUMN(droitsrtt),FALSE),0),"")</f>
        <v>114</v>
      </c>
      <c r="J12" s="6">
        <f ca="1">SUMIF(Gestion!$A$7:$K$120,TableauRecap!C12&amp;"RTT",Gestion!$J$7:$J$120)</f>
        <v>0</v>
      </c>
      <c r="K12" s="6"/>
      <c r="L12" s="8">
        <f t="shared" ca="1" si="1"/>
        <v>114</v>
      </c>
      <c r="M12" s="6">
        <f ca="1">SUMIF(HS!$A$7:$J$120,TableauRecap!C12&amp;"HS",HS!$J$7:$J$120)</f>
        <v>0</v>
      </c>
      <c r="N12" s="6">
        <f ca="1">SUMIF(Gestion!$A$7:$K$120,TableauRecap!C12&amp;"HS",Gestion!$J$7:$J$120)</f>
        <v>0</v>
      </c>
      <c r="O12" s="7">
        <f t="shared" ca="1" si="2"/>
        <v>0</v>
      </c>
      <c r="P12" s="6">
        <f ca="1">SUMIF(Gestion!$A$7:$K$120,TableauRecap!C12&amp;"M",Gestion!$K$7:$K$120)</f>
        <v>0</v>
      </c>
      <c r="Q12" s="6">
        <f ca="1">SUMIF(Gestion!$A$7:$K$120,TableauRecap!C12&amp;"MAL",Gestion!$K$7:$K$120)</f>
        <v>0</v>
      </c>
      <c r="R12" s="6">
        <f ca="1">SUMIF(Gestion!$A$7:$K$120,TableauRecap!C12&amp;"F",Gestion!$K$7:$K$120)</f>
        <v>0</v>
      </c>
      <c r="S12" s="5">
        <f ca="1">SUMIF(Gestion!$A$7:$K$120,TableauRecap!C12&amp;"A",Gestion!$K$7:$K$120)</f>
        <v>0</v>
      </c>
      <c r="T12" s="15"/>
      <c r="U12" s="15"/>
      <c r="V12" s="14"/>
    </row>
    <row r="13" spans="2:22" ht="18" customHeight="1" x14ac:dyDescent="0.35">
      <c r="B13" s="13">
        <v>6</v>
      </c>
      <c r="C13" s="3"/>
      <c r="D13" s="12" t="str">
        <f>IF(C13&lt;&gt;"",VLOOKUP(C13,personnels!$A$6:$U$27,COLUMN(droitscp0101),FALSE),"")</f>
        <v/>
      </c>
      <c r="E13" s="11" t="str">
        <f ca="1">IF(C13&lt;&gt;"",IF(TEXT(TODAY(),"#")&gt;TEXT("31/05/2013","#"),IF(C13&lt;&gt;"",VLOOKUP(C13,personnels!$A$6:$U$27,COLUMN(droitscpencours),FALSE),""),0),"")</f>
        <v/>
      </c>
      <c r="F13" s="10" t="str">
        <f>IF(C13&lt;&gt;"",VLOOKUP(C13,personnels!$A$6:$U$27,COLUMN(droitanciennete),FALSE),"")</f>
        <v/>
      </c>
      <c r="G13" s="5">
        <f ca="1">SUMIF(Gestion!$A$7:$K$120,TableauRecap!C13&amp;"CP",Gestion!$K$7:$K$120)</f>
        <v>0</v>
      </c>
      <c r="H13" s="8" t="str">
        <f t="shared" si="0"/>
        <v/>
      </c>
      <c r="I13" s="9" t="str">
        <f>IF(C13&lt;&gt;"",ROUNDUP(VLOOKUP(C13,personnels!$A$6:$U$27,COLUMN(droitsrtt),FALSE),0),"")</f>
        <v/>
      </c>
      <c r="J13" s="6">
        <f ca="1">SUMIF(Gestion!$A$7:$K$120,TableauRecap!C13&amp;"RTT",Gestion!$J$7:$J$120)</f>
        <v>0</v>
      </c>
      <c r="K13" s="6"/>
      <c r="L13" s="8" t="str">
        <f t="shared" si="1"/>
        <v/>
      </c>
      <c r="M13" s="6">
        <f ca="1">SUMIF(HS!$A$7:$J$120,TableauRecap!C13&amp;"HS",HS!$J$7:$J$120)</f>
        <v>0</v>
      </c>
      <c r="N13" s="6">
        <f ca="1">SUMIF(Gestion!$A$7:$K$120,TableauRecap!C13&amp;"HS",Gestion!$J$7:$J$120)</f>
        <v>0</v>
      </c>
      <c r="O13" s="7">
        <f t="shared" ca="1" si="2"/>
        <v>0</v>
      </c>
      <c r="P13" s="6">
        <f ca="1">SUMIF(Gestion!$A$7:$K$120,TableauRecap!C13&amp;"M",Gestion!$K$7:$K$120)</f>
        <v>0</v>
      </c>
      <c r="Q13" s="6">
        <f ca="1">SUMIF(Gestion!$A$7:$K$120,TableauRecap!C13&amp;"MAL",Gestion!$K$7:$K$120)</f>
        <v>0</v>
      </c>
      <c r="R13" s="6">
        <f ca="1">SUMIF(Gestion!$A$7:$K$120,TableauRecap!C13&amp;"F",Gestion!$K$7:$K$120)</f>
        <v>0</v>
      </c>
      <c r="S13" s="5">
        <f ca="1">SUMIF(Gestion!$A$7:$K$120,TableauRecap!C13&amp;"A",Gestion!$K$7:$K$120)</f>
        <v>0</v>
      </c>
    </row>
    <row r="14" spans="2:22" ht="18" customHeight="1" x14ac:dyDescent="0.35">
      <c r="B14" s="13">
        <v>7</v>
      </c>
      <c r="C14" s="3"/>
      <c r="D14" s="12" t="str">
        <f>IF(C14&lt;&gt;"",VLOOKUP(C14,personnels!$A$6:$U$27,COLUMN(droitscp0101),FALSE),"")</f>
        <v/>
      </c>
      <c r="E14" s="11" t="str">
        <f ca="1">IF(C14&lt;&gt;"",IF(TEXT(TODAY(),"#")&gt;TEXT("31/05/2013","#"),IF(C14&lt;&gt;"",VLOOKUP(C14,personnels!$A$6:$U$27,COLUMN(droitscpencours),FALSE),""),0),"")</f>
        <v/>
      </c>
      <c r="F14" s="10" t="str">
        <f>IF(C14&lt;&gt;"",VLOOKUP(C14,personnels!$A$6:$U$27,COLUMN(droitanciennete),FALSE),"")</f>
        <v/>
      </c>
      <c r="G14" s="5">
        <f ca="1">SUMIF(Gestion!$A$7:$K$120,TableauRecap!C14&amp;"CP",Gestion!$K$7:$K$120)</f>
        <v>0</v>
      </c>
      <c r="H14" s="8" t="str">
        <f t="shared" si="0"/>
        <v/>
      </c>
      <c r="I14" s="9" t="str">
        <f>IF(C14&lt;&gt;"",ROUNDUP(VLOOKUP(C14,personnels!$A$6:$U$27,COLUMN(droitsrtt),FALSE),0),"")</f>
        <v/>
      </c>
      <c r="J14" s="6">
        <f ca="1">SUMIF(Gestion!$A$7:$K$120,TableauRecap!C14&amp;"RTT",Gestion!$J$7:$J$120)</f>
        <v>0</v>
      </c>
      <c r="K14" s="6"/>
      <c r="L14" s="8" t="str">
        <f t="shared" si="1"/>
        <v/>
      </c>
      <c r="M14" s="6">
        <f ca="1">SUMIF(HS!$A$7:$J$120,TableauRecap!C14&amp;"HS",HS!$J$7:$J$120)</f>
        <v>0</v>
      </c>
      <c r="N14" s="6">
        <f ca="1">SUMIF(Gestion!$A$7:$K$120,TableauRecap!C14&amp;"HS",Gestion!$J$7:$J$120)</f>
        <v>0</v>
      </c>
      <c r="O14" s="7">
        <f t="shared" ca="1" si="2"/>
        <v>0</v>
      </c>
      <c r="P14" s="6">
        <f ca="1">SUMIF(Gestion!$A$7:$K$120,TableauRecap!C14&amp;"M",Gestion!$K$7:$K$120)</f>
        <v>0</v>
      </c>
      <c r="Q14" s="6">
        <f ca="1">SUMIF(Gestion!$A$7:$K$120,TableauRecap!C14&amp;"MAL",Gestion!$K$7:$K$120)</f>
        <v>0</v>
      </c>
      <c r="R14" s="6">
        <f ca="1">SUMIF(Gestion!$A$7:$K$120,TableauRecap!C14&amp;"F",Gestion!$K$7:$K$120)</f>
        <v>0</v>
      </c>
      <c r="S14" s="5">
        <f ca="1">SUMIF(Gestion!$A$7:$K$120,TableauRecap!C14&amp;"A",Gestion!$K$7:$K$120)</f>
        <v>0</v>
      </c>
    </row>
    <row r="15" spans="2:22" ht="18" customHeight="1" x14ac:dyDescent="0.35">
      <c r="B15" s="13">
        <v>8</v>
      </c>
      <c r="C15" s="3"/>
      <c r="D15" s="12" t="str">
        <f>IF(C15&lt;&gt;"",VLOOKUP(C15,personnels!$A$6:$U$27,COLUMN(droitscp0101),FALSE),"")</f>
        <v/>
      </c>
      <c r="E15" s="11" t="str">
        <f ca="1">IF(C15&lt;&gt;"",IF(TEXT(TODAY(),"#")&gt;TEXT("31/05/2013","#"),IF(C15&lt;&gt;"",VLOOKUP(C15,personnels!$A$6:$U$27,COLUMN(droitscpencours),FALSE),""),0),"")</f>
        <v/>
      </c>
      <c r="F15" s="10" t="str">
        <f>IF(C15&lt;&gt;"",VLOOKUP(C15,personnels!$A$6:$U$27,COLUMN(droitanciennete),FALSE),"")</f>
        <v/>
      </c>
      <c r="G15" s="5">
        <f ca="1">SUMIF(Gestion!$A$7:$K$120,TableauRecap!C15&amp;"CP",Gestion!$K$7:$K$120)</f>
        <v>0</v>
      </c>
      <c r="H15" s="8" t="str">
        <f t="shared" si="0"/>
        <v/>
      </c>
      <c r="I15" s="9" t="str">
        <f>IF(C15&lt;&gt;"",ROUNDUP(VLOOKUP(C15,personnels!$A$6:$U$27,COLUMN(droitsrtt),FALSE),0),"")</f>
        <v/>
      </c>
      <c r="J15" s="6">
        <f ca="1">SUMIF(Gestion!$A$7:$K$120,TableauRecap!C15&amp;"RTT",Gestion!$J$7:$J$120)</f>
        <v>0</v>
      </c>
      <c r="K15" s="6"/>
      <c r="L15" s="8" t="str">
        <f t="shared" si="1"/>
        <v/>
      </c>
      <c r="M15" s="6">
        <f ca="1">SUMIF(HS!$A$7:$J$120,TableauRecap!C15&amp;"HS",HS!$J$7:$J$120)</f>
        <v>0</v>
      </c>
      <c r="N15" s="6">
        <f ca="1">SUMIF(Gestion!$A$7:$K$120,TableauRecap!C15&amp;"HS",Gestion!$J$7:$J$120)</f>
        <v>0</v>
      </c>
      <c r="O15" s="7">
        <f t="shared" ca="1" si="2"/>
        <v>0</v>
      </c>
      <c r="P15" s="6">
        <f ca="1">SUMIF(Gestion!$A$7:$K$120,TableauRecap!C15&amp;"M",Gestion!$K$7:$K$120)</f>
        <v>0</v>
      </c>
      <c r="Q15" s="6">
        <f ca="1">SUMIF(Gestion!$A$7:$K$120,TableauRecap!C15&amp;"MAL",Gestion!$K$7:$K$120)</f>
        <v>0</v>
      </c>
      <c r="R15" s="6">
        <f ca="1">SUMIF(Gestion!$A$7:$K$120,TableauRecap!C15&amp;"F",Gestion!$K$7:$K$120)</f>
        <v>0</v>
      </c>
      <c r="S15" s="5">
        <f ca="1">SUMIF(Gestion!$A$7:$K$120,TableauRecap!C15&amp;"A",Gestion!$K$7:$K$120)</f>
        <v>0</v>
      </c>
    </row>
    <row r="16" spans="2:22" ht="18" customHeight="1" x14ac:dyDescent="0.35">
      <c r="B16" s="13">
        <v>9</v>
      </c>
      <c r="C16" s="3"/>
      <c r="D16" s="12" t="str">
        <f>IF(C16&lt;&gt;"",VLOOKUP(C16,personnels!$A$6:$U$27,COLUMN(droitscp0101),FALSE),"")</f>
        <v/>
      </c>
      <c r="E16" s="11" t="str">
        <f ca="1">IF(C16&lt;&gt;"",IF(TEXT(TODAY(),"#")&gt;TEXT("31/05/2013","#"),IF(C16&lt;&gt;"",VLOOKUP(C16,personnels!$A$6:$U$27,COLUMN(droitscpencours),FALSE),""),0),"")</f>
        <v/>
      </c>
      <c r="F16" s="10" t="str">
        <f>IF(C16&lt;&gt;"",VLOOKUP(C16,personnels!$A$6:$U$27,COLUMN(droitanciennete),FALSE),"")</f>
        <v/>
      </c>
      <c r="G16" s="5">
        <f ca="1">SUMIF(Gestion!$A$7:$K$120,TableauRecap!C16&amp;"CP",Gestion!$K$7:$K$120)</f>
        <v>0</v>
      </c>
      <c r="H16" s="8" t="str">
        <f t="shared" si="0"/>
        <v/>
      </c>
      <c r="I16" s="9" t="str">
        <f>IF(C16&lt;&gt;"",ROUNDUP(VLOOKUP(C16,personnels!$A$6:$U$27,COLUMN(droitsrtt),FALSE),0),"")</f>
        <v/>
      </c>
      <c r="J16" s="6">
        <f ca="1">SUMIF(Gestion!$A$7:$K$120,TableauRecap!C16&amp;"RTT",Gestion!$J$7:$J$120)</f>
        <v>0</v>
      </c>
      <c r="K16" s="6"/>
      <c r="L16" s="8" t="str">
        <f t="shared" si="1"/>
        <v/>
      </c>
      <c r="M16" s="6">
        <f ca="1">SUMIF(HS!$A$7:$J$120,TableauRecap!C16&amp;"HS",HS!$J$7:$J$120)</f>
        <v>0</v>
      </c>
      <c r="N16" s="6">
        <f ca="1">SUMIF(Gestion!$A$7:$K$120,TableauRecap!C16&amp;"HS",Gestion!$J$7:$J$120)</f>
        <v>0</v>
      </c>
      <c r="O16" s="7">
        <f t="shared" ca="1" si="2"/>
        <v>0</v>
      </c>
      <c r="P16" s="6">
        <f ca="1">SUMIF(Gestion!$A$7:$K$120,TableauRecap!C16&amp;"M",Gestion!$K$7:$K$120)</f>
        <v>0</v>
      </c>
      <c r="Q16" s="6">
        <f ca="1">SUMIF(Gestion!$A$7:$K$120,TableauRecap!C16&amp;"MAL",Gestion!$K$7:$K$120)</f>
        <v>0</v>
      </c>
      <c r="R16" s="6">
        <f ca="1">SUMIF(Gestion!$A$7:$K$120,TableauRecap!C16&amp;"F",Gestion!$K$7:$K$120)</f>
        <v>0</v>
      </c>
      <c r="S16" s="5">
        <f ca="1">SUMIF(Gestion!$A$7:$K$120,TableauRecap!C16&amp;"A",Gestion!$K$7:$K$120)</f>
        <v>0</v>
      </c>
    </row>
    <row r="17" spans="2:19" ht="18" customHeight="1" x14ac:dyDescent="0.35">
      <c r="B17" s="13">
        <v>10</v>
      </c>
      <c r="C17" s="3"/>
      <c r="D17" s="12" t="str">
        <f>IF(C17&lt;&gt;"",VLOOKUP(C17,personnels!$A$6:$U$27,COLUMN(droitscp0101),FALSE),"")</f>
        <v/>
      </c>
      <c r="E17" s="11" t="str">
        <f ca="1">IF(C17&lt;&gt;"",IF(TEXT(TODAY(),"#")&gt;TEXT("31/05/2013","#"),IF(C17&lt;&gt;"",VLOOKUP(C17,personnels!$A$6:$U$27,COLUMN(droitscpencours),FALSE),""),0),"")</f>
        <v/>
      </c>
      <c r="F17" s="10" t="str">
        <f>IF(C17&lt;&gt;"",VLOOKUP(C17,personnels!$A$6:$U$27,COLUMN(droitanciennete),FALSE),"")</f>
        <v/>
      </c>
      <c r="G17" s="5">
        <f ca="1">SUMIF(Gestion!$A$7:$K$120,TableauRecap!C17&amp;"CP",Gestion!$K$7:$K$120)</f>
        <v>0</v>
      </c>
      <c r="H17" s="8" t="str">
        <f t="shared" si="0"/>
        <v/>
      </c>
      <c r="I17" s="9" t="str">
        <f>IF(C17&lt;&gt;"",ROUNDUP(VLOOKUP(C17,personnels!$A$6:$U$27,COLUMN(droitsrtt),FALSE),0),"")</f>
        <v/>
      </c>
      <c r="J17" s="6">
        <f ca="1">SUMIF(Gestion!$A$7:$K$120,TableauRecap!C17&amp;"RTT",Gestion!$J$7:$J$120)</f>
        <v>0</v>
      </c>
      <c r="K17" s="6"/>
      <c r="L17" s="8" t="str">
        <f t="shared" si="1"/>
        <v/>
      </c>
      <c r="M17" s="6">
        <f ca="1">SUMIF(HS!$A$7:$J$120,TableauRecap!C17&amp;"HS",HS!$J$7:$J$120)</f>
        <v>0</v>
      </c>
      <c r="N17" s="6">
        <f ca="1">SUMIF(Gestion!$A$7:$K$120,TableauRecap!C17&amp;"HS",Gestion!$J$7:$J$120)</f>
        <v>0</v>
      </c>
      <c r="O17" s="7">
        <f t="shared" ca="1" si="2"/>
        <v>0</v>
      </c>
      <c r="P17" s="6">
        <f ca="1">SUMIF(Gestion!$A$7:$K$120,TableauRecap!C17&amp;"M",Gestion!$K$7:$K$120)</f>
        <v>0</v>
      </c>
      <c r="Q17" s="6">
        <f ca="1">SUMIF(Gestion!$A$7:$K$120,TableauRecap!C17&amp;"MAL",Gestion!$K$7:$K$120)</f>
        <v>0</v>
      </c>
      <c r="R17" s="6">
        <f ca="1">SUMIF(Gestion!$A$7:$K$120,TableauRecap!C17&amp;"F",Gestion!$K$7:$K$120)</f>
        <v>0</v>
      </c>
      <c r="S17" s="5">
        <f ca="1">SUMIF(Gestion!$A$7:$K$120,TableauRecap!C17&amp;"A",Gestion!$K$7:$K$120)</f>
        <v>0</v>
      </c>
    </row>
    <row r="18" spans="2:19" ht="18" customHeight="1" x14ac:dyDescent="0.35">
      <c r="B18" s="13">
        <v>11</v>
      </c>
      <c r="C18" s="3"/>
      <c r="D18" s="12" t="str">
        <f>IF(C18&lt;&gt;"",VLOOKUP(C18,personnels!$A$6:$U$27,COLUMN(droitscp0101),FALSE),"")</f>
        <v/>
      </c>
      <c r="E18" s="11" t="str">
        <f ca="1">IF(C18&lt;&gt;"",IF(TEXT(TODAY(),"#")&gt;TEXT("31/05/2013","#"),IF(C18&lt;&gt;"",VLOOKUP(C18,personnels!$A$6:$U$27,COLUMN(droitscpencours),FALSE),""),0),"")</f>
        <v/>
      </c>
      <c r="F18" s="10" t="str">
        <f>IF(C18&lt;&gt;"",VLOOKUP(C18,personnels!$A$6:$U$27,COLUMN(droitanciennete),FALSE),"")</f>
        <v/>
      </c>
      <c r="G18" s="5">
        <f ca="1">SUMIF(Gestion!$A$7:$K$120,TableauRecap!C18&amp;"CP",Gestion!$K$7:$K$120)</f>
        <v>0</v>
      </c>
      <c r="H18" s="8" t="str">
        <f t="shared" si="0"/>
        <v/>
      </c>
      <c r="I18" s="9" t="str">
        <f>IF(C18&lt;&gt;"",ROUNDUP(VLOOKUP(C18,personnels!$A$6:$U$27,COLUMN(droitsrtt),FALSE),0),"")</f>
        <v/>
      </c>
      <c r="J18" s="6">
        <f ca="1">SUMIF(Gestion!$A$7:$K$120,TableauRecap!C18&amp;"RTT",Gestion!$J$7:$J$120)</f>
        <v>0</v>
      </c>
      <c r="K18" s="6"/>
      <c r="L18" s="8" t="str">
        <f t="shared" si="1"/>
        <v/>
      </c>
      <c r="M18" s="6">
        <f ca="1">SUMIF(HS!$A$7:$J$120,TableauRecap!C18&amp;"HS",HS!$J$7:$J$120)</f>
        <v>0</v>
      </c>
      <c r="N18" s="6">
        <f ca="1">SUMIF(Gestion!$A$7:$K$120,TableauRecap!C18&amp;"HS",Gestion!$J$7:$J$120)</f>
        <v>0</v>
      </c>
      <c r="O18" s="7">
        <f t="shared" ca="1" si="2"/>
        <v>0</v>
      </c>
      <c r="P18" s="6">
        <f ca="1">SUMIF(Gestion!$A$7:$K$120,TableauRecap!C18&amp;"M",Gestion!$K$7:$K$120)</f>
        <v>0</v>
      </c>
      <c r="Q18" s="6">
        <f ca="1">SUMIF(Gestion!$A$7:$K$120,TableauRecap!C18&amp;"MAL",Gestion!$K$7:$K$120)</f>
        <v>0</v>
      </c>
      <c r="R18" s="6">
        <f ca="1">SUMIF(Gestion!$A$7:$K$120,TableauRecap!C18&amp;"F",Gestion!$K$7:$K$120)</f>
        <v>0</v>
      </c>
      <c r="S18" s="5">
        <f ca="1">SUMIF(Gestion!$A$7:$K$120,TableauRecap!C18&amp;"A",Gestion!$K$7:$K$120)</f>
        <v>0</v>
      </c>
    </row>
    <row r="19" spans="2:19" ht="18" customHeight="1" x14ac:dyDescent="0.35">
      <c r="B19" s="13">
        <v>12</v>
      </c>
      <c r="C19" s="3"/>
      <c r="D19" s="12" t="str">
        <f>IF(C19&lt;&gt;"",VLOOKUP(C19,personnels!$A$6:$U$27,COLUMN(droitscp0101),FALSE),"")</f>
        <v/>
      </c>
      <c r="E19" s="11" t="str">
        <f ca="1">IF(C19&lt;&gt;"",IF(TEXT(TODAY(),"#")&gt;TEXT("31/05/2013","#"),IF(C19&lt;&gt;"",VLOOKUP(C19,personnels!$A$6:$U$27,COLUMN(droitscpencours),FALSE),""),0),"")</f>
        <v/>
      </c>
      <c r="F19" s="10" t="str">
        <f>IF(C19&lt;&gt;"",VLOOKUP(C19,personnels!$A$6:$U$27,COLUMN(droitanciennete),FALSE),"")</f>
        <v/>
      </c>
      <c r="G19" s="5">
        <f ca="1">SUMIF(Gestion!$A$7:$K$120,TableauRecap!C19&amp;"CP",Gestion!$K$7:$K$120)</f>
        <v>0</v>
      </c>
      <c r="H19" s="8" t="str">
        <f t="shared" si="0"/>
        <v/>
      </c>
      <c r="I19" s="9" t="str">
        <f>IF(C19&lt;&gt;"",ROUNDUP(VLOOKUP(C19,personnels!$A$6:$U$27,COLUMN(droitsrtt),FALSE),0),"")</f>
        <v/>
      </c>
      <c r="J19" s="6">
        <f ca="1">SUMIF(Gestion!$A$7:$K$120,TableauRecap!C19&amp;"RTT",Gestion!$J$7:$J$120)</f>
        <v>0</v>
      </c>
      <c r="K19" s="6"/>
      <c r="L19" s="8" t="str">
        <f t="shared" si="1"/>
        <v/>
      </c>
      <c r="M19" s="6">
        <f ca="1">SUMIF(HS!$A$7:$J$120,TableauRecap!C19&amp;"HS",HS!$J$7:$J$120)</f>
        <v>0</v>
      </c>
      <c r="N19" s="6">
        <f ca="1">SUMIF(Gestion!$A$7:$K$120,TableauRecap!C19&amp;"HS",Gestion!$J$7:$J$120)</f>
        <v>0</v>
      </c>
      <c r="O19" s="7">
        <f t="shared" ca="1" si="2"/>
        <v>0</v>
      </c>
      <c r="P19" s="6">
        <f ca="1">SUMIF(Gestion!$A$7:$K$120,TableauRecap!C19&amp;"M",Gestion!$K$7:$K$120)</f>
        <v>0</v>
      </c>
      <c r="Q19" s="6">
        <f ca="1">SUMIF(Gestion!$A$7:$K$120,TableauRecap!C19&amp;"MAL",Gestion!$K$7:$K$120)</f>
        <v>0</v>
      </c>
      <c r="R19" s="6">
        <f ca="1">SUMIF(Gestion!$A$7:$K$120,TableauRecap!C19&amp;"F",Gestion!$K$7:$K$120)</f>
        <v>0</v>
      </c>
      <c r="S19" s="5">
        <f ca="1">SUMIF(Gestion!$A$7:$K$120,TableauRecap!C19&amp;"A",Gestion!$K$7:$K$120)</f>
        <v>0</v>
      </c>
    </row>
    <row r="20" spans="2:19" ht="18" customHeight="1" x14ac:dyDescent="0.35">
      <c r="B20" s="13">
        <v>13</v>
      </c>
      <c r="C20" s="3"/>
      <c r="D20" s="12" t="str">
        <f>IF(C20&lt;&gt;"",VLOOKUP(C20,personnels!$A$6:$U$27,COLUMN(droitscp0101),FALSE),"")</f>
        <v/>
      </c>
      <c r="E20" s="11" t="str">
        <f ca="1">IF(C20&lt;&gt;"",IF(TEXT(TODAY(),"#")&gt;TEXT("31/05/2013","#"),IF(C20&lt;&gt;"",VLOOKUP(C20,personnels!$A$6:$U$27,COLUMN(droitscpencours),FALSE),""),0),"")</f>
        <v/>
      </c>
      <c r="F20" s="10" t="str">
        <f>IF(C20&lt;&gt;"",VLOOKUP(C20,personnels!$A$6:$U$27,COLUMN(droitanciennete),FALSE),"")</f>
        <v/>
      </c>
      <c r="G20" s="5">
        <f ca="1">SUMIF(Gestion!$A$7:$K$120,TableauRecap!C20&amp;"CP",Gestion!$K$7:$K$120)</f>
        <v>0</v>
      </c>
      <c r="H20" s="8" t="str">
        <f t="shared" si="0"/>
        <v/>
      </c>
      <c r="I20" s="9" t="str">
        <f>IF(C20&lt;&gt;"",ROUNDUP(VLOOKUP(C20,personnels!$A$6:$U$27,COLUMN(droitsrtt),FALSE),0),"")</f>
        <v/>
      </c>
      <c r="J20" s="6">
        <f ca="1">SUMIF(Gestion!$A$7:$K$120,TableauRecap!C20&amp;"RTT",Gestion!$J$7:$J$120)</f>
        <v>0</v>
      </c>
      <c r="K20" s="6"/>
      <c r="L20" s="8" t="str">
        <f t="shared" si="1"/>
        <v/>
      </c>
      <c r="M20" s="6">
        <f ca="1">SUMIF(HS!$A$7:$J$120,TableauRecap!C20&amp;"HS",HS!$J$7:$J$120)</f>
        <v>0</v>
      </c>
      <c r="N20" s="6">
        <f ca="1">SUMIF(Gestion!$A$7:$K$120,TableauRecap!C20&amp;"HS",Gestion!$J$7:$J$120)</f>
        <v>0</v>
      </c>
      <c r="O20" s="7">
        <f t="shared" ca="1" si="2"/>
        <v>0</v>
      </c>
      <c r="P20" s="6">
        <f ca="1">SUMIF(Gestion!$A$7:$K$120,TableauRecap!C20&amp;"M",Gestion!$K$7:$K$120)</f>
        <v>0</v>
      </c>
      <c r="Q20" s="6">
        <f ca="1">SUMIF(Gestion!$A$7:$K$120,TableauRecap!C20&amp;"MAL",Gestion!$K$7:$K$120)</f>
        <v>0</v>
      </c>
      <c r="R20" s="6">
        <f ca="1">SUMIF(Gestion!$A$7:$K$120,TableauRecap!C20&amp;"F",Gestion!$K$7:$K$120)</f>
        <v>0</v>
      </c>
      <c r="S20" s="5">
        <f ca="1">SUMIF(Gestion!$A$7:$K$120,TableauRecap!C20&amp;"A",Gestion!$K$7:$K$120)</f>
        <v>0</v>
      </c>
    </row>
    <row r="21" spans="2:19" ht="18" customHeight="1" x14ac:dyDescent="0.35">
      <c r="B21" s="13">
        <v>14</v>
      </c>
      <c r="C21" s="3"/>
      <c r="D21" s="12" t="str">
        <f>IF(C21&lt;&gt;"",VLOOKUP(C21,personnels!$A$6:$U$27,COLUMN(droitscp0101),FALSE),"")</f>
        <v/>
      </c>
      <c r="E21" s="11" t="str">
        <f ca="1">IF(C21&lt;&gt;"",IF(TEXT(TODAY(),"#")&gt;TEXT("31/05/2013","#"),IF(C21&lt;&gt;"",VLOOKUP(C21,personnels!$A$6:$U$27,COLUMN(droitscpencours),FALSE),""),0),"")</f>
        <v/>
      </c>
      <c r="F21" s="10" t="str">
        <f>IF(C21&lt;&gt;"",VLOOKUP(C21,personnels!$A$6:$U$27,COLUMN(droitanciennete),FALSE),"")</f>
        <v/>
      </c>
      <c r="G21" s="5">
        <f ca="1">SUMIF(Gestion!$A$7:$K$120,TableauRecap!C21&amp;"CP",Gestion!$K$7:$K$120)</f>
        <v>0</v>
      </c>
      <c r="H21" s="8" t="str">
        <f t="shared" si="0"/>
        <v/>
      </c>
      <c r="I21" s="9" t="str">
        <f>IF(C21&lt;&gt;"",ROUNDUP(VLOOKUP(C21,personnels!$A$6:$U$27,COLUMN(droitsrtt),FALSE),0),"")</f>
        <v/>
      </c>
      <c r="J21" s="6">
        <f ca="1">SUMIF(Gestion!$A$7:$K$120,TableauRecap!C21&amp;"RTT",Gestion!$J$7:$J$120)</f>
        <v>0</v>
      </c>
      <c r="K21" s="6"/>
      <c r="L21" s="8" t="str">
        <f t="shared" si="1"/>
        <v/>
      </c>
      <c r="M21" s="6">
        <f ca="1">SUMIF(HS!$A$7:$J$120,TableauRecap!C21&amp;"HS",HS!$J$7:$J$120)</f>
        <v>0</v>
      </c>
      <c r="N21" s="6">
        <f ca="1">SUMIF(Gestion!$A$7:$K$120,TableauRecap!C21&amp;"HS",Gestion!$J$7:$J$120)</f>
        <v>0</v>
      </c>
      <c r="O21" s="7">
        <f t="shared" ca="1" si="2"/>
        <v>0</v>
      </c>
      <c r="P21" s="6">
        <f ca="1">SUMIF(Gestion!$A$7:$K$120,TableauRecap!C21&amp;"M",Gestion!$K$7:$K$120)</f>
        <v>0</v>
      </c>
      <c r="Q21" s="6">
        <f ca="1">SUMIF(Gestion!$A$7:$K$120,TableauRecap!C21&amp;"MAL",Gestion!$K$7:$K$120)</f>
        <v>0</v>
      </c>
      <c r="R21" s="6">
        <f ca="1">SUMIF(Gestion!$A$7:$K$120,TableauRecap!C21&amp;"F",Gestion!$K$7:$K$120)</f>
        <v>0</v>
      </c>
      <c r="S21" s="5">
        <f ca="1">SUMIF(Gestion!$A$7:$K$120,TableauRecap!C21&amp;"A",Gestion!$K$7:$K$120)</f>
        <v>0</v>
      </c>
    </row>
    <row r="22" spans="2:19" ht="18" customHeight="1" x14ac:dyDescent="0.35">
      <c r="B22" s="13">
        <v>15</v>
      </c>
      <c r="C22" s="3"/>
      <c r="D22" s="12" t="str">
        <f>IF(C22&lt;&gt;"",VLOOKUP(C22,personnels!$A$6:$U$27,COLUMN(droitscp0101),FALSE),"")</f>
        <v/>
      </c>
      <c r="E22" s="11" t="str">
        <f ca="1">IF(C22&lt;&gt;"",IF(TEXT(TODAY(),"#")&gt;TEXT("31/05/2013","#"),IF(C22&lt;&gt;"",VLOOKUP(C22,personnels!$A$6:$U$27,COLUMN(droitscpencours),FALSE),""),0),"")</f>
        <v/>
      </c>
      <c r="F22" s="10" t="str">
        <f>IF(C22&lt;&gt;"",VLOOKUP(C22,personnels!$A$6:$U$27,COLUMN(droitanciennete),FALSE),"")</f>
        <v/>
      </c>
      <c r="G22" s="5">
        <f ca="1">SUMIF(Gestion!$A$7:$K$120,TableauRecap!C22&amp;"CP",Gestion!$K$7:$K$120)</f>
        <v>0</v>
      </c>
      <c r="H22" s="8" t="str">
        <f t="shared" si="0"/>
        <v/>
      </c>
      <c r="I22" s="9" t="str">
        <f>IF(C22&lt;&gt;"",ROUNDUP(VLOOKUP(C22,personnels!$A$6:$U$27,COLUMN(droitsrtt),FALSE),0),"")</f>
        <v/>
      </c>
      <c r="J22" s="6">
        <f ca="1">SUMIF(Gestion!$A$7:$K$120,TableauRecap!C22&amp;"RTT",Gestion!$J$7:$J$120)</f>
        <v>0</v>
      </c>
      <c r="K22" s="6"/>
      <c r="L22" s="8" t="str">
        <f t="shared" si="1"/>
        <v/>
      </c>
      <c r="M22" s="6">
        <f ca="1">SUMIF(HS!$A$7:$J$120,TableauRecap!C22&amp;"HS",HS!$J$7:$J$120)</f>
        <v>0</v>
      </c>
      <c r="N22" s="6">
        <f ca="1">SUMIF(Gestion!$A$7:$K$120,TableauRecap!C22&amp;"HS",Gestion!$J$7:$J$120)</f>
        <v>0</v>
      </c>
      <c r="O22" s="7">
        <f t="shared" ca="1" si="2"/>
        <v>0</v>
      </c>
      <c r="P22" s="6">
        <f ca="1">SUMIF(Gestion!$A$7:$K$120,TableauRecap!C22&amp;"M",Gestion!$K$7:$K$120)</f>
        <v>0</v>
      </c>
      <c r="Q22" s="6">
        <f ca="1">SUMIF(Gestion!$A$7:$K$120,TableauRecap!C22&amp;"MAL",Gestion!$K$7:$K$120)</f>
        <v>0</v>
      </c>
      <c r="R22" s="6">
        <f ca="1">SUMIF(Gestion!$A$7:$K$120,TableauRecap!C22&amp;"F",Gestion!$K$7:$K$120)</f>
        <v>0</v>
      </c>
      <c r="S22" s="5">
        <f ca="1">SUMIF(Gestion!$A$7:$K$120,TableauRecap!C22&amp;"A",Gestion!$K$7:$K$120)</f>
        <v>0</v>
      </c>
    </row>
    <row r="23" spans="2:19" x14ac:dyDescent="0.35">
      <c r="C23" s="3"/>
      <c r="D23" s="3"/>
      <c r="E23" s="3"/>
    </row>
    <row r="24" spans="2:19" x14ac:dyDescent="0.35">
      <c r="C24" s="3"/>
      <c r="D24" s="3"/>
      <c r="E24" s="3"/>
    </row>
    <row r="25" spans="2:19" x14ac:dyDescent="0.35">
      <c r="C25" s="3"/>
      <c r="D25" s="3"/>
      <c r="E25" s="3"/>
    </row>
    <row r="26" spans="2:19" x14ac:dyDescent="0.35">
      <c r="C26" s="3"/>
      <c r="D26" s="4"/>
      <c r="E26" s="3"/>
    </row>
    <row r="27" spans="2:19" x14ac:dyDescent="0.35">
      <c r="C27" s="3"/>
      <c r="D27" s="3"/>
      <c r="E27" s="3"/>
    </row>
    <row r="28" spans="2:19" x14ac:dyDescent="0.35">
      <c r="C28" s="3"/>
      <c r="D28" s="3"/>
      <c r="E28" s="3"/>
    </row>
    <row r="29" spans="2:19" x14ac:dyDescent="0.35">
      <c r="C29" s="3"/>
      <c r="D29" s="3"/>
      <c r="E29" s="3"/>
    </row>
    <row r="30" spans="2:19" x14ac:dyDescent="0.35">
      <c r="C30" s="3"/>
      <c r="D30" s="3"/>
      <c r="E30" s="3"/>
    </row>
    <row r="31" spans="2:19" x14ac:dyDescent="0.35">
      <c r="C31" s="3"/>
    </row>
    <row r="32" spans="2:19" x14ac:dyDescent="0.35">
      <c r="C32" s="3"/>
    </row>
    <row r="33" spans="3:3" x14ac:dyDescent="0.35">
      <c r="C33" s="3"/>
    </row>
    <row r="34" spans="3:3" x14ac:dyDescent="0.35">
      <c r="C34" s="3"/>
    </row>
    <row r="35" spans="3:3" x14ac:dyDescent="0.35">
      <c r="C35" s="3"/>
    </row>
    <row r="36" spans="3:3" x14ac:dyDescent="0.35">
      <c r="C36" s="3"/>
    </row>
    <row r="37" spans="3:3" x14ac:dyDescent="0.35">
      <c r="C37" s="3"/>
    </row>
    <row r="38" spans="3:3" x14ac:dyDescent="0.35">
      <c r="C38" s="3"/>
    </row>
    <row r="39" spans="3:3" x14ac:dyDescent="0.35">
      <c r="C39" s="3"/>
    </row>
    <row r="40" spans="3:3" x14ac:dyDescent="0.35">
      <c r="C40" s="3"/>
    </row>
    <row r="41" spans="3:3" x14ac:dyDescent="0.35">
      <c r="C41" s="3"/>
    </row>
    <row r="42" spans="3:3" x14ac:dyDescent="0.35">
      <c r="C42" s="3"/>
    </row>
    <row r="43" spans="3:3" x14ac:dyDescent="0.35">
      <c r="C43" s="3"/>
    </row>
    <row r="44" spans="3:3" x14ac:dyDescent="0.35">
      <c r="C44" s="3"/>
    </row>
    <row r="45" spans="3:3" x14ac:dyDescent="0.35">
      <c r="C45" s="3"/>
    </row>
    <row r="46" spans="3:3" x14ac:dyDescent="0.35">
      <c r="C46" s="3"/>
    </row>
    <row r="47" spans="3:3" x14ac:dyDescent="0.35">
      <c r="C47" s="3"/>
    </row>
    <row r="48" spans="3:3" x14ac:dyDescent="0.35">
      <c r="C48" s="3"/>
    </row>
    <row r="49" spans="3:3" x14ac:dyDescent="0.35">
      <c r="C49" s="3"/>
    </row>
    <row r="50" spans="3:3" x14ac:dyDescent="0.35">
      <c r="C50" s="3"/>
    </row>
    <row r="51" spans="3:3" x14ac:dyDescent="0.35">
      <c r="C51" s="3"/>
    </row>
    <row r="52" spans="3:3" x14ac:dyDescent="0.35">
      <c r="C52" s="3"/>
    </row>
    <row r="53" spans="3:3" x14ac:dyDescent="0.35">
      <c r="C53" s="3"/>
    </row>
    <row r="54" spans="3:3" x14ac:dyDescent="0.35">
      <c r="C54" s="3"/>
    </row>
    <row r="55" spans="3:3" x14ac:dyDescent="0.35">
      <c r="C55" s="3"/>
    </row>
    <row r="56" spans="3:3" x14ac:dyDescent="0.35">
      <c r="C56" s="3"/>
    </row>
    <row r="57" spans="3:3" x14ac:dyDescent="0.35">
      <c r="C57" s="3"/>
    </row>
    <row r="58" spans="3:3" x14ac:dyDescent="0.35">
      <c r="C58" s="3"/>
    </row>
    <row r="59" spans="3:3" x14ac:dyDescent="0.35">
      <c r="C59" s="3"/>
    </row>
    <row r="60" spans="3:3" x14ac:dyDescent="0.35">
      <c r="C60" s="3"/>
    </row>
    <row r="61" spans="3:3" x14ac:dyDescent="0.35">
      <c r="C61" s="3"/>
    </row>
    <row r="62" spans="3:3" x14ac:dyDescent="0.35">
      <c r="C62" s="3"/>
    </row>
    <row r="63" spans="3:3" x14ac:dyDescent="0.35">
      <c r="C63" s="3"/>
    </row>
    <row r="64" spans="3:3" x14ac:dyDescent="0.35">
      <c r="C64" s="3"/>
    </row>
    <row r="65" spans="3:3" x14ac:dyDescent="0.35">
      <c r="C65" s="3"/>
    </row>
    <row r="66" spans="3:3" x14ac:dyDescent="0.35">
      <c r="C66" s="3"/>
    </row>
    <row r="67" spans="3:3" x14ac:dyDescent="0.35">
      <c r="C67" s="3"/>
    </row>
    <row r="68" spans="3:3" x14ac:dyDescent="0.35">
      <c r="C68" s="3"/>
    </row>
    <row r="69" spans="3:3" x14ac:dyDescent="0.35">
      <c r="C69" s="3"/>
    </row>
  </sheetData>
  <sheetProtection selectLockedCells="1" pivotTables="0"/>
  <mergeCells count="4">
    <mergeCell ref="B1:C1"/>
    <mergeCell ref="P6:S6"/>
    <mergeCell ref="M6:O6"/>
    <mergeCell ref="I6:L6"/>
  </mergeCells>
  <conditionalFormatting sqref="G8:G22 J8:K22 P8:S22">
    <cfRule type="cellIs" dxfId="19" priority="3" stopIfTrue="1" operator="lessThan">
      <formula>0</formula>
    </cfRule>
    <cfRule type="cellIs" dxfId="18" priority="4" stopIfTrue="1" operator="equal">
      <formula>0</formula>
    </cfRule>
  </conditionalFormatting>
  <conditionalFormatting sqref="H8:H22 O8:O22 L8:L22">
    <cfRule type="cellIs" dxfId="17" priority="5" stopIfTrue="1" operator="lessThan">
      <formula>0</formula>
    </cfRule>
  </conditionalFormatting>
  <conditionalFormatting sqref="H8:H22 L8:L22 O8:O22">
    <cfRule type="cellIs" dxfId="16" priority="6" stopIfTrue="1" operator="equal">
      <formula>0</formula>
    </cfRule>
  </conditionalFormatting>
  <conditionalFormatting sqref="M8:N22">
    <cfRule type="cellIs" dxfId="15" priority="1" stopIfTrue="1" operator="lessThan">
      <formula>0</formula>
    </cfRule>
    <cfRule type="cellIs" dxfId="14" priority="2" stopIfTrue="1" operator="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56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AZ120"/>
  <sheetViews>
    <sheetView showGridLines="0" zoomScale="75" zoomScaleNormal="75" zoomScaleSheetLayoutView="100" workbookViewId="0">
      <pane ySplit="6" topLeftCell="A7" activePane="bottomLeft" state="frozenSplit"/>
      <selection activeCell="E8" sqref="E8"/>
      <selection pane="bottomLeft" activeCell="X7" sqref="X7"/>
    </sheetView>
  </sheetViews>
  <sheetFormatPr baseColWidth="10" defaultRowHeight="16.5" x14ac:dyDescent="0.3"/>
  <cols>
    <col min="1" max="1" width="23.28515625" style="44" hidden="1" customWidth="1"/>
    <col min="2" max="2" width="36.140625" style="43" bestFit="1" customWidth="1"/>
    <col min="3" max="3" width="29.42578125" style="43" bestFit="1" customWidth="1"/>
    <col min="4" max="4" width="23.42578125" style="43" customWidth="1"/>
    <col min="5" max="5" width="7.5703125" style="42" customWidth="1"/>
    <col min="6" max="6" width="7" style="42" customWidth="1"/>
    <col min="7" max="7" width="7.5703125" style="42" customWidth="1"/>
    <col min="8" max="8" width="7" style="42" customWidth="1"/>
    <col min="9" max="9" width="4.5703125" style="41" customWidth="1"/>
    <col min="10" max="10" width="7.28515625" style="41" bestFit="1" customWidth="1"/>
    <col min="11" max="11" width="5.140625" style="40" bestFit="1" customWidth="1"/>
    <col min="12" max="12" width="2.85546875" style="39" customWidth="1"/>
    <col min="13" max="38" width="3.28515625" style="39" customWidth="1"/>
    <col min="39" max="39" width="3.42578125" style="39" customWidth="1"/>
    <col min="40" max="52" width="3.28515625" style="39" customWidth="1"/>
    <col min="53" max="16384" width="11.42578125" style="38"/>
  </cols>
  <sheetData>
    <row r="1" spans="1:52" s="106" customFormat="1" ht="48.75" customHeight="1" x14ac:dyDescent="0.45">
      <c r="A1" s="117"/>
      <c r="B1" s="116" t="s">
        <v>44</v>
      </c>
      <c r="C1" s="115"/>
      <c r="D1" s="115"/>
      <c r="E1" s="113"/>
      <c r="F1" s="114"/>
      <c r="G1" s="113"/>
      <c r="H1" s="114"/>
      <c r="I1" s="230">
        <f>+Q1</f>
        <v>41275</v>
      </c>
      <c r="J1" s="230"/>
      <c r="K1" s="230"/>
      <c r="L1" s="230"/>
      <c r="M1" s="230"/>
      <c r="N1" s="112"/>
      <c r="O1" s="112"/>
      <c r="P1" s="113"/>
      <c r="Q1" s="229">
        <f>VLOOKUP($AX$1,débmois,2,FALSE)</f>
        <v>41275</v>
      </c>
      <c r="R1" s="229"/>
      <c r="S1" s="229"/>
      <c r="T1" s="229"/>
      <c r="U1" s="229"/>
      <c r="V1" s="229"/>
      <c r="W1" s="113"/>
      <c r="X1" s="113"/>
      <c r="Y1" s="113"/>
      <c r="Z1" s="113"/>
      <c r="AA1" s="112"/>
      <c r="AB1" s="112"/>
      <c r="AC1" s="112"/>
      <c r="AD1" s="112"/>
      <c r="AE1" s="110"/>
      <c r="AF1" s="110"/>
      <c r="AG1" s="110"/>
      <c r="AH1" s="110"/>
      <c r="AI1" s="111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09"/>
      <c r="AW1" s="107"/>
      <c r="AX1" s="108">
        <v>1</v>
      </c>
      <c r="AY1" s="107"/>
      <c r="AZ1" s="107"/>
    </row>
    <row r="2" spans="1:52" s="97" customFormat="1" ht="13.5" customHeight="1" x14ac:dyDescent="0.3">
      <c r="A2" s="105"/>
      <c r="B2" s="103"/>
      <c r="C2" s="103"/>
      <c r="D2" s="103"/>
      <c r="E2" s="96"/>
      <c r="F2" s="96"/>
      <c r="G2" s="96"/>
      <c r="H2" s="96"/>
      <c r="I2" s="96"/>
      <c r="J2" s="96"/>
      <c r="K2" s="104"/>
      <c r="L2" s="103"/>
      <c r="M2" s="103"/>
      <c r="N2" s="103"/>
      <c r="O2" s="103"/>
      <c r="P2" s="103"/>
      <c r="Q2" s="103"/>
      <c r="R2" s="103"/>
      <c r="S2" s="102"/>
      <c r="T2" s="103"/>
      <c r="U2" s="103"/>
      <c r="V2" s="103"/>
      <c r="W2" s="103"/>
      <c r="X2" s="102"/>
      <c r="Y2" s="102"/>
      <c r="Z2" s="102"/>
      <c r="AA2" s="102"/>
      <c r="AB2" s="102"/>
      <c r="AC2" s="102"/>
      <c r="AD2" s="102"/>
      <c r="AE2" s="100"/>
      <c r="AF2" s="100"/>
      <c r="AG2" s="100"/>
      <c r="AI2" s="101"/>
      <c r="AJ2" s="100"/>
      <c r="AK2" s="100"/>
      <c r="AL2" s="100"/>
      <c r="AM2" s="100"/>
      <c r="AN2" s="99"/>
      <c r="AO2" s="99"/>
      <c r="AP2" s="99"/>
      <c r="AQ2" s="99"/>
      <c r="AR2" s="99"/>
      <c r="AS2" s="99"/>
      <c r="AT2" s="99"/>
      <c r="AU2" s="98"/>
      <c r="AW2" s="84"/>
      <c r="AX2" s="84"/>
      <c r="AY2" s="84"/>
      <c r="AZ2" s="84"/>
    </row>
    <row r="3" spans="1:52" s="83" customFormat="1" ht="23.25" x14ac:dyDescent="0.25">
      <c r="B3" s="96"/>
      <c r="C3" s="95"/>
      <c r="D3" s="95"/>
      <c r="E3" s="93"/>
      <c r="F3" s="93"/>
      <c r="G3" s="94"/>
      <c r="H3" s="93"/>
      <c r="I3" s="93"/>
      <c r="J3" s="94"/>
      <c r="K3" s="93"/>
      <c r="L3" s="92"/>
      <c r="M3" s="92"/>
      <c r="N3" s="91"/>
      <c r="O3" s="87"/>
      <c r="P3" s="87"/>
      <c r="Q3" s="87"/>
      <c r="R3" s="87"/>
      <c r="S3" s="90"/>
      <c r="T3" s="89"/>
      <c r="U3" s="89"/>
      <c r="V3" s="88"/>
      <c r="W3" s="88"/>
      <c r="X3" s="88"/>
      <c r="Y3" s="87"/>
      <c r="Z3" s="87"/>
      <c r="AA3" s="87"/>
      <c r="AB3" s="87"/>
      <c r="AC3" s="87"/>
      <c r="AD3" s="87"/>
      <c r="AE3" s="86"/>
      <c r="AF3" s="86"/>
      <c r="AG3" s="86"/>
      <c r="AH3" s="86"/>
      <c r="AI3" s="86"/>
      <c r="AJ3" s="86"/>
      <c r="AK3" s="86"/>
      <c r="AL3" s="86"/>
      <c r="AM3" s="86"/>
      <c r="AN3" s="84"/>
      <c r="AO3" s="84"/>
      <c r="AP3" s="84"/>
      <c r="AQ3" s="84"/>
      <c r="AR3" s="84"/>
      <c r="AS3" s="84"/>
      <c r="AT3" s="85"/>
      <c r="AU3" s="85"/>
      <c r="AV3" s="85"/>
      <c r="AW3" s="84"/>
      <c r="AX3" s="84"/>
      <c r="AY3" s="84"/>
      <c r="AZ3" s="84"/>
    </row>
    <row r="4" spans="1:52" s="79" customFormat="1" ht="32.25" customHeight="1" x14ac:dyDescent="0.25">
      <c r="A4" s="82"/>
      <c r="B4" s="77" t="s">
        <v>43</v>
      </c>
      <c r="C4" s="81" t="str">
        <f>TableauRecap!D6</f>
        <v>Pole1</v>
      </c>
      <c r="D4" s="80" t="s">
        <v>42</v>
      </c>
      <c r="E4" s="221" t="s">
        <v>41</v>
      </c>
      <c r="F4" s="222"/>
      <c r="G4" s="221" t="s">
        <v>39</v>
      </c>
      <c r="H4" s="222"/>
      <c r="I4" s="232" t="s">
        <v>40</v>
      </c>
      <c r="J4" s="233" t="s">
        <v>39</v>
      </c>
      <c r="K4" s="231" t="s">
        <v>38</v>
      </c>
      <c r="L4" s="227">
        <f>+P5</f>
        <v>41274</v>
      </c>
      <c r="M4" s="227"/>
      <c r="N4" s="227"/>
      <c r="O4" s="227"/>
      <c r="P4" s="227"/>
      <c r="Q4" s="228">
        <f>+Q1</f>
        <v>41275</v>
      </c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8"/>
      <c r="AL4" s="228"/>
      <c r="AM4" s="228"/>
      <c r="AN4" s="228"/>
      <c r="AO4" s="228"/>
      <c r="AP4" s="228"/>
      <c r="AQ4" s="228"/>
      <c r="AR4" s="228"/>
      <c r="AS4" s="228"/>
      <c r="AT4" s="228"/>
      <c r="AU4" s="228"/>
      <c r="AV4" s="227">
        <f>+AV5</f>
        <v>41306</v>
      </c>
      <c r="AW4" s="227"/>
      <c r="AX4" s="227"/>
      <c r="AY4" s="227"/>
      <c r="AZ4" s="227"/>
    </row>
    <row r="5" spans="1:52" s="70" customFormat="1" ht="21" customHeight="1" x14ac:dyDescent="0.25">
      <c r="A5" s="78"/>
      <c r="B5" s="77" t="s">
        <v>37</v>
      </c>
      <c r="C5" s="225" t="str">
        <f>VLOOKUP($C$4,'Paramètre DIVERS'!$F$5:$G$11,2,FALSE)</f>
        <v>Responsable1</v>
      </c>
      <c r="D5" s="226"/>
      <c r="E5" s="223"/>
      <c r="F5" s="224"/>
      <c r="G5" s="223"/>
      <c r="H5" s="224"/>
      <c r="I5" s="232"/>
      <c r="J5" s="234"/>
      <c r="K5" s="231"/>
      <c r="L5" s="76">
        <f>+M5-1</f>
        <v>41270</v>
      </c>
      <c r="M5" s="76">
        <f>+N5-1</f>
        <v>41271</v>
      </c>
      <c r="N5" s="76">
        <f>+O5-1</f>
        <v>41272</v>
      </c>
      <c r="O5" s="76">
        <f>+P5-1</f>
        <v>41273</v>
      </c>
      <c r="P5" s="76">
        <f>+Q5-1</f>
        <v>41274</v>
      </c>
      <c r="Q5" s="76">
        <f>+$Q$1</f>
        <v>41275</v>
      </c>
      <c r="R5" s="76">
        <f t="shared" ref="R5:AZ5" si="0">+Q5+1</f>
        <v>41276</v>
      </c>
      <c r="S5" s="76">
        <f t="shared" si="0"/>
        <v>41277</v>
      </c>
      <c r="T5" s="76">
        <f t="shared" si="0"/>
        <v>41278</v>
      </c>
      <c r="U5" s="76">
        <f t="shared" si="0"/>
        <v>41279</v>
      </c>
      <c r="V5" s="76">
        <f t="shared" si="0"/>
        <v>41280</v>
      </c>
      <c r="W5" s="76">
        <f t="shared" si="0"/>
        <v>41281</v>
      </c>
      <c r="X5" s="76">
        <f t="shared" si="0"/>
        <v>41282</v>
      </c>
      <c r="Y5" s="76">
        <f t="shared" si="0"/>
        <v>41283</v>
      </c>
      <c r="Z5" s="76">
        <f t="shared" si="0"/>
        <v>41284</v>
      </c>
      <c r="AA5" s="76">
        <f t="shared" si="0"/>
        <v>41285</v>
      </c>
      <c r="AB5" s="76">
        <f t="shared" si="0"/>
        <v>41286</v>
      </c>
      <c r="AC5" s="76">
        <f t="shared" si="0"/>
        <v>41287</v>
      </c>
      <c r="AD5" s="76">
        <f t="shared" si="0"/>
        <v>41288</v>
      </c>
      <c r="AE5" s="76">
        <f t="shared" si="0"/>
        <v>41289</v>
      </c>
      <c r="AF5" s="76">
        <f t="shared" si="0"/>
        <v>41290</v>
      </c>
      <c r="AG5" s="76">
        <f t="shared" si="0"/>
        <v>41291</v>
      </c>
      <c r="AH5" s="76">
        <f t="shared" si="0"/>
        <v>41292</v>
      </c>
      <c r="AI5" s="76">
        <f t="shared" si="0"/>
        <v>41293</v>
      </c>
      <c r="AJ5" s="76">
        <f t="shared" si="0"/>
        <v>41294</v>
      </c>
      <c r="AK5" s="76">
        <f t="shared" si="0"/>
        <v>41295</v>
      </c>
      <c r="AL5" s="76">
        <f t="shared" si="0"/>
        <v>41296</v>
      </c>
      <c r="AM5" s="76">
        <f t="shared" si="0"/>
        <v>41297</v>
      </c>
      <c r="AN5" s="76">
        <f t="shared" si="0"/>
        <v>41298</v>
      </c>
      <c r="AO5" s="76">
        <f t="shared" si="0"/>
        <v>41299</v>
      </c>
      <c r="AP5" s="76">
        <f t="shared" si="0"/>
        <v>41300</v>
      </c>
      <c r="AQ5" s="76">
        <f t="shared" si="0"/>
        <v>41301</v>
      </c>
      <c r="AR5" s="76">
        <f t="shared" si="0"/>
        <v>41302</v>
      </c>
      <c r="AS5" s="76">
        <f t="shared" si="0"/>
        <v>41303</v>
      </c>
      <c r="AT5" s="76">
        <f t="shared" si="0"/>
        <v>41304</v>
      </c>
      <c r="AU5" s="76">
        <f t="shared" si="0"/>
        <v>41305</v>
      </c>
      <c r="AV5" s="76">
        <f t="shared" si="0"/>
        <v>41306</v>
      </c>
      <c r="AW5" s="76">
        <f t="shared" si="0"/>
        <v>41307</v>
      </c>
      <c r="AX5" s="76">
        <f t="shared" si="0"/>
        <v>41308</v>
      </c>
      <c r="AY5" s="76">
        <f t="shared" si="0"/>
        <v>41309</v>
      </c>
      <c r="AZ5" s="76">
        <f t="shared" si="0"/>
        <v>41310</v>
      </c>
    </row>
    <row r="6" spans="1:52" s="70" customFormat="1" ht="24" customHeight="1" x14ac:dyDescent="0.25">
      <c r="A6" s="75" t="s">
        <v>36</v>
      </c>
      <c r="B6" s="74" t="s">
        <v>35</v>
      </c>
      <c r="C6" s="73" t="s">
        <v>34</v>
      </c>
      <c r="D6" s="73"/>
      <c r="E6" s="72" t="s">
        <v>33</v>
      </c>
      <c r="F6" s="72" t="s">
        <v>32</v>
      </c>
      <c r="G6" s="72" t="s">
        <v>33</v>
      </c>
      <c r="H6" s="72" t="s">
        <v>32</v>
      </c>
      <c r="I6" s="232"/>
      <c r="J6" s="235"/>
      <c r="K6" s="231"/>
      <c r="L6" s="71" t="str">
        <f t="shared" ref="L6:AZ6" si="1">VLOOKUP(L5,dates,2,FALSE)</f>
        <v>j</v>
      </c>
      <c r="M6" s="71" t="str">
        <f t="shared" si="1"/>
        <v>v</v>
      </c>
      <c r="N6" s="71" t="str">
        <f t="shared" si="1"/>
        <v>s</v>
      </c>
      <c r="O6" s="71" t="str">
        <f t="shared" si="1"/>
        <v>d</v>
      </c>
      <c r="P6" s="71" t="str">
        <f t="shared" si="1"/>
        <v>l</v>
      </c>
      <c r="Q6" s="71" t="str">
        <f t="shared" si="1"/>
        <v>f</v>
      </c>
      <c r="R6" s="71" t="str">
        <f t="shared" si="1"/>
        <v>m</v>
      </c>
      <c r="S6" s="71" t="str">
        <f t="shared" si="1"/>
        <v>j</v>
      </c>
      <c r="T6" s="71" t="str">
        <f t="shared" si="1"/>
        <v>v</v>
      </c>
      <c r="U6" s="71" t="str">
        <f t="shared" si="1"/>
        <v>s</v>
      </c>
      <c r="V6" s="71" t="str">
        <f t="shared" si="1"/>
        <v>d</v>
      </c>
      <c r="W6" s="71" t="str">
        <f t="shared" si="1"/>
        <v>l</v>
      </c>
      <c r="X6" s="71" t="str">
        <f t="shared" si="1"/>
        <v>m</v>
      </c>
      <c r="Y6" s="71" t="str">
        <f t="shared" si="1"/>
        <v>m</v>
      </c>
      <c r="Z6" s="71" t="str">
        <f t="shared" si="1"/>
        <v>j</v>
      </c>
      <c r="AA6" s="71" t="str">
        <f t="shared" si="1"/>
        <v>v</v>
      </c>
      <c r="AB6" s="71" t="str">
        <f t="shared" si="1"/>
        <v>s</v>
      </c>
      <c r="AC6" s="71" t="str">
        <f t="shared" si="1"/>
        <v>d</v>
      </c>
      <c r="AD6" s="71" t="str">
        <f t="shared" si="1"/>
        <v>l</v>
      </c>
      <c r="AE6" s="71" t="str">
        <f t="shared" si="1"/>
        <v>m</v>
      </c>
      <c r="AF6" s="71" t="str">
        <f t="shared" si="1"/>
        <v>m</v>
      </c>
      <c r="AG6" s="71" t="str">
        <f t="shared" si="1"/>
        <v>j</v>
      </c>
      <c r="AH6" s="71" t="str">
        <f t="shared" si="1"/>
        <v>v</v>
      </c>
      <c r="AI6" s="71" t="str">
        <f t="shared" si="1"/>
        <v>s</v>
      </c>
      <c r="AJ6" s="71" t="str">
        <f t="shared" si="1"/>
        <v>d</v>
      </c>
      <c r="AK6" s="71" t="str">
        <f t="shared" si="1"/>
        <v>l</v>
      </c>
      <c r="AL6" s="71" t="str">
        <f t="shared" si="1"/>
        <v>m</v>
      </c>
      <c r="AM6" s="71" t="str">
        <f t="shared" si="1"/>
        <v>m</v>
      </c>
      <c r="AN6" s="71" t="str">
        <f t="shared" si="1"/>
        <v>j</v>
      </c>
      <c r="AO6" s="71" t="str">
        <f t="shared" si="1"/>
        <v>v</v>
      </c>
      <c r="AP6" s="71" t="str">
        <f t="shared" si="1"/>
        <v>s</v>
      </c>
      <c r="AQ6" s="71" t="str">
        <f t="shared" si="1"/>
        <v>d</v>
      </c>
      <c r="AR6" s="71" t="str">
        <f t="shared" si="1"/>
        <v>l</v>
      </c>
      <c r="AS6" s="71" t="str">
        <f t="shared" si="1"/>
        <v>m</v>
      </c>
      <c r="AT6" s="71" t="str">
        <f t="shared" si="1"/>
        <v>m</v>
      </c>
      <c r="AU6" s="71" t="str">
        <f t="shared" si="1"/>
        <v>j</v>
      </c>
      <c r="AV6" s="71" t="str">
        <f t="shared" si="1"/>
        <v>v</v>
      </c>
      <c r="AW6" s="71" t="str">
        <f t="shared" si="1"/>
        <v>s</v>
      </c>
      <c r="AX6" s="71" t="str">
        <f t="shared" si="1"/>
        <v>d</v>
      </c>
      <c r="AY6" s="71" t="str">
        <f t="shared" si="1"/>
        <v>l</v>
      </c>
      <c r="AZ6" s="71" t="str">
        <f t="shared" si="1"/>
        <v>m</v>
      </c>
    </row>
    <row r="7" spans="1:52" x14ac:dyDescent="0.3">
      <c r="A7" s="69" t="str">
        <f t="shared" ref="A7:A38" si="2">+B7&amp;I7</f>
        <v>Employé9CP</v>
      </c>
      <c r="B7" s="68" t="s">
        <v>3</v>
      </c>
      <c r="C7" s="67" t="s">
        <v>28</v>
      </c>
      <c r="D7" s="66"/>
      <c r="E7" s="65">
        <v>41282</v>
      </c>
      <c r="F7" s="64">
        <v>41284</v>
      </c>
      <c r="G7" s="63"/>
      <c r="H7" s="62"/>
      <c r="I7" s="50" t="str">
        <f>IF(C7="","",VLOOKUP(C7,'Paramètre DIVERS'!$B$5:$D$13,2,FALSE))</f>
        <v>CP</v>
      </c>
      <c r="J7" s="49" t="str">
        <f ca="1">IF(OR(I7="RTT",I7="HS"),IF(AND(G7&lt;&gt;"",H7&lt;&gt;""),(H7-G7)*24,((SUMPRODUCT(1*(WEEKDAY(ROW(INDIRECT(E7&amp;":"&amp;F7)))=2)))*(LOOKUP(B7,personnels!$A$6:$A$27,personnels!$K$6:$K$27)))+((SUMPRODUCT(1*(WEEKDAY(ROW(INDIRECT(E7&amp;":"&amp;F7)))=3)))*(LOOKUP(B7,personnels!$A$6:$A$27,personnels!$L$6:$L$27)))+((SUMPRODUCT(1*(WEEKDAY(ROW(INDIRECT(E7&amp;":"&amp;F7)))=4)))*(LOOKUP(B7,personnels!$A$6:$A$27,personnels!$M$6:$M$27)))+((SUMPRODUCT(1*(WEEKDAY(ROW(INDIRECT(E7&amp;":"&amp;F7)))=5)))*(LOOKUP(B7,personnels!$A$6:$A$27,personnels!$N$6:$N$27)))+((SUMPRODUCT(1*(WEEKDAY(ROW(INDIRECT(E7&amp;":"&amp;F7)))=6)))*(LOOKUP(B7,personnels!$A$6:$A$27,personnels!$O$6:$O$27)))),"")</f>
        <v/>
      </c>
      <c r="K7" s="48">
        <f>IF(C7='Paramètre DIVERS'!$B$6,NETWORKDAYS(E7,F7,Calendrier!$M$5:$M$18)-0.5,NETWORKDAYS(E7,F7,Calendrier!$M$5:$M$18))</f>
        <v>3</v>
      </c>
      <c r="L7" s="61" t="str">
        <f t="shared" ref="L7:U16" si="3">IF(OR(L$6="s",L$6="f",L$6="d"),"C",IF(AND(L$5&gt;=$E7,L$5&lt;=$F7),$I7,""))</f>
        <v/>
      </c>
      <c r="M7" s="60" t="str">
        <f t="shared" si="3"/>
        <v/>
      </c>
      <c r="N7" s="60" t="str">
        <f t="shared" si="3"/>
        <v>C</v>
      </c>
      <c r="O7" s="60" t="str">
        <f t="shared" si="3"/>
        <v>C</v>
      </c>
      <c r="P7" s="60" t="str">
        <f t="shared" si="3"/>
        <v/>
      </c>
      <c r="Q7" s="60" t="str">
        <f t="shared" si="3"/>
        <v>C</v>
      </c>
      <c r="R7" s="60" t="str">
        <f t="shared" si="3"/>
        <v/>
      </c>
      <c r="S7" s="60" t="str">
        <f t="shared" si="3"/>
        <v/>
      </c>
      <c r="T7" s="60" t="str">
        <f t="shared" si="3"/>
        <v/>
      </c>
      <c r="U7" s="60" t="str">
        <f t="shared" si="3"/>
        <v>C</v>
      </c>
      <c r="V7" s="60" t="str">
        <f t="shared" ref="V7:AE16" si="4">IF(OR(V$6="s",V$6="f",V$6="d"),"C",IF(AND(V$5&gt;=$E7,V$5&lt;=$F7),$I7,""))</f>
        <v>C</v>
      </c>
      <c r="W7" s="60" t="str">
        <f t="shared" si="4"/>
        <v/>
      </c>
      <c r="X7" s="60" t="str">
        <f t="shared" si="4"/>
        <v>CP</v>
      </c>
      <c r="Y7" s="60" t="str">
        <f t="shared" si="4"/>
        <v>CP</v>
      </c>
      <c r="Z7" s="60" t="str">
        <f t="shared" si="4"/>
        <v>CP</v>
      </c>
      <c r="AA7" s="60" t="str">
        <f t="shared" si="4"/>
        <v/>
      </c>
      <c r="AB7" s="60" t="str">
        <f t="shared" si="4"/>
        <v>C</v>
      </c>
      <c r="AC7" s="60" t="str">
        <f t="shared" si="4"/>
        <v>C</v>
      </c>
      <c r="AD7" s="60" t="str">
        <f t="shared" si="4"/>
        <v/>
      </c>
      <c r="AE7" s="60" t="str">
        <f t="shared" si="4"/>
        <v/>
      </c>
      <c r="AF7" s="60" t="str">
        <f t="shared" ref="AF7:AO16" si="5">IF(OR(AF$6="s",AF$6="f",AF$6="d"),"C",IF(AND(AF$5&gt;=$E7,AF$5&lt;=$F7),$I7,""))</f>
        <v/>
      </c>
      <c r="AG7" s="60" t="str">
        <f t="shared" si="5"/>
        <v/>
      </c>
      <c r="AH7" s="60" t="str">
        <f t="shared" si="5"/>
        <v/>
      </c>
      <c r="AI7" s="60" t="str">
        <f t="shared" si="5"/>
        <v>C</v>
      </c>
      <c r="AJ7" s="60" t="str">
        <f t="shared" si="5"/>
        <v>C</v>
      </c>
      <c r="AK7" s="60" t="str">
        <f t="shared" si="5"/>
        <v/>
      </c>
      <c r="AL7" s="60" t="str">
        <f t="shared" si="5"/>
        <v/>
      </c>
      <c r="AM7" s="60" t="str">
        <f t="shared" si="5"/>
        <v/>
      </c>
      <c r="AN7" s="60" t="str">
        <f t="shared" si="5"/>
        <v/>
      </c>
      <c r="AO7" s="60" t="str">
        <f t="shared" si="5"/>
        <v/>
      </c>
      <c r="AP7" s="60" t="str">
        <f t="shared" ref="AP7:AZ16" si="6">IF(OR(AP$6="s",AP$6="f",AP$6="d"),"C",IF(AND(AP$5&gt;=$E7,AP$5&lt;=$F7),$I7,""))</f>
        <v>C</v>
      </c>
      <c r="AQ7" s="60" t="str">
        <f t="shared" si="6"/>
        <v>C</v>
      </c>
      <c r="AR7" s="60" t="str">
        <f t="shared" si="6"/>
        <v/>
      </c>
      <c r="AS7" s="60" t="str">
        <f t="shared" si="6"/>
        <v/>
      </c>
      <c r="AT7" s="60" t="str">
        <f t="shared" si="6"/>
        <v/>
      </c>
      <c r="AU7" s="60" t="str">
        <f t="shared" si="6"/>
        <v/>
      </c>
      <c r="AV7" s="60" t="str">
        <f t="shared" si="6"/>
        <v/>
      </c>
      <c r="AW7" s="60" t="str">
        <f t="shared" si="6"/>
        <v>C</v>
      </c>
      <c r="AX7" s="60" t="str">
        <f t="shared" si="6"/>
        <v>C</v>
      </c>
      <c r="AY7" s="60" t="str">
        <f t="shared" si="6"/>
        <v/>
      </c>
      <c r="AZ7" s="59" t="str">
        <f t="shared" si="6"/>
        <v/>
      </c>
    </row>
    <row r="8" spans="1:52" x14ac:dyDescent="0.3">
      <c r="A8" s="58" t="str">
        <f t="shared" si="2"/>
        <v>Employé9M</v>
      </c>
      <c r="B8" s="57" t="s">
        <v>3</v>
      </c>
      <c r="C8" s="56" t="s">
        <v>31</v>
      </c>
      <c r="D8" s="55"/>
      <c r="E8" s="54">
        <v>41285</v>
      </c>
      <c r="F8" s="53">
        <v>41286</v>
      </c>
      <c r="G8" s="52"/>
      <c r="H8" s="51"/>
      <c r="I8" s="50" t="str">
        <f>IF(C8="","",VLOOKUP(C8,'Paramètre DIVERS'!$B$5:$D$13,2,FALSE))</f>
        <v>M</v>
      </c>
      <c r="J8" s="49" t="str">
        <f ca="1">IF(OR(I8="RTT",I8="HS"),IF(AND(G8&lt;&gt;"",H8&lt;&gt;""),(H8-G8)*24,((SUMPRODUCT(1*(WEEKDAY(ROW(INDIRECT(E8&amp;":"&amp;F8)))=2)))*(LOOKUP(B8,personnels!$A$6:$A$27,personnels!$K$6:$K$27)))+((SUMPRODUCT(1*(WEEKDAY(ROW(INDIRECT(E8&amp;":"&amp;F8)))=3)))*(LOOKUP(B8,personnels!$A$6:$A$27,personnels!$L$6:$L$27)))+((SUMPRODUCT(1*(WEEKDAY(ROW(INDIRECT(E8&amp;":"&amp;F8)))=4)))*(LOOKUP(B8,personnels!$A$6:$A$27,personnels!$M$6:$M$27)))+((SUMPRODUCT(1*(WEEKDAY(ROW(INDIRECT(E8&amp;":"&amp;F8)))=5)))*(LOOKUP(B8,personnels!$A$6:$A$27,personnels!$N$6:$N$27)))+((SUMPRODUCT(1*(WEEKDAY(ROW(INDIRECT(E8&amp;":"&amp;F8)))=6)))*(LOOKUP(B8,personnels!$A$6:$A$27,personnels!$O$6:$O$27)))),"")</f>
        <v/>
      </c>
      <c r="K8" s="48">
        <f>IF(C8='Paramètre DIVERS'!$B$6,NETWORKDAYS(E8,F8,Calendrier!$M$5:$M$18)-0.5,NETWORKDAYS(E8,F8,Calendrier!$M$5:$M$18))</f>
        <v>1</v>
      </c>
      <c r="L8" s="47" t="str">
        <f t="shared" si="3"/>
        <v/>
      </c>
      <c r="M8" s="46" t="str">
        <f t="shared" si="3"/>
        <v/>
      </c>
      <c r="N8" s="46" t="str">
        <f t="shared" si="3"/>
        <v>C</v>
      </c>
      <c r="O8" s="46" t="str">
        <f t="shared" si="3"/>
        <v>C</v>
      </c>
      <c r="P8" s="46" t="str">
        <f t="shared" si="3"/>
        <v/>
      </c>
      <c r="Q8" s="46" t="str">
        <f t="shared" si="3"/>
        <v>C</v>
      </c>
      <c r="R8" s="46" t="str">
        <f t="shared" si="3"/>
        <v/>
      </c>
      <c r="S8" s="46" t="str">
        <f t="shared" si="3"/>
        <v/>
      </c>
      <c r="T8" s="46" t="str">
        <f t="shared" si="3"/>
        <v/>
      </c>
      <c r="U8" s="46" t="str">
        <f t="shared" si="3"/>
        <v>C</v>
      </c>
      <c r="V8" s="46" t="str">
        <f t="shared" si="4"/>
        <v>C</v>
      </c>
      <c r="W8" s="46" t="str">
        <f t="shared" si="4"/>
        <v/>
      </c>
      <c r="X8" s="46" t="str">
        <f t="shared" si="4"/>
        <v/>
      </c>
      <c r="Y8" s="46" t="str">
        <f t="shared" si="4"/>
        <v/>
      </c>
      <c r="Z8" s="46" t="str">
        <f t="shared" si="4"/>
        <v/>
      </c>
      <c r="AA8" s="46" t="str">
        <f t="shared" si="4"/>
        <v>M</v>
      </c>
      <c r="AB8" s="46" t="str">
        <f t="shared" si="4"/>
        <v>C</v>
      </c>
      <c r="AC8" s="46" t="str">
        <f t="shared" si="4"/>
        <v>C</v>
      </c>
      <c r="AD8" s="46" t="str">
        <f t="shared" si="4"/>
        <v/>
      </c>
      <c r="AE8" s="46" t="str">
        <f t="shared" si="4"/>
        <v/>
      </c>
      <c r="AF8" s="46" t="str">
        <f t="shared" si="5"/>
        <v/>
      </c>
      <c r="AG8" s="46" t="str">
        <f t="shared" si="5"/>
        <v/>
      </c>
      <c r="AH8" s="46" t="str">
        <f t="shared" si="5"/>
        <v/>
      </c>
      <c r="AI8" s="46" t="str">
        <f t="shared" si="5"/>
        <v>C</v>
      </c>
      <c r="AJ8" s="46" t="str">
        <f t="shared" si="5"/>
        <v>C</v>
      </c>
      <c r="AK8" s="46" t="str">
        <f t="shared" si="5"/>
        <v/>
      </c>
      <c r="AL8" s="46" t="str">
        <f t="shared" si="5"/>
        <v/>
      </c>
      <c r="AM8" s="46" t="str">
        <f t="shared" si="5"/>
        <v/>
      </c>
      <c r="AN8" s="46" t="str">
        <f t="shared" si="5"/>
        <v/>
      </c>
      <c r="AO8" s="46" t="str">
        <f t="shared" si="5"/>
        <v/>
      </c>
      <c r="AP8" s="46" t="str">
        <f t="shared" si="6"/>
        <v>C</v>
      </c>
      <c r="AQ8" s="46" t="str">
        <f t="shared" si="6"/>
        <v>C</v>
      </c>
      <c r="AR8" s="46" t="str">
        <f t="shared" si="6"/>
        <v/>
      </c>
      <c r="AS8" s="46" t="str">
        <f t="shared" si="6"/>
        <v/>
      </c>
      <c r="AT8" s="46" t="str">
        <f t="shared" si="6"/>
        <v/>
      </c>
      <c r="AU8" s="46" t="str">
        <f t="shared" si="6"/>
        <v/>
      </c>
      <c r="AV8" s="46" t="str">
        <f t="shared" si="6"/>
        <v/>
      </c>
      <c r="AW8" s="46" t="str">
        <f t="shared" si="6"/>
        <v>C</v>
      </c>
      <c r="AX8" s="46" t="str">
        <f t="shared" si="6"/>
        <v>C</v>
      </c>
      <c r="AY8" s="46" t="str">
        <f t="shared" si="6"/>
        <v/>
      </c>
      <c r="AZ8" s="45" t="str">
        <f t="shared" si="6"/>
        <v/>
      </c>
    </row>
    <row r="9" spans="1:52" x14ac:dyDescent="0.3">
      <c r="A9" s="58" t="str">
        <f t="shared" si="2"/>
        <v>Employé15CP</v>
      </c>
      <c r="B9" s="57" t="s">
        <v>1</v>
      </c>
      <c r="C9" s="56" t="s">
        <v>28</v>
      </c>
      <c r="D9" s="55"/>
      <c r="E9" s="54">
        <v>41295</v>
      </c>
      <c r="F9" s="53">
        <v>41297</v>
      </c>
      <c r="G9" s="52"/>
      <c r="H9" s="51"/>
      <c r="I9" s="50" t="str">
        <f>IF(C9="","",VLOOKUP(C9,'Paramètre DIVERS'!$B$5:$D$13,2,FALSE))</f>
        <v>CP</v>
      </c>
      <c r="J9" s="49" t="str">
        <f ca="1">IF(OR(I9="RTT",I9="HS"),IF(AND(G9&lt;&gt;"",H9&lt;&gt;""),(H9-G9)*24,((SUMPRODUCT(1*(WEEKDAY(ROW(INDIRECT(E9&amp;":"&amp;F9)))=2)))*(LOOKUP(B9,personnels!$A$6:$A$27,personnels!$K$6:$K$27)))+((SUMPRODUCT(1*(WEEKDAY(ROW(INDIRECT(E9&amp;":"&amp;F9)))=3)))*(LOOKUP(B9,personnels!$A$6:$A$27,personnels!$L$6:$L$27)))+((SUMPRODUCT(1*(WEEKDAY(ROW(INDIRECT(E9&amp;":"&amp;F9)))=4)))*(LOOKUP(B9,personnels!$A$6:$A$27,personnels!$M$6:$M$27)))+((SUMPRODUCT(1*(WEEKDAY(ROW(INDIRECT(E9&amp;":"&amp;F9)))=5)))*(LOOKUP(B9,personnels!$A$6:$A$27,personnels!$N$6:$N$27)))+((SUMPRODUCT(1*(WEEKDAY(ROW(INDIRECT(E9&amp;":"&amp;F9)))=6)))*(LOOKUP(B9,personnels!$A$6:$A$27,personnels!$O$6:$O$27)))),"")</f>
        <v/>
      </c>
      <c r="K9" s="48">
        <f>IF(C9='Paramètre DIVERS'!$B$6,NETWORKDAYS(E9,F9,Calendrier!$M$5:$M$18)-0.5,NETWORKDAYS(E9,F9,Calendrier!$M$5:$M$18))</f>
        <v>3</v>
      </c>
      <c r="L9" s="47" t="str">
        <f t="shared" si="3"/>
        <v/>
      </c>
      <c r="M9" s="46" t="str">
        <f t="shared" si="3"/>
        <v/>
      </c>
      <c r="N9" s="46" t="str">
        <f t="shared" si="3"/>
        <v>C</v>
      </c>
      <c r="O9" s="46" t="str">
        <f t="shared" si="3"/>
        <v>C</v>
      </c>
      <c r="P9" s="46" t="str">
        <f t="shared" si="3"/>
        <v/>
      </c>
      <c r="Q9" s="46" t="str">
        <f t="shared" si="3"/>
        <v>C</v>
      </c>
      <c r="R9" s="46" t="str">
        <f t="shared" si="3"/>
        <v/>
      </c>
      <c r="S9" s="46" t="str">
        <f t="shared" si="3"/>
        <v/>
      </c>
      <c r="T9" s="46" t="str">
        <f t="shared" si="3"/>
        <v/>
      </c>
      <c r="U9" s="46" t="str">
        <f t="shared" si="3"/>
        <v>C</v>
      </c>
      <c r="V9" s="46" t="str">
        <f t="shared" si="4"/>
        <v>C</v>
      </c>
      <c r="W9" s="46" t="str">
        <f t="shared" si="4"/>
        <v/>
      </c>
      <c r="X9" s="46" t="str">
        <f t="shared" si="4"/>
        <v/>
      </c>
      <c r="Y9" s="46" t="str">
        <f t="shared" si="4"/>
        <v/>
      </c>
      <c r="Z9" s="46" t="str">
        <f t="shared" si="4"/>
        <v/>
      </c>
      <c r="AA9" s="46" t="str">
        <f t="shared" si="4"/>
        <v/>
      </c>
      <c r="AB9" s="46" t="str">
        <f t="shared" si="4"/>
        <v>C</v>
      </c>
      <c r="AC9" s="46" t="str">
        <f t="shared" si="4"/>
        <v>C</v>
      </c>
      <c r="AD9" s="46" t="str">
        <f t="shared" si="4"/>
        <v/>
      </c>
      <c r="AE9" s="46" t="str">
        <f t="shared" si="4"/>
        <v/>
      </c>
      <c r="AF9" s="46" t="str">
        <f t="shared" si="5"/>
        <v/>
      </c>
      <c r="AG9" s="46" t="str">
        <f t="shared" si="5"/>
        <v/>
      </c>
      <c r="AH9" s="46" t="str">
        <f t="shared" si="5"/>
        <v/>
      </c>
      <c r="AI9" s="46" t="str">
        <f t="shared" si="5"/>
        <v>C</v>
      </c>
      <c r="AJ9" s="46" t="str">
        <f t="shared" si="5"/>
        <v>C</v>
      </c>
      <c r="AK9" s="46" t="str">
        <f t="shared" si="5"/>
        <v>CP</v>
      </c>
      <c r="AL9" s="46" t="str">
        <f t="shared" si="5"/>
        <v>CP</v>
      </c>
      <c r="AM9" s="46" t="str">
        <f t="shared" si="5"/>
        <v>CP</v>
      </c>
      <c r="AN9" s="46" t="str">
        <f t="shared" si="5"/>
        <v/>
      </c>
      <c r="AO9" s="46" t="str">
        <f t="shared" si="5"/>
        <v/>
      </c>
      <c r="AP9" s="46" t="str">
        <f t="shared" si="6"/>
        <v>C</v>
      </c>
      <c r="AQ9" s="46" t="str">
        <f t="shared" si="6"/>
        <v>C</v>
      </c>
      <c r="AR9" s="46" t="str">
        <f t="shared" si="6"/>
        <v/>
      </c>
      <c r="AS9" s="46" t="str">
        <f t="shared" si="6"/>
        <v/>
      </c>
      <c r="AT9" s="46" t="str">
        <f t="shared" si="6"/>
        <v/>
      </c>
      <c r="AU9" s="46" t="str">
        <f t="shared" si="6"/>
        <v/>
      </c>
      <c r="AV9" s="46" t="str">
        <f t="shared" si="6"/>
        <v/>
      </c>
      <c r="AW9" s="46" t="str">
        <f t="shared" si="6"/>
        <v>C</v>
      </c>
      <c r="AX9" s="46" t="str">
        <f t="shared" si="6"/>
        <v>C</v>
      </c>
      <c r="AY9" s="46" t="str">
        <f t="shared" si="6"/>
        <v/>
      </c>
      <c r="AZ9" s="45" t="str">
        <f t="shared" si="6"/>
        <v/>
      </c>
    </row>
    <row r="10" spans="1:52" x14ac:dyDescent="0.3">
      <c r="A10" s="58" t="str">
        <f t="shared" si="2"/>
        <v>Employé1MAL</v>
      </c>
      <c r="B10" s="57" t="s">
        <v>4</v>
      </c>
      <c r="C10" s="56" t="s">
        <v>30</v>
      </c>
      <c r="D10" s="55"/>
      <c r="E10" s="54">
        <v>41297</v>
      </c>
      <c r="F10" s="53">
        <v>41298</v>
      </c>
      <c r="G10" s="52"/>
      <c r="H10" s="51"/>
      <c r="I10" s="50" t="str">
        <f>IF(C10="","",VLOOKUP(C10,'Paramètre DIVERS'!$B$5:$D$13,2,FALSE))</f>
        <v>MAL</v>
      </c>
      <c r="J10" s="49" t="str">
        <f ca="1">IF(OR(I10="RTT",I10="HS"),IF(AND(G10&lt;&gt;"",H10&lt;&gt;""),(H10-G10)*24,((SUMPRODUCT(1*(WEEKDAY(ROW(INDIRECT(E10&amp;":"&amp;F10)))=2)))*(LOOKUP(B10,personnels!$A$6:$A$27,personnels!$K$6:$K$27)))+((SUMPRODUCT(1*(WEEKDAY(ROW(INDIRECT(E10&amp;":"&amp;F10)))=3)))*(LOOKUP(B10,personnels!$A$6:$A$27,personnels!$L$6:$L$27)))+((SUMPRODUCT(1*(WEEKDAY(ROW(INDIRECT(E10&amp;":"&amp;F10)))=4)))*(LOOKUP(B10,personnels!$A$6:$A$27,personnels!$M$6:$M$27)))+((SUMPRODUCT(1*(WEEKDAY(ROW(INDIRECT(E10&amp;":"&amp;F10)))=5)))*(LOOKUP(B10,personnels!$A$6:$A$27,personnels!$N$6:$N$27)))+((SUMPRODUCT(1*(WEEKDAY(ROW(INDIRECT(E10&amp;":"&amp;F10)))=6)))*(LOOKUP(B10,personnels!$A$6:$A$27,personnels!$O$6:$O$27)))),"")</f>
        <v/>
      </c>
      <c r="K10" s="48">
        <f>IF(C10='Paramètre DIVERS'!$B$6,NETWORKDAYS(E10,F10,Calendrier!$M$5:$M$18)-0.5,NETWORKDAYS(E10,F10,Calendrier!$M$5:$M$18))</f>
        <v>2</v>
      </c>
      <c r="L10" s="47" t="str">
        <f t="shared" si="3"/>
        <v/>
      </c>
      <c r="M10" s="46" t="str">
        <f t="shared" si="3"/>
        <v/>
      </c>
      <c r="N10" s="46" t="str">
        <f t="shared" si="3"/>
        <v>C</v>
      </c>
      <c r="O10" s="46" t="str">
        <f t="shared" si="3"/>
        <v>C</v>
      </c>
      <c r="P10" s="46" t="str">
        <f t="shared" si="3"/>
        <v/>
      </c>
      <c r="Q10" s="46" t="str">
        <f t="shared" si="3"/>
        <v>C</v>
      </c>
      <c r="R10" s="46" t="str">
        <f t="shared" si="3"/>
        <v/>
      </c>
      <c r="S10" s="46" t="str">
        <f t="shared" si="3"/>
        <v/>
      </c>
      <c r="T10" s="46" t="str">
        <f t="shared" si="3"/>
        <v/>
      </c>
      <c r="U10" s="46" t="str">
        <f t="shared" si="3"/>
        <v>C</v>
      </c>
      <c r="V10" s="46" t="str">
        <f t="shared" si="4"/>
        <v>C</v>
      </c>
      <c r="W10" s="46" t="str">
        <f t="shared" si="4"/>
        <v/>
      </c>
      <c r="X10" s="46" t="str">
        <f t="shared" si="4"/>
        <v/>
      </c>
      <c r="Y10" s="46" t="str">
        <f t="shared" si="4"/>
        <v/>
      </c>
      <c r="Z10" s="46" t="str">
        <f t="shared" si="4"/>
        <v/>
      </c>
      <c r="AA10" s="46" t="str">
        <f t="shared" si="4"/>
        <v/>
      </c>
      <c r="AB10" s="46" t="str">
        <f t="shared" si="4"/>
        <v>C</v>
      </c>
      <c r="AC10" s="46" t="str">
        <f t="shared" si="4"/>
        <v>C</v>
      </c>
      <c r="AD10" s="46" t="str">
        <f t="shared" si="4"/>
        <v/>
      </c>
      <c r="AE10" s="46" t="str">
        <f t="shared" si="4"/>
        <v/>
      </c>
      <c r="AF10" s="46" t="str">
        <f t="shared" si="5"/>
        <v/>
      </c>
      <c r="AG10" s="46" t="str">
        <f t="shared" si="5"/>
        <v/>
      </c>
      <c r="AH10" s="46" t="str">
        <f t="shared" si="5"/>
        <v/>
      </c>
      <c r="AI10" s="46" t="str">
        <f t="shared" si="5"/>
        <v>C</v>
      </c>
      <c r="AJ10" s="46" t="str">
        <f t="shared" si="5"/>
        <v>C</v>
      </c>
      <c r="AK10" s="46" t="str">
        <f t="shared" si="5"/>
        <v/>
      </c>
      <c r="AL10" s="46" t="str">
        <f t="shared" si="5"/>
        <v/>
      </c>
      <c r="AM10" s="46" t="str">
        <f t="shared" si="5"/>
        <v>MAL</v>
      </c>
      <c r="AN10" s="46" t="str">
        <f t="shared" si="5"/>
        <v>MAL</v>
      </c>
      <c r="AO10" s="46" t="str">
        <f t="shared" si="5"/>
        <v/>
      </c>
      <c r="AP10" s="46" t="str">
        <f t="shared" si="6"/>
        <v>C</v>
      </c>
      <c r="AQ10" s="46" t="str">
        <f t="shared" si="6"/>
        <v>C</v>
      </c>
      <c r="AR10" s="46" t="str">
        <f t="shared" si="6"/>
        <v/>
      </c>
      <c r="AS10" s="46" t="str">
        <f t="shared" si="6"/>
        <v/>
      </c>
      <c r="AT10" s="46" t="str">
        <f t="shared" si="6"/>
        <v/>
      </c>
      <c r="AU10" s="46" t="str">
        <f t="shared" si="6"/>
        <v/>
      </c>
      <c r="AV10" s="46" t="str">
        <f t="shared" si="6"/>
        <v/>
      </c>
      <c r="AW10" s="46" t="str">
        <f t="shared" si="6"/>
        <v>C</v>
      </c>
      <c r="AX10" s="46" t="str">
        <f t="shared" si="6"/>
        <v>C</v>
      </c>
      <c r="AY10" s="46" t="str">
        <f t="shared" si="6"/>
        <v/>
      </c>
      <c r="AZ10" s="45" t="str">
        <f t="shared" si="6"/>
        <v/>
      </c>
    </row>
    <row r="11" spans="1:52" x14ac:dyDescent="0.3">
      <c r="A11" s="58" t="str">
        <f t="shared" si="2"/>
        <v>Employé1CP</v>
      </c>
      <c r="B11" s="57" t="s">
        <v>4</v>
      </c>
      <c r="C11" s="56" t="s">
        <v>28</v>
      </c>
      <c r="D11" s="55"/>
      <c r="E11" s="54">
        <v>41304</v>
      </c>
      <c r="F11" s="53">
        <v>41305</v>
      </c>
      <c r="G11" s="52"/>
      <c r="H11" s="51"/>
      <c r="I11" s="50" t="str">
        <f>IF(C11="","",VLOOKUP(C11,'Paramètre DIVERS'!$B$5:$D$13,2,FALSE))</f>
        <v>CP</v>
      </c>
      <c r="J11" s="49" t="str">
        <f ca="1">IF(OR(I11="RTT",I11="HS"),IF(AND(G11&lt;&gt;"",H11&lt;&gt;""),(H11-G11)*24,((SUMPRODUCT(1*(WEEKDAY(ROW(INDIRECT(E11&amp;":"&amp;F11)))=2)))*(LOOKUP(B11,personnels!$A$6:$A$27,personnels!$K$6:$K$27)))+((SUMPRODUCT(1*(WEEKDAY(ROW(INDIRECT(E11&amp;":"&amp;F11)))=3)))*(LOOKUP(B11,personnels!$A$6:$A$27,personnels!$L$6:$L$27)))+((SUMPRODUCT(1*(WEEKDAY(ROW(INDIRECT(E11&amp;":"&amp;F11)))=4)))*(LOOKUP(B11,personnels!$A$6:$A$27,personnels!$M$6:$M$27)))+((SUMPRODUCT(1*(WEEKDAY(ROW(INDIRECT(E11&amp;":"&amp;F11)))=5)))*(LOOKUP(B11,personnels!$A$6:$A$27,personnels!$N$6:$N$27)))+((SUMPRODUCT(1*(WEEKDAY(ROW(INDIRECT(E11&amp;":"&amp;F11)))=6)))*(LOOKUP(B11,personnels!$A$6:$A$27,personnels!$O$6:$O$27)))),"")</f>
        <v/>
      </c>
      <c r="K11" s="48">
        <f>IF(C11='Paramètre DIVERS'!$B$6,NETWORKDAYS(E11,F11,Calendrier!$M$5:$M$18)-0.5,NETWORKDAYS(E11,F11,Calendrier!$M$5:$M$18))</f>
        <v>2</v>
      </c>
      <c r="L11" s="47" t="str">
        <f t="shared" si="3"/>
        <v/>
      </c>
      <c r="M11" s="46" t="str">
        <f t="shared" si="3"/>
        <v/>
      </c>
      <c r="N11" s="46" t="str">
        <f t="shared" si="3"/>
        <v>C</v>
      </c>
      <c r="O11" s="46" t="str">
        <f t="shared" si="3"/>
        <v>C</v>
      </c>
      <c r="P11" s="46" t="str">
        <f t="shared" si="3"/>
        <v/>
      </c>
      <c r="Q11" s="46" t="str">
        <f t="shared" si="3"/>
        <v>C</v>
      </c>
      <c r="R11" s="46" t="str">
        <f t="shared" si="3"/>
        <v/>
      </c>
      <c r="S11" s="46" t="str">
        <f t="shared" si="3"/>
        <v/>
      </c>
      <c r="T11" s="46" t="str">
        <f t="shared" si="3"/>
        <v/>
      </c>
      <c r="U11" s="46" t="str">
        <f t="shared" si="3"/>
        <v>C</v>
      </c>
      <c r="V11" s="46" t="str">
        <f t="shared" si="4"/>
        <v>C</v>
      </c>
      <c r="W11" s="46" t="str">
        <f t="shared" si="4"/>
        <v/>
      </c>
      <c r="X11" s="46" t="str">
        <f t="shared" si="4"/>
        <v/>
      </c>
      <c r="Y11" s="46" t="str">
        <f t="shared" si="4"/>
        <v/>
      </c>
      <c r="Z11" s="46" t="str">
        <f t="shared" si="4"/>
        <v/>
      </c>
      <c r="AA11" s="46" t="str">
        <f t="shared" si="4"/>
        <v/>
      </c>
      <c r="AB11" s="46" t="str">
        <f t="shared" si="4"/>
        <v>C</v>
      </c>
      <c r="AC11" s="46" t="str">
        <f t="shared" si="4"/>
        <v>C</v>
      </c>
      <c r="AD11" s="46" t="str">
        <f t="shared" si="4"/>
        <v/>
      </c>
      <c r="AE11" s="46" t="str">
        <f t="shared" si="4"/>
        <v/>
      </c>
      <c r="AF11" s="46" t="str">
        <f t="shared" si="5"/>
        <v/>
      </c>
      <c r="AG11" s="46" t="str">
        <f t="shared" si="5"/>
        <v/>
      </c>
      <c r="AH11" s="46" t="str">
        <f t="shared" si="5"/>
        <v/>
      </c>
      <c r="AI11" s="46" t="str">
        <f t="shared" si="5"/>
        <v>C</v>
      </c>
      <c r="AJ11" s="46" t="str">
        <f t="shared" si="5"/>
        <v>C</v>
      </c>
      <c r="AK11" s="46" t="str">
        <f t="shared" si="5"/>
        <v/>
      </c>
      <c r="AL11" s="46" t="str">
        <f t="shared" si="5"/>
        <v/>
      </c>
      <c r="AM11" s="46" t="str">
        <f t="shared" si="5"/>
        <v/>
      </c>
      <c r="AN11" s="46" t="str">
        <f t="shared" si="5"/>
        <v/>
      </c>
      <c r="AO11" s="46" t="str">
        <f t="shared" si="5"/>
        <v/>
      </c>
      <c r="AP11" s="46" t="str">
        <f t="shared" si="6"/>
        <v>C</v>
      </c>
      <c r="AQ11" s="46" t="str">
        <f t="shared" si="6"/>
        <v>C</v>
      </c>
      <c r="AR11" s="46" t="str">
        <f t="shared" si="6"/>
        <v/>
      </c>
      <c r="AS11" s="46" t="str">
        <f t="shared" si="6"/>
        <v/>
      </c>
      <c r="AT11" s="46" t="str">
        <f t="shared" si="6"/>
        <v>CP</v>
      </c>
      <c r="AU11" s="46" t="str">
        <f t="shared" si="6"/>
        <v>CP</v>
      </c>
      <c r="AV11" s="46" t="str">
        <f t="shared" si="6"/>
        <v/>
      </c>
      <c r="AW11" s="46" t="str">
        <f t="shared" si="6"/>
        <v>C</v>
      </c>
      <c r="AX11" s="46" t="str">
        <f t="shared" si="6"/>
        <v>C</v>
      </c>
      <c r="AY11" s="46" t="str">
        <f t="shared" si="6"/>
        <v/>
      </c>
      <c r="AZ11" s="45" t="str">
        <f t="shared" si="6"/>
        <v/>
      </c>
    </row>
    <row r="12" spans="1:52" x14ac:dyDescent="0.3">
      <c r="A12" s="58" t="str">
        <f t="shared" si="2"/>
        <v>Employé1RTT</v>
      </c>
      <c r="B12" s="57" t="s">
        <v>4</v>
      </c>
      <c r="C12" s="56" t="s">
        <v>29</v>
      </c>
      <c r="D12" s="55"/>
      <c r="E12" s="54">
        <v>41281</v>
      </c>
      <c r="F12" s="53">
        <v>41284</v>
      </c>
      <c r="G12" s="52"/>
      <c r="H12" s="51"/>
      <c r="I12" s="50" t="str">
        <f>IF(C12="","",VLOOKUP(C12,'Paramètre DIVERS'!$B$5:$D$13,2,FALSE))</f>
        <v>RTT</v>
      </c>
      <c r="J12" s="49">
        <f ca="1">IF(OR(I12="RTT",I12="HS"),IF(AND(G12&lt;&gt;"",H12&lt;&gt;""),(H12-G12)*24,((SUMPRODUCT(1*(WEEKDAY(ROW(INDIRECT(E12&amp;":"&amp;F12)))=2)))*(LOOKUP(B12,personnels!$A$6:$A$27,personnels!$K$6:$K$27)))+((SUMPRODUCT(1*(WEEKDAY(ROW(INDIRECT(E12&amp;":"&amp;F12)))=3)))*(LOOKUP(B12,personnels!$A$6:$A$27,personnels!$L$6:$L$27)))+((SUMPRODUCT(1*(WEEKDAY(ROW(INDIRECT(E12&amp;":"&amp;F12)))=4)))*(LOOKUP(B12,personnels!$A$6:$A$27,personnels!$M$6:$M$27)))+((SUMPRODUCT(1*(WEEKDAY(ROW(INDIRECT(E12&amp;":"&amp;F12)))=5)))*(LOOKUP(B12,personnels!$A$6:$A$27,personnels!$N$6:$N$27)))+((SUMPRODUCT(1*(WEEKDAY(ROW(INDIRECT(E12&amp;":"&amp;F12)))=6)))*(LOOKUP(B12,personnels!$A$6:$A$27,personnels!$O$6:$O$27)))),"")</f>
        <v>22.5</v>
      </c>
      <c r="K12" s="48">
        <f>IF(C12='Paramètre DIVERS'!$B$6,NETWORKDAYS(E12,F12,Calendrier!$M$5:$M$18)-0.5,NETWORKDAYS(E12,F12,Calendrier!$M$5:$M$18))</f>
        <v>4</v>
      </c>
      <c r="L12" s="47" t="str">
        <f t="shared" si="3"/>
        <v/>
      </c>
      <c r="M12" s="46" t="str">
        <f t="shared" si="3"/>
        <v/>
      </c>
      <c r="N12" s="46" t="str">
        <f t="shared" si="3"/>
        <v>C</v>
      </c>
      <c r="O12" s="46" t="str">
        <f t="shared" si="3"/>
        <v>C</v>
      </c>
      <c r="P12" s="46" t="str">
        <f t="shared" si="3"/>
        <v/>
      </c>
      <c r="Q12" s="46" t="str">
        <f t="shared" si="3"/>
        <v>C</v>
      </c>
      <c r="R12" s="46" t="str">
        <f t="shared" si="3"/>
        <v/>
      </c>
      <c r="S12" s="46" t="str">
        <f t="shared" si="3"/>
        <v/>
      </c>
      <c r="T12" s="46" t="str">
        <f t="shared" si="3"/>
        <v/>
      </c>
      <c r="U12" s="46" t="str">
        <f t="shared" si="3"/>
        <v>C</v>
      </c>
      <c r="V12" s="46" t="str">
        <f t="shared" si="4"/>
        <v>C</v>
      </c>
      <c r="W12" s="46" t="str">
        <f t="shared" si="4"/>
        <v>RTT</v>
      </c>
      <c r="X12" s="46" t="str">
        <f t="shared" si="4"/>
        <v>RTT</v>
      </c>
      <c r="Y12" s="46" t="str">
        <f t="shared" si="4"/>
        <v>RTT</v>
      </c>
      <c r="Z12" s="46" t="str">
        <f t="shared" si="4"/>
        <v>RTT</v>
      </c>
      <c r="AA12" s="46" t="str">
        <f t="shared" si="4"/>
        <v/>
      </c>
      <c r="AB12" s="46" t="str">
        <f t="shared" si="4"/>
        <v>C</v>
      </c>
      <c r="AC12" s="46" t="str">
        <f t="shared" si="4"/>
        <v>C</v>
      </c>
      <c r="AD12" s="46" t="str">
        <f t="shared" si="4"/>
        <v/>
      </c>
      <c r="AE12" s="46" t="str">
        <f t="shared" si="4"/>
        <v/>
      </c>
      <c r="AF12" s="46" t="str">
        <f t="shared" si="5"/>
        <v/>
      </c>
      <c r="AG12" s="46" t="str">
        <f t="shared" si="5"/>
        <v/>
      </c>
      <c r="AH12" s="46" t="str">
        <f t="shared" si="5"/>
        <v/>
      </c>
      <c r="AI12" s="46" t="str">
        <f t="shared" si="5"/>
        <v>C</v>
      </c>
      <c r="AJ12" s="46" t="str">
        <f t="shared" si="5"/>
        <v>C</v>
      </c>
      <c r="AK12" s="46" t="str">
        <f t="shared" si="5"/>
        <v/>
      </c>
      <c r="AL12" s="46" t="str">
        <f t="shared" si="5"/>
        <v/>
      </c>
      <c r="AM12" s="46" t="str">
        <f t="shared" si="5"/>
        <v/>
      </c>
      <c r="AN12" s="46" t="str">
        <f t="shared" si="5"/>
        <v/>
      </c>
      <c r="AO12" s="46" t="str">
        <f t="shared" si="5"/>
        <v/>
      </c>
      <c r="AP12" s="46" t="str">
        <f t="shared" si="6"/>
        <v>C</v>
      </c>
      <c r="AQ12" s="46" t="str">
        <f t="shared" si="6"/>
        <v>C</v>
      </c>
      <c r="AR12" s="46" t="str">
        <f t="shared" si="6"/>
        <v/>
      </c>
      <c r="AS12" s="46" t="str">
        <f t="shared" si="6"/>
        <v/>
      </c>
      <c r="AT12" s="46" t="str">
        <f t="shared" si="6"/>
        <v/>
      </c>
      <c r="AU12" s="46" t="str">
        <f t="shared" si="6"/>
        <v/>
      </c>
      <c r="AV12" s="46" t="str">
        <f t="shared" si="6"/>
        <v/>
      </c>
      <c r="AW12" s="46" t="str">
        <f t="shared" si="6"/>
        <v>C</v>
      </c>
      <c r="AX12" s="46" t="str">
        <f t="shared" si="6"/>
        <v>C</v>
      </c>
      <c r="AY12" s="46" t="str">
        <f t="shared" si="6"/>
        <v/>
      </c>
      <c r="AZ12" s="45" t="str">
        <f t="shared" si="6"/>
        <v/>
      </c>
    </row>
    <row r="13" spans="1:52" x14ac:dyDescent="0.3">
      <c r="A13" s="58" t="str">
        <f t="shared" si="2"/>
        <v>Employé1CP</v>
      </c>
      <c r="B13" s="57" t="s">
        <v>4</v>
      </c>
      <c r="C13" s="56" t="s">
        <v>28</v>
      </c>
      <c r="D13" s="55"/>
      <c r="E13" s="54">
        <v>41314</v>
      </c>
      <c r="F13" s="53">
        <v>41321</v>
      </c>
      <c r="G13" s="52"/>
      <c r="H13" s="51"/>
      <c r="I13" s="50" t="str">
        <f>IF(C13="","",VLOOKUP(C13,'Paramètre DIVERS'!$B$5:$D$13,2,FALSE))</f>
        <v>CP</v>
      </c>
      <c r="J13" s="49" t="str">
        <f ca="1">IF(OR(I13="RTT",I13="HS"),IF(AND(G13&lt;&gt;"",H13&lt;&gt;""),(H13-G13)*24,((SUMPRODUCT(1*(WEEKDAY(ROW(INDIRECT(E13&amp;":"&amp;F13)))=2)))*(LOOKUP(B13,personnels!$A$6:$A$27,personnels!$K$6:$K$27)))+((SUMPRODUCT(1*(WEEKDAY(ROW(INDIRECT(E13&amp;":"&amp;F13)))=3)))*(LOOKUP(B13,personnels!$A$6:$A$27,personnels!$L$6:$L$27)))+((SUMPRODUCT(1*(WEEKDAY(ROW(INDIRECT(E13&amp;":"&amp;F13)))=4)))*(LOOKUP(B13,personnels!$A$6:$A$27,personnels!$M$6:$M$27)))+((SUMPRODUCT(1*(WEEKDAY(ROW(INDIRECT(E13&amp;":"&amp;F13)))=5)))*(LOOKUP(B13,personnels!$A$6:$A$27,personnels!$N$6:$N$27)))+((SUMPRODUCT(1*(WEEKDAY(ROW(INDIRECT(E13&amp;":"&amp;F13)))=6)))*(LOOKUP(B13,personnels!$A$6:$A$27,personnels!$O$6:$O$27)))),"")</f>
        <v/>
      </c>
      <c r="K13" s="48">
        <f>IF(C13='Paramètre DIVERS'!$B$6,NETWORKDAYS(E13,F13,Calendrier!$M$5:$M$18)-0.5,NETWORKDAYS(E13,F13,Calendrier!$M$5:$M$18))</f>
        <v>5</v>
      </c>
      <c r="L13" s="47" t="str">
        <f t="shared" si="3"/>
        <v/>
      </c>
      <c r="M13" s="46" t="str">
        <f t="shared" si="3"/>
        <v/>
      </c>
      <c r="N13" s="46" t="str">
        <f t="shared" si="3"/>
        <v>C</v>
      </c>
      <c r="O13" s="46" t="str">
        <f t="shared" si="3"/>
        <v>C</v>
      </c>
      <c r="P13" s="46" t="str">
        <f t="shared" si="3"/>
        <v/>
      </c>
      <c r="Q13" s="46" t="str">
        <f t="shared" si="3"/>
        <v>C</v>
      </c>
      <c r="R13" s="46" t="str">
        <f t="shared" si="3"/>
        <v/>
      </c>
      <c r="S13" s="46" t="str">
        <f t="shared" si="3"/>
        <v/>
      </c>
      <c r="T13" s="46" t="str">
        <f t="shared" si="3"/>
        <v/>
      </c>
      <c r="U13" s="46" t="str">
        <f t="shared" si="3"/>
        <v>C</v>
      </c>
      <c r="V13" s="46" t="str">
        <f t="shared" si="4"/>
        <v>C</v>
      </c>
      <c r="W13" s="46" t="str">
        <f t="shared" si="4"/>
        <v/>
      </c>
      <c r="X13" s="46" t="str">
        <f t="shared" si="4"/>
        <v/>
      </c>
      <c r="Y13" s="46" t="str">
        <f t="shared" si="4"/>
        <v/>
      </c>
      <c r="Z13" s="46" t="str">
        <f t="shared" si="4"/>
        <v/>
      </c>
      <c r="AA13" s="46" t="str">
        <f t="shared" si="4"/>
        <v/>
      </c>
      <c r="AB13" s="46" t="str">
        <f t="shared" si="4"/>
        <v>C</v>
      </c>
      <c r="AC13" s="46" t="str">
        <f t="shared" si="4"/>
        <v>C</v>
      </c>
      <c r="AD13" s="46" t="str">
        <f t="shared" si="4"/>
        <v/>
      </c>
      <c r="AE13" s="46" t="str">
        <f t="shared" si="4"/>
        <v/>
      </c>
      <c r="AF13" s="46" t="str">
        <f t="shared" si="5"/>
        <v/>
      </c>
      <c r="AG13" s="46" t="str">
        <f t="shared" si="5"/>
        <v/>
      </c>
      <c r="AH13" s="46" t="str">
        <f t="shared" si="5"/>
        <v/>
      </c>
      <c r="AI13" s="46" t="str">
        <f t="shared" si="5"/>
        <v>C</v>
      </c>
      <c r="AJ13" s="46" t="str">
        <f t="shared" si="5"/>
        <v>C</v>
      </c>
      <c r="AK13" s="46" t="str">
        <f t="shared" si="5"/>
        <v/>
      </c>
      <c r="AL13" s="46" t="str">
        <f t="shared" si="5"/>
        <v/>
      </c>
      <c r="AM13" s="46" t="str">
        <f t="shared" si="5"/>
        <v/>
      </c>
      <c r="AN13" s="46" t="str">
        <f t="shared" si="5"/>
        <v/>
      </c>
      <c r="AO13" s="46" t="str">
        <f t="shared" si="5"/>
        <v/>
      </c>
      <c r="AP13" s="46" t="str">
        <f t="shared" si="6"/>
        <v>C</v>
      </c>
      <c r="AQ13" s="46" t="str">
        <f t="shared" si="6"/>
        <v>C</v>
      </c>
      <c r="AR13" s="46" t="str">
        <f t="shared" si="6"/>
        <v/>
      </c>
      <c r="AS13" s="46" t="str">
        <f t="shared" si="6"/>
        <v/>
      </c>
      <c r="AT13" s="46" t="str">
        <f t="shared" si="6"/>
        <v/>
      </c>
      <c r="AU13" s="46" t="str">
        <f t="shared" si="6"/>
        <v/>
      </c>
      <c r="AV13" s="46" t="str">
        <f t="shared" si="6"/>
        <v/>
      </c>
      <c r="AW13" s="46" t="str">
        <f t="shared" si="6"/>
        <v>C</v>
      </c>
      <c r="AX13" s="46" t="str">
        <f t="shared" si="6"/>
        <v>C</v>
      </c>
      <c r="AY13" s="46" t="str">
        <f t="shared" si="6"/>
        <v/>
      </c>
      <c r="AZ13" s="45" t="str">
        <f t="shared" si="6"/>
        <v/>
      </c>
    </row>
    <row r="14" spans="1:52" x14ac:dyDescent="0.3">
      <c r="A14" s="58" t="str">
        <f t="shared" si="2"/>
        <v/>
      </c>
      <c r="B14" s="57"/>
      <c r="C14" s="56"/>
      <c r="D14" s="55"/>
      <c r="E14" s="54"/>
      <c r="F14" s="53"/>
      <c r="G14" s="52"/>
      <c r="H14" s="51"/>
      <c r="I14" s="50" t="str">
        <f>IF(C14="","",VLOOKUP(C14,'Paramètre DIVERS'!$B$5:$D$13,2,FALSE))</f>
        <v/>
      </c>
      <c r="J14" s="49" t="str">
        <f ca="1">IF(OR(I14="RTT",I14="HS"),IF(AND(G14&lt;&gt;"",H14&lt;&gt;""),(H14-G14)*24,((SUMPRODUCT(1*(WEEKDAY(ROW(INDIRECT(E14&amp;":"&amp;F14)))=2)))*(LOOKUP(B14,personnels!$A$6:$A$27,personnels!$K$6:$K$27)))+((SUMPRODUCT(1*(WEEKDAY(ROW(INDIRECT(E14&amp;":"&amp;F14)))=3)))*(LOOKUP(B14,personnels!$A$6:$A$27,personnels!$L$6:$L$27)))+((SUMPRODUCT(1*(WEEKDAY(ROW(INDIRECT(E14&amp;":"&amp;F14)))=4)))*(LOOKUP(B14,personnels!$A$6:$A$27,personnels!$M$6:$M$27)))+((SUMPRODUCT(1*(WEEKDAY(ROW(INDIRECT(E14&amp;":"&amp;F14)))=5)))*(LOOKUP(B14,personnels!$A$6:$A$27,personnels!$N$6:$N$27)))+((SUMPRODUCT(1*(WEEKDAY(ROW(INDIRECT(E14&amp;":"&amp;F14)))=6)))*(LOOKUP(B14,personnels!$A$6:$A$27,personnels!$O$6:$O$27)))),"")</f>
        <v/>
      </c>
      <c r="K14" s="48">
        <f>IF(C14='Paramètre DIVERS'!$B$6,NETWORKDAYS(E14,F14,Calendrier!$M$5:$M$18)-0.5,NETWORKDAYS(E14,F14,Calendrier!$M$5:$M$18))</f>
        <v>0</v>
      </c>
      <c r="L14" s="47" t="str">
        <f t="shared" si="3"/>
        <v/>
      </c>
      <c r="M14" s="46" t="str">
        <f t="shared" si="3"/>
        <v/>
      </c>
      <c r="N14" s="46" t="str">
        <f t="shared" si="3"/>
        <v>C</v>
      </c>
      <c r="O14" s="46" t="str">
        <f t="shared" si="3"/>
        <v>C</v>
      </c>
      <c r="P14" s="46" t="str">
        <f t="shared" si="3"/>
        <v/>
      </c>
      <c r="Q14" s="46" t="str">
        <f t="shared" si="3"/>
        <v>C</v>
      </c>
      <c r="R14" s="46" t="str">
        <f t="shared" si="3"/>
        <v/>
      </c>
      <c r="S14" s="46" t="str">
        <f t="shared" si="3"/>
        <v/>
      </c>
      <c r="T14" s="46" t="str">
        <f t="shared" si="3"/>
        <v/>
      </c>
      <c r="U14" s="46" t="str">
        <f t="shared" si="3"/>
        <v>C</v>
      </c>
      <c r="V14" s="46" t="str">
        <f t="shared" si="4"/>
        <v>C</v>
      </c>
      <c r="W14" s="46" t="str">
        <f t="shared" si="4"/>
        <v/>
      </c>
      <c r="X14" s="46" t="str">
        <f t="shared" si="4"/>
        <v/>
      </c>
      <c r="Y14" s="46" t="str">
        <f t="shared" si="4"/>
        <v/>
      </c>
      <c r="Z14" s="46" t="str">
        <f t="shared" si="4"/>
        <v/>
      </c>
      <c r="AA14" s="46" t="str">
        <f t="shared" si="4"/>
        <v/>
      </c>
      <c r="AB14" s="46" t="str">
        <f t="shared" si="4"/>
        <v>C</v>
      </c>
      <c r="AC14" s="46" t="str">
        <f t="shared" si="4"/>
        <v>C</v>
      </c>
      <c r="AD14" s="46" t="str">
        <f t="shared" si="4"/>
        <v/>
      </c>
      <c r="AE14" s="46" t="str">
        <f t="shared" si="4"/>
        <v/>
      </c>
      <c r="AF14" s="46" t="str">
        <f t="shared" si="5"/>
        <v/>
      </c>
      <c r="AG14" s="46" t="str">
        <f t="shared" si="5"/>
        <v/>
      </c>
      <c r="AH14" s="46" t="str">
        <f t="shared" si="5"/>
        <v/>
      </c>
      <c r="AI14" s="46" t="str">
        <f t="shared" si="5"/>
        <v>C</v>
      </c>
      <c r="AJ14" s="46" t="str">
        <f t="shared" si="5"/>
        <v>C</v>
      </c>
      <c r="AK14" s="46" t="str">
        <f t="shared" si="5"/>
        <v/>
      </c>
      <c r="AL14" s="46" t="str">
        <f t="shared" si="5"/>
        <v/>
      </c>
      <c r="AM14" s="46" t="str">
        <f t="shared" si="5"/>
        <v/>
      </c>
      <c r="AN14" s="46" t="str">
        <f t="shared" si="5"/>
        <v/>
      </c>
      <c r="AO14" s="46" t="str">
        <f t="shared" si="5"/>
        <v/>
      </c>
      <c r="AP14" s="46" t="str">
        <f t="shared" si="6"/>
        <v>C</v>
      </c>
      <c r="AQ14" s="46" t="str">
        <f t="shared" si="6"/>
        <v>C</v>
      </c>
      <c r="AR14" s="46" t="str">
        <f t="shared" si="6"/>
        <v/>
      </c>
      <c r="AS14" s="46" t="str">
        <f t="shared" si="6"/>
        <v/>
      </c>
      <c r="AT14" s="46" t="str">
        <f t="shared" si="6"/>
        <v/>
      </c>
      <c r="AU14" s="46" t="str">
        <f t="shared" si="6"/>
        <v/>
      </c>
      <c r="AV14" s="46" t="str">
        <f t="shared" si="6"/>
        <v/>
      </c>
      <c r="AW14" s="46" t="str">
        <f t="shared" si="6"/>
        <v>C</v>
      </c>
      <c r="AX14" s="46" t="str">
        <f t="shared" si="6"/>
        <v>C</v>
      </c>
      <c r="AY14" s="46" t="str">
        <f t="shared" si="6"/>
        <v/>
      </c>
      <c r="AZ14" s="45" t="str">
        <f t="shared" si="6"/>
        <v/>
      </c>
    </row>
    <row r="15" spans="1:52" x14ac:dyDescent="0.3">
      <c r="A15" s="58" t="str">
        <f t="shared" si="2"/>
        <v/>
      </c>
      <c r="B15" s="57"/>
      <c r="C15" s="56"/>
      <c r="D15" s="55"/>
      <c r="E15" s="54"/>
      <c r="F15" s="53"/>
      <c r="G15" s="52"/>
      <c r="H15" s="51"/>
      <c r="I15" s="50" t="str">
        <f>IF(C15="","",VLOOKUP(C15,'Paramètre DIVERS'!$B$5:$D$13,2,FALSE))</f>
        <v/>
      </c>
      <c r="J15" s="49" t="str">
        <f ca="1">IF(OR(I15="RTT",I15="HS"),IF(AND(G15&lt;&gt;"",H15&lt;&gt;""),(H15-G15)*24,((SUMPRODUCT(1*(WEEKDAY(ROW(INDIRECT(E15&amp;":"&amp;F15)))=2)))*(LOOKUP(B15,personnels!$A$6:$A$27,personnels!$K$6:$K$27)))+((SUMPRODUCT(1*(WEEKDAY(ROW(INDIRECT(E15&amp;":"&amp;F15)))=3)))*(LOOKUP(B15,personnels!$A$6:$A$27,personnels!$L$6:$L$27)))+((SUMPRODUCT(1*(WEEKDAY(ROW(INDIRECT(E15&amp;":"&amp;F15)))=4)))*(LOOKUP(B15,personnels!$A$6:$A$27,personnels!$M$6:$M$27)))+((SUMPRODUCT(1*(WEEKDAY(ROW(INDIRECT(E15&amp;":"&amp;F15)))=5)))*(LOOKUP(B15,personnels!$A$6:$A$27,personnels!$N$6:$N$27)))+((SUMPRODUCT(1*(WEEKDAY(ROW(INDIRECT(E15&amp;":"&amp;F15)))=6)))*(LOOKUP(B15,personnels!$A$6:$A$27,personnels!$O$6:$O$27)))),"")</f>
        <v/>
      </c>
      <c r="K15" s="48">
        <f>IF(C15='Paramètre DIVERS'!$B$6,NETWORKDAYS(E15,F15,Calendrier!$M$5:$M$18)-0.5,NETWORKDAYS(E15,F15,Calendrier!$M$5:$M$18))</f>
        <v>0</v>
      </c>
      <c r="L15" s="47" t="str">
        <f t="shared" si="3"/>
        <v/>
      </c>
      <c r="M15" s="46" t="str">
        <f t="shared" si="3"/>
        <v/>
      </c>
      <c r="N15" s="46" t="str">
        <f t="shared" si="3"/>
        <v>C</v>
      </c>
      <c r="O15" s="46" t="str">
        <f t="shared" si="3"/>
        <v>C</v>
      </c>
      <c r="P15" s="46" t="str">
        <f t="shared" si="3"/>
        <v/>
      </c>
      <c r="Q15" s="46" t="str">
        <f t="shared" si="3"/>
        <v>C</v>
      </c>
      <c r="R15" s="46" t="str">
        <f t="shared" si="3"/>
        <v/>
      </c>
      <c r="S15" s="46" t="str">
        <f t="shared" si="3"/>
        <v/>
      </c>
      <c r="T15" s="46" t="str">
        <f t="shared" si="3"/>
        <v/>
      </c>
      <c r="U15" s="46" t="str">
        <f t="shared" si="3"/>
        <v>C</v>
      </c>
      <c r="V15" s="46" t="str">
        <f t="shared" si="4"/>
        <v>C</v>
      </c>
      <c r="W15" s="46" t="str">
        <f t="shared" si="4"/>
        <v/>
      </c>
      <c r="X15" s="46" t="str">
        <f t="shared" si="4"/>
        <v/>
      </c>
      <c r="Y15" s="46" t="str">
        <f t="shared" si="4"/>
        <v/>
      </c>
      <c r="Z15" s="46" t="str">
        <f t="shared" si="4"/>
        <v/>
      </c>
      <c r="AA15" s="46" t="str">
        <f t="shared" si="4"/>
        <v/>
      </c>
      <c r="AB15" s="46" t="str">
        <f t="shared" si="4"/>
        <v>C</v>
      </c>
      <c r="AC15" s="46" t="str">
        <f t="shared" si="4"/>
        <v>C</v>
      </c>
      <c r="AD15" s="46" t="str">
        <f t="shared" si="4"/>
        <v/>
      </c>
      <c r="AE15" s="46" t="str">
        <f t="shared" si="4"/>
        <v/>
      </c>
      <c r="AF15" s="46" t="str">
        <f t="shared" si="5"/>
        <v/>
      </c>
      <c r="AG15" s="46" t="str">
        <f t="shared" si="5"/>
        <v/>
      </c>
      <c r="AH15" s="46" t="str">
        <f t="shared" si="5"/>
        <v/>
      </c>
      <c r="AI15" s="46" t="str">
        <f t="shared" si="5"/>
        <v>C</v>
      </c>
      <c r="AJ15" s="46" t="str">
        <f t="shared" si="5"/>
        <v>C</v>
      </c>
      <c r="AK15" s="46" t="str">
        <f t="shared" si="5"/>
        <v/>
      </c>
      <c r="AL15" s="46" t="str">
        <f t="shared" si="5"/>
        <v/>
      </c>
      <c r="AM15" s="46" t="str">
        <f t="shared" si="5"/>
        <v/>
      </c>
      <c r="AN15" s="46" t="str">
        <f t="shared" si="5"/>
        <v/>
      </c>
      <c r="AO15" s="46" t="str">
        <f t="shared" si="5"/>
        <v/>
      </c>
      <c r="AP15" s="46" t="str">
        <f t="shared" si="6"/>
        <v>C</v>
      </c>
      <c r="AQ15" s="46" t="str">
        <f t="shared" si="6"/>
        <v>C</v>
      </c>
      <c r="AR15" s="46" t="str">
        <f t="shared" si="6"/>
        <v/>
      </c>
      <c r="AS15" s="46" t="str">
        <f t="shared" si="6"/>
        <v/>
      </c>
      <c r="AT15" s="46" t="str">
        <f t="shared" si="6"/>
        <v/>
      </c>
      <c r="AU15" s="46" t="str">
        <f t="shared" si="6"/>
        <v/>
      </c>
      <c r="AV15" s="46" t="str">
        <f t="shared" si="6"/>
        <v/>
      </c>
      <c r="AW15" s="46" t="str">
        <f t="shared" si="6"/>
        <v>C</v>
      </c>
      <c r="AX15" s="46" t="str">
        <f t="shared" si="6"/>
        <v>C</v>
      </c>
      <c r="AY15" s="46" t="str">
        <f t="shared" si="6"/>
        <v/>
      </c>
      <c r="AZ15" s="45" t="str">
        <f t="shared" si="6"/>
        <v/>
      </c>
    </row>
    <row r="16" spans="1:52" x14ac:dyDescent="0.3">
      <c r="A16" s="58" t="str">
        <f t="shared" si="2"/>
        <v/>
      </c>
      <c r="B16" s="57"/>
      <c r="C16" s="56"/>
      <c r="D16" s="55"/>
      <c r="E16" s="54"/>
      <c r="F16" s="53"/>
      <c r="G16" s="52"/>
      <c r="H16" s="51"/>
      <c r="I16" s="50" t="str">
        <f>IF(C16="","",VLOOKUP(C16,'Paramètre DIVERS'!$B$5:$D$13,2,FALSE))</f>
        <v/>
      </c>
      <c r="J16" s="49" t="str">
        <f ca="1">IF(OR(I16="RTT",I16="HS"),IF(AND(G16&lt;&gt;"",H16&lt;&gt;""),(H16-G16)*24,((SUMPRODUCT(1*(WEEKDAY(ROW(INDIRECT(E16&amp;":"&amp;F16)))=2)))*(LOOKUP(B16,personnels!$A$6:$A$27,personnels!$K$6:$K$27)))+((SUMPRODUCT(1*(WEEKDAY(ROW(INDIRECT(E16&amp;":"&amp;F16)))=3)))*(LOOKUP(B16,personnels!$A$6:$A$27,personnels!$L$6:$L$27)))+((SUMPRODUCT(1*(WEEKDAY(ROW(INDIRECT(E16&amp;":"&amp;F16)))=4)))*(LOOKUP(B16,personnels!$A$6:$A$27,personnels!$M$6:$M$27)))+((SUMPRODUCT(1*(WEEKDAY(ROW(INDIRECT(E16&amp;":"&amp;F16)))=5)))*(LOOKUP(B16,personnels!$A$6:$A$27,personnels!$N$6:$N$27)))+((SUMPRODUCT(1*(WEEKDAY(ROW(INDIRECT(E16&amp;":"&amp;F16)))=6)))*(LOOKUP(B16,personnels!$A$6:$A$27,personnels!$O$6:$O$27)))),"")</f>
        <v/>
      </c>
      <c r="K16" s="48">
        <f>IF(C16='Paramètre DIVERS'!$B$6,NETWORKDAYS(E16,F16,Calendrier!$M$5:$M$18)-0.5,NETWORKDAYS(E16,F16,Calendrier!$M$5:$M$18))</f>
        <v>0</v>
      </c>
      <c r="L16" s="47" t="str">
        <f t="shared" si="3"/>
        <v/>
      </c>
      <c r="M16" s="46" t="str">
        <f t="shared" si="3"/>
        <v/>
      </c>
      <c r="N16" s="46" t="str">
        <f t="shared" si="3"/>
        <v>C</v>
      </c>
      <c r="O16" s="46" t="str">
        <f t="shared" si="3"/>
        <v>C</v>
      </c>
      <c r="P16" s="46" t="str">
        <f t="shared" si="3"/>
        <v/>
      </c>
      <c r="Q16" s="46" t="str">
        <f t="shared" si="3"/>
        <v>C</v>
      </c>
      <c r="R16" s="46" t="str">
        <f t="shared" si="3"/>
        <v/>
      </c>
      <c r="S16" s="46" t="str">
        <f t="shared" si="3"/>
        <v/>
      </c>
      <c r="T16" s="46" t="str">
        <f t="shared" si="3"/>
        <v/>
      </c>
      <c r="U16" s="46" t="str">
        <f t="shared" si="3"/>
        <v>C</v>
      </c>
      <c r="V16" s="46" t="str">
        <f t="shared" si="4"/>
        <v>C</v>
      </c>
      <c r="W16" s="46" t="str">
        <f t="shared" si="4"/>
        <v/>
      </c>
      <c r="X16" s="46" t="str">
        <f t="shared" si="4"/>
        <v/>
      </c>
      <c r="Y16" s="46" t="str">
        <f t="shared" si="4"/>
        <v/>
      </c>
      <c r="Z16" s="46" t="str">
        <f t="shared" si="4"/>
        <v/>
      </c>
      <c r="AA16" s="46" t="str">
        <f t="shared" si="4"/>
        <v/>
      </c>
      <c r="AB16" s="46" t="str">
        <f t="shared" si="4"/>
        <v>C</v>
      </c>
      <c r="AC16" s="46" t="str">
        <f t="shared" si="4"/>
        <v>C</v>
      </c>
      <c r="AD16" s="46" t="str">
        <f t="shared" si="4"/>
        <v/>
      </c>
      <c r="AE16" s="46" t="str">
        <f t="shared" si="4"/>
        <v/>
      </c>
      <c r="AF16" s="46" t="str">
        <f t="shared" si="5"/>
        <v/>
      </c>
      <c r="AG16" s="46" t="str">
        <f t="shared" si="5"/>
        <v/>
      </c>
      <c r="AH16" s="46" t="str">
        <f t="shared" si="5"/>
        <v/>
      </c>
      <c r="AI16" s="46" t="str">
        <f t="shared" si="5"/>
        <v>C</v>
      </c>
      <c r="AJ16" s="46" t="str">
        <f t="shared" si="5"/>
        <v>C</v>
      </c>
      <c r="AK16" s="46" t="str">
        <f t="shared" si="5"/>
        <v/>
      </c>
      <c r="AL16" s="46" t="str">
        <f t="shared" si="5"/>
        <v/>
      </c>
      <c r="AM16" s="46" t="str">
        <f t="shared" si="5"/>
        <v/>
      </c>
      <c r="AN16" s="46" t="str">
        <f t="shared" si="5"/>
        <v/>
      </c>
      <c r="AO16" s="46" t="str">
        <f t="shared" si="5"/>
        <v/>
      </c>
      <c r="AP16" s="46" t="str">
        <f t="shared" si="6"/>
        <v>C</v>
      </c>
      <c r="AQ16" s="46" t="str">
        <f t="shared" si="6"/>
        <v>C</v>
      </c>
      <c r="AR16" s="46" t="str">
        <f t="shared" si="6"/>
        <v/>
      </c>
      <c r="AS16" s="46" t="str">
        <f t="shared" si="6"/>
        <v/>
      </c>
      <c r="AT16" s="46" t="str">
        <f t="shared" si="6"/>
        <v/>
      </c>
      <c r="AU16" s="46" t="str">
        <f t="shared" si="6"/>
        <v/>
      </c>
      <c r="AV16" s="46" t="str">
        <f t="shared" si="6"/>
        <v/>
      </c>
      <c r="AW16" s="46" t="str">
        <f t="shared" si="6"/>
        <v>C</v>
      </c>
      <c r="AX16" s="46" t="str">
        <f t="shared" si="6"/>
        <v>C</v>
      </c>
      <c r="AY16" s="46" t="str">
        <f t="shared" si="6"/>
        <v/>
      </c>
      <c r="AZ16" s="45" t="str">
        <f t="shared" si="6"/>
        <v/>
      </c>
    </row>
    <row r="17" spans="1:52" x14ac:dyDescent="0.3">
      <c r="A17" s="58" t="str">
        <f t="shared" si="2"/>
        <v/>
      </c>
      <c r="B17" s="57"/>
      <c r="C17" s="56"/>
      <c r="D17" s="55"/>
      <c r="E17" s="54"/>
      <c r="F17" s="53"/>
      <c r="G17" s="52"/>
      <c r="H17" s="51"/>
      <c r="I17" s="50" t="str">
        <f>IF(C17="","",VLOOKUP(C17,'Paramètre DIVERS'!$B$5:$D$13,2,FALSE))</f>
        <v/>
      </c>
      <c r="J17" s="49" t="str">
        <f ca="1">IF(OR(I17="RTT",I17="HS"),IF(AND(G17&lt;&gt;"",H17&lt;&gt;""),(H17-G17)*24,((SUMPRODUCT(1*(WEEKDAY(ROW(INDIRECT(E17&amp;":"&amp;F17)))=2)))*(LOOKUP(B17,personnels!$A$6:$A$27,personnels!$K$6:$K$27)))+((SUMPRODUCT(1*(WEEKDAY(ROW(INDIRECT(E17&amp;":"&amp;F17)))=3)))*(LOOKUP(B17,personnels!$A$6:$A$27,personnels!$L$6:$L$27)))+((SUMPRODUCT(1*(WEEKDAY(ROW(INDIRECT(E17&amp;":"&amp;F17)))=4)))*(LOOKUP(B17,personnels!$A$6:$A$27,personnels!$M$6:$M$27)))+((SUMPRODUCT(1*(WEEKDAY(ROW(INDIRECT(E17&amp;":"&amp;F17)))=5)))*(LOOKUP(B17,personnels!$A$6:$A$27,personnels!$N$6:$N$27)))+((SUMPRODUCT(1*(WEEKDAY(ROW(INDIRECT(E17&amp;":"&amp;F17)))=6)))*(LOOKUP(B17,personnels!$A$6:$A$27,personnels!$O$6:$O$27)))),"")</f>
        <v/>
      </c>
      <c r="K17" s="48">
        <f>IF(C17='Paramètre DIVERS'!$B$6,NETWORKDAYS(E17,F17,Calendrier!$M$5:$M$18)-0.5,NETWORKDAYS(E17,F17,Calendrier!$M$5:$M$18))</f>
        <v>0</v>
      </c>
      <c r="L17" s="47" t="str">
        <f t="shared" ref="L17:U26" si="7">IF(OR(L$6="s",L$6="f",L$6="d"),"C",IF(AND(L$5&gt;=$E17,L$5&lt;=$F17),$I17,""))</f>
        <v/>
      </c>
      <c r="M17" s="46" t="str">
        <f t="shared" si="7"/>
        <v/>
      </c>
      <c r="N17" s="46" t="str">
        <f t="shared" si="7"/>
        <v>C</v>
      </c>
      <c r="O17" s="46" t="str">
        <f t="shared" si="7"/>
        <v>C</v>
      </c>
      <c r="P17" s="46" t="str">
        <f t="shared" si="7"/>
        <v/>
      </c>
      <c r="Q17" s="46" t="str">
        <f t="shared" si="7"/>
        <v>C</v>
      </c>
      <c r="R17" s="46" t="str">
        <f t="shared" si="7"/>
        <v/>
      </c>
      <c r="S17" s="46" t="str">
        <f t="shared" si="7"/>
        <v/>
      </c>
      <c r="T17" s="46" t="str">
        <f t="shared" si="7"/>
        <v/>
      </c>
      <c r="U17" s="46" t="str">
        <f t="shared" si="7"/>
        <v>C</v>
      </c>
      <c r="V17" s="46" t="str">
        <f t="shared" ref="V17:AE26" si="8">IF(OR(V$6="s",V$6="f",V$6="d"),"C",IF(AND(V$5&gt;=$E17,V$5&lt;=$F17),$I17,""))</f>
        <v>C</v>
      </c>
      <c r="W17" s="46" t="str">
        <f t="shared" si="8"/>
        <v/>
      </c>
      <c r="X17" s="46" t="str">
        <f t="shared" si="8"/>
        <v/>
      </c>
      <c r="Y17" s="46" t="str">
        <f t="shared" si="8"/>
        <v/>
      </c>
      <c r="Z17" s="46" t="str">
        <f t="shared" si="8"/>
        <v/>
      </c>
      <c r="AA17" s="46" t="str">
        <f t="shared" si="8"/>
        <v/>
      </c>
      <c r="AB17" s="46" t="str">
        <f t="shared" si="8"/>
        <v>C</v>
      </c>
      <c r="AC17" s="46" t="str">
        <f t="shared" si="8"/>
        <v>C</v>
      </c>
      <c r="AD17" s="46" t="str">
        <f t="shared" si="8"/>
        <v/>
      </c>
      <c r="AE17" s="46" t="str">
        <f t="shared" si="8"/>
        <v/>
      </c>
      <c r="AF17" s="46" t="str">
        <f t="shared" ref="AF17:AO26" si="9">IF(OR(AF$6="s",AF$6="f",AF$6="d"),"C",IF(AND(AF$5&gt;=$E17,AF$5&lt;=$F17),$I17,""))</f>
        <v/>
      </c>
      <c r="AG17" s="46" t="str">
        <f t="shared" si="9"/>
        <v/>
      </c>
      <c r="AH17" s="46" t="str">
        <f t="shared" si="9"/>
        <v/>
      </c>
      <c r="AI17" s="46" t="str">
        <f t="shared" si="9"/>
        <v>C</v>
      </c>
      <c r="AJ17" s="46" t="str">
        <f t="shared" si="9"/>
        <v>C</v>
      </c>
      <c r="AK17" s="46" t="str">
        <f t="shared" si="9"/>
        <v/>
      </c>
      <c r="AL17" s="46" t="str">
        <f t="shared" si="9"/>
        <v/>
      </c>
      <c r="AM17" s="46" t="str">
        <f t="shared" si="9"/>
        <v/>
      </c>
      <c r="AN17" s="46" t="str">
        <f t="shared" si="9"/>
        <v/>
      </c>
      <c r="AO17" s="46" t="str">
        <f t="shared" si="9"/>
        <v/>
      </c>
      <c r="AP17" s="46" t="str">
        <f t="shared" ref="AP17:AZ26" si="10">IF(OR(AP$6="s",AP$6="f",AP$6="d"),"C",IF(AND(AP$5&gt;=$E17,AP$5&lt;=$F17),$I17,""))</f>
        <v>C</v>
      </c>
      <c r="AQ17" s="46" t="str">
        <f t="shared" si="10"/>
        <v>C</v>
      </c>
      <c r="AR17" s="46" t="str">
        <f t="shared" si="10"/>
        <v/>
      </c>
      <c r="AS17" s="46" t="str">
        <f t="shared" si="10"/>
        <v/>
      </c>
      <c r="AT17" s="46" t="str">
        <f t="shared" si="10"/>
        <v/>
      </c>
      <c r="AU17" s="46" t="str">
        <f t="shared" si="10"/>
        <v/>
      </c>
      <c r="AV17" s="46" t="str">
        <f t="shared" si="10"/>
        <v/>
      </c>
      <c r="AW17" s="46" t="str">
        <f t="shared" si="10"/>
        <v>C</v>
      </c>
      <c r="AX17" s="46" t="str">
        <f t="shared" si="10"/>
        <v>C</v>
      </c>
      <c r="AY17" s="46" t="str">
        <f t="shared" si="10"/>
        <v/>
      </c>
      <c r="AZ17" s="45" t="str">
        <f t="shared" si="10"/>
        <v/>
      </c>
    </row>
    <row r="18" spans="1:52" x14ac:dyDescent="0.3">
      <c r="A18" s="58" t="str">
        <f t="shared" si="2"/>
        <v/>
      </c>
      <c r="B18" s="57"/>
      <c r="C18" s="56"/>
      <c r="D18" s="55"/>
      <c r="E18" s="54"/>
      <c r="F18" s="53"/>
      <c r="G18" s="52"/>
      <c r="H18" s="51"/>
      <c r="I18" s="50" t="str">
        <f>IF(C18="","",VLOOKUP(C18,'Paramètre DIVERS'!$B$5:$D$13,2,FALSE))</f>
        <v/>
      </c>
      <c r="J18" s="49" t="str">
        <f ca="1">IF(OR(I18="RTT",I18="HS"),IF(AND(G18&lt;&gt;"",H18&lt;&gt;""),(H18-G18)*24,((SUMPRODUCT(1*(WEEKDAY(ROW(INDIRECT(E18&amp;":"&amp;F18)))=2)))*(LOOKUP(B18,personnels!$A$6:$A$27,personnels!$K$6:$K$27)))+((SUMPRODUCT(1*(WEEKDAY(ROW(INDIRECT(E18&amp;":"&amp;F18)))=3)))*(LOOKUP(B18,personnels!$A$6:$A$27,personnels!$L$6:$L$27)))+((SUMPRODUCT(1*(WEEKDAY(ROW(INDIRECT(E18&amp;":"&amp;F18)))=4)))*(LOOKUP(B18,personnels!$A$6:$A$27,personnels!$M$6:$M$27)))+((SUMPRODUCT(1*(WEEKDAY(ROW(INDIRECT(E18&amp;":"&amp;F18)))=5)))*(LOOKUP(B18,personnels!$A$6:$A$27,personnels!$N$6:$N$27)))+((SUMPRODUCT(1*(WEEKDAY(ROW(INDIRECT(E18&amp;":"&amp;F18)))=6)))*(LOOKUP(B18,personnels!$A$6:$A$27,personnels!$O$6:$O$27)))),"")</f>
        <v/>
      </c>
      <c r="K18" s="48">
        <f>IF(C18='Paramètre DIVERS'!$B$6,NETWORKDAYS(E18,F18,Calendrier!$M$5:$M$18)-0.5,NETWORKDAYS(E18,F18,Calendrier!$M$5:$M$18))</f>
        <v>0</v>
      </c>
      <c r="L18" s="47" t="str">
        <f t="shared" si="7"/>
        <v/>
      </c>
      <c r="M18" s="46" t="str">
        <f t="shared" si="7"/>
        <v/>
      </c>
      <c r="N18" s="46" t="str">
        <f t="shared" si="7"/>
        <v>C</v>
      </c>
      <c r="O18" s="46" t="str">
        <f t="shared" si="7"/>
        <v>C</v>
      </c>
      <c r="P18" s="46" t="str">
        <f t="shared" si="7"/>
        <v/>
      </c>
      <c r="Q18" s="46" t="str">
        <f t="shared" si="7"/>
        <v>C</v>
      </c>
      <c r="R18" s="46" t="str">
        <f t="shared" si="7"/>
        <v/>
      </c>
      <c r="S18" s="46" t="str">
        <f t="shared" si="7"/>
        <v/>
      </c>
      <c r="T18" s="46" t="str">
        <f t="shared" si="7"/>
        <v/>
      </c>
      <c r="U18" s="46" t="str">
        <f t="shared" si="7"/>
        <v>C</v>
      </c>
      <c r="V18" s="46" t="str">
        <f t="shared" si="8"/>
        <v>C</v>
      </c>
      <c r="W18" s="46" t="str">
        <f t="shared" si="8"/>
        <v/>
      </c>
      <c r="X18" s="46" t="str">
        <f t="shared" si="8"/>
        <v/>
      </c>
      <c r="Y18" s="46" t="str">
        <f t="shared" si="8"/>
        <v/>
      </c>
      <c r="Z18" s="46" t="str">
        <f t="shared" si="8"/>
        <v/>
      </c>
      <c r="AA18" s="46" t="str">
        <f t="shared" si="8"/>
        <v/>
      </c>
      <c r="AB18" s="46" t="str">
        <f t="shared" si="8"/>
        <v>C</v>
      </c>
      <c r="AC18" s="46" t="str">
        <f t="shared" si="8"/>
        <v>C</v>
      </c>
      <c r="AD18" s="46" t="str">
        <f t="shared" si="8"/>
        <v/>
      </c>
      <c r="AE18" s="46" t="str">
        <f t="shared" si="8"/>
        <v/>
      </c>
      <c r="AF18" s="46" t="str">
        <f t="shared" si="9"/>
        <v/>
      </c>
      <c r="AG18" s="46" t="str">
        <f t="shared" si="9"/>
        <v/>
      </c>
      <c r="AH18" s="46" t="str">
        <f t="shared" si="9"/>
        <v/>
      </c>
      <c r="AI18" s="46" t="str">
        <f t="shared" si="9"/>
        <v>C</v>
      </c>
      <c r="AJ18" s="46" t="str">
        <f t="shared" si="9"/>
        <v>C</v>
      </c>
      <c r="AK18" s="46" t="str">
        <f t="shared" si="9"/>
        <v/>
      </c>
      <c r="AL18" s="46" t="str">
        <f t="shared" si="9"/>
        <v/>
      </c>
      <c r="AM18" s="46" t="str">
        <f t="shared" si="9"/>
        <v/>
      </c>
      <c r="AN18" s="46" t="str">
        <f t="shared" si="9"/>
        <v/>
      </c>
      <c r="AO18" s="46" t="str">
        <f t="shared" si="9"/>
        <v/>
      </c>
      <c r="AP18" s="46" t="str">
        <f t="shared" si="10"/>
        <v>C</v>
      </c>
      <c r="AQ18" s="46" t="str">
        <f t="shared" si="10"/>
        <v>C</v>
      </c>
      <c r="AR18" s="46" t="str">
        <f t="shared" si="10"/>
        <v/>
      </c>
      <c r="AS18" s="46" t="str">
        <f t="shared" si="10"/>
        <v/>
      </c>
      <c r="AT18" s="46" t="str">
        <f t="shared" si="10"/>
        <v/>
      </c>
      <c r="AU18" s="46" t="str">
        <f t="shared" si="10"/>
        <v/>
      </c>
      <c r="AV18" s="46" t="str">
        <f t="shared" si="10"/>
        <v/>
      </c>
      <c r="AW18" s="46" t="str">
        <f t="shared" si="10"/>
        <v>C</v>
      </c>
      <c r="AX18" s="46" t="str">
        <f t="shared" si="10"/>
        <v>C</v>
      </c>
      <c r="AY18" s="46" t="str">
        <f t="shared" si="10"/>
        <v/>
      </c>
      <c r="AZ18" s="45" t="str">
        <f t="shared" si="10"/>
        <v/>
      </c>
    </row>
    <row r="19" spans="1:52" x14ac:dyDescent="0.3">
      <c r="A19" s="58" t="str">
        <f t="shared" si="2"/>
        <v/>
      </c>
      <c r="B19" s="57"/>
      <c r="C19" s="56"/>
      <c r="D19" s="55"/>
      <c r="E19" s="54"/>
      <c r="F19" s="53"/>
      <c r="G19" s="52"/>
      <c r="H19" s="51"/>
      <c r="I19" s="50" t="str">
        <f>IF(C19="","",VLOOKUP(C19,'Paramètre DIVERS'!$B$5:$D$13,2,FALSE))</f>
        <v/>
      </c>
      <c r="J19" s="49" t="str">
        <f ca="1">IF(OR(I19="RTT",I19="HS"),IF(AND(G19&lt;&gt;"",H19&lt;&gt;""),(H19-G19)*24,((SUMPRODUCT(1*(WEEKDAY(ROW(INDIRECT(E19&amp;":"&amp;F19)))=2)))*(LOOKUP(B19,personnels!$A$6:$A$27,personnels!$K$6:$K$27)))+((SUMPRODUCT(1*(WEEKDAY(ROW(INDIRECT(E19&amp;":"&amp;F19)))=3)))*(LOOKUP(B19,personnels!$A$6:$A$27,personnels!$L$6:$L$27)))+((SUMPRODUCT(1*(WEEKDAY(ROW(INDIRECT(E19&amp;":"&amp;F19)))=4)))*(LOOKUP(B19,personnels!$A$6:$A$27,personnels!$M$6:$M$27)))+((SUMPRODUCT(1*(WEEKDAY(ROW(INDIRECT(E19&amp;":"&amp;F19)))=5)))*(LOOKUP(B19,personnels!$A$6:$A$27,personnels!$N$6:$N$27)))+((SUMPRODUCT(1*(WEEKDAY(ROW(INDIRECT(E19&amp;":"&amp;F19)))=6)))*(LOOKUP(B19,personnels!$A$6:$A$27,personnels!$O$6:$O$27)))),"")</f>
        <v/>
      </c>
      <c r="K19" s="48">
        <f>IF(C19='Paramètre DIVERS'!$B$6,NETWORKDAYS(E19,F19,Calendrier!$M$5:$M$18)-0.5,NETWORKDAYS(E19,F19,Calendrier!$M$5:$M$18))</f>
        <v>0</v>
      </c>
      <c r="L19" s="47" t="str">
        <f t="shared" si="7"/>
        <v/>
      </c>
      <c r="M19" s="46" t="str">
        <f t="shared" si="7"/>
        <v/>
      </c>
      <c r="N19" s="46" t="str">
        <f t="shared" si="7"/>
        <v>C</v>
      </c>
      <c r="O19" s="46" t="str">
        <f t="shared" si="7"/>
        <v>C</v>
      </c>
      <c r="P19" s="46" t="str">
        <f t="shared" si="7"/>
        <v/>
      </c>
      <c r="Q19" s="46" t="str">
        <f t="shared" si="7"/>
        <v>C</v>
      </c>
      <c r="R19" s="46" t="str">
        <f t="shared" si="7"/>
        <v/>
      </c>
      <c r="S19" s="46" t="str">
        <f t="shared" si="7"/>
        <v/>
      </c>
      <c r="T19" s="46" t="str">
        <f t="shared" si="7"/>
        <v/>
      </c>
      <c r="U19" s="46" t="str">
        <f t="shared" si="7"/>
        <v>C</v>
      </c>
      <c r="V19" s="46" t="str">
        <f t="shared" si="8"/>
        <v>C</v>
      </c>
      <c r="W19" s="46" t="str">
        <f t="shared" si="8"/>
        <v/>
      </c>
      <c r="X19" s="46" t="str">
        <f t="shared" si="8"/>
        <v/>
      </c>
      <c r="Y19" s="46" t="str">
        <f t="shared" si="8"/>
        <v/>
      </c>
      <c r="Z19" s="46" t="str">
        <f t="shared" si="8"/>
        <v/>
      </c>
      <c r="AA19" s="46" t="str">
        <f t="shared" si="8"/>
        <v/>
      </c>
      <c r="AB19" s="46" t="str">
        <f t="shared" si="8"/>
        <v>C</v>
      </c>
      <c r="AC19" s="46" t="str">
        <f t="shared" si="8"/>
        <v>C</v>
      </c>
      <c r="AD19" s="46" t="str">
        <f t="shared" si="8"/>
        <v/>
      </c>
      <c r="AE19" s="46" t="str">
        <f t="shared" si="8"/>
        <v/>
      </c>
      <c r="AF19" s="46" t="str">
        <f t="shared" si="9"/>
        <v/>
      </c>
      <c r="AG19" s="46" t="str">
        <f t="shared" si="9"/>
        <v/>
      </c>
      <c r="AH19" s="46" t="str">
        <f t="shared" si="9"/>
        <v/>
      </c>
      <c r="AI19" s="46" t="str">
        <f t="shared" si="9"/>
        <v>C</v>
      </c>
      <c r="AJ19" s="46" t="str">
        <f t="shared" si="9"/>
        <v>C</v>
      </c>
      <c r="AK19" s="46" t="str">
        <f t="shared" si="9"/>
        <v/>
      </c>
      <c r="AL19" s="46" t="str">
        <f t="shared" si="9"/>
        <v/>
      </c>
      <c r="AM19" s="46" t="str">
        <f t="shared" si="9"/>
        <v/>
      </c>
      <c r="AN19" s="46" t="str">
        <f t="shared" si="9"/>
        <v/>
      </c>
      <c r="AO19" s="46" t="str">
        <f t="shared" si="9"/>
        <v/>
      </c>
      <c r="AP19" s="46" t="str">
        <f t="shared" si="10"/>
        <v>C</v>
      </c>
      <c r="AQ19" s="46" t="str">
        <f t="shared" si="10"/>
        <v>C</v>
      </c>
      <c r="AR19" s="46" t="str">
        <f t="shared" si="10"/>
        <v/>
      </c>
      <c r="AS19" s="46" t="str">
        <f t="shared" si="10"/>
        <v/>
      </c>
      <c r="AT19" s="46" t="str">
        <f t="shared" si="10"/>
        <v/>
      </c>
      <c r="AU19" s="46" t="str">
        <f t="shared" si="10"/>
        <v/>
      </c>
      <c r="AV19" s="46" t="str">
        <f t="shared" si="10"/>
        <v/>
      </c>
      <c r="AW19" s="46" t="str">
        <f t="shared" si="10"/>
        <v>C</v>
      </c>
      <c r="AX19" s="46" t="str">
        <f t="shared" si="10"/>
        <v>C</v>
      </c>
      <c r="AY19" s="46" t="str">
        <f t="shared" si="10"/>
        <v/>
      </c>
      <c r="AZ19" s="45" t="str">
        <f t="shared" si="10"/>
        <v/>
      </c>
    </row>
    <row r="20" spans="1:52" x14ac:dyDescent="0.3">
      <c r="A20" s="58" t="str">
        <f t="shared" si="2"/>
        <v/>
      </c>
      <c r="B20" s="57"/>
      <c r="C20" s="56"/>
      <c r="D20" s="55"/>
      <c r="E20" s="54"/>
      <c r="F20" s="53"/>
      <c r="G20" s="52"/>
      <c r="H20" s="51"/>
      <c r="I20" s="50" t="str">
        <f>IF(C20="","",VLOOKUP(C20,'Paramètre DIVERS'!$B$5:$D$13,2,FALSE))</f>
        <v/>
      </c>
      <c r="J20" s="49" t="str">
        <f ca="1">IF(OR(I20="RTT",I20="HS"),IF(AND(G20&lt;&gt;"",H20&lt;&gt;""),(H20-G20)*24,((SUMPRODUCT(1*(WEEKDAY(ROW(INDIRECT(E20&amp;":"&amp;F20)))=2)))*(LOOKUP(B20,personnels!$A$6:$A$27,personnels!$K$6:$K$27)))+((SUMPRODUCT(1*(WEEKDAY(ROW(INDIRECT(E20&amp;":"&amp;F20)))=3)))*(LOOKUP(B20,personnels!$A$6:$A$27,personnels!$L$6:$L$27)))+((SUMPRODUCT(1*(WEEKDAY(ROW(INDIRECT(E20&amp;":"&amp;F20)))=4)))*(LOOKUP(B20,personnels!$A$6:$A$27,personnels!$M$6:$M$27)))+((SUMPRODUCT(1*(WEEKDAY(ROW(INDIRECT(E20&amp;":"&amp;F20)))=5)))*(LOOKUP(B20,personnels!$A$6:$A$27,personnels!$N$6:$N$27)))+((SUMPRODUCT(1*(WEEKDAY(ROW(INDIRECT(E20&amp;":"&amp;F20)))=6)))*(LOOKUP(B20,personnels!$A$6:$A$27,personnels!$O$6:$O$27)))),"")</f>
        <v/>
      </c>
      <c r="K20" s="48">
        <f>IF(C20='Paramètre DIVERS'!$B$6,NETWORKDAYS(E20,F20,Calendrier!$M$5:$M$18)-0.5,NETWORKDAYS(E20,F20,Calendrier!$M$5:$M$18))</f>
        <v>0</v>
      </c>
      <c r="L20" s="47" t="str">
        <f t="shared" si="7"/>
        <v/>
      </c>
      <c r="M20" s="46" t="str">
        <f t="shared" si="7"/>
        <v/>
      </c>
      <c r="N20" s="46" t="str">
        <f t="shared" si="7"/>
        <v>C</v>
      </c>
      <c r="O20" s="46" t="str">
        <f t="shared" si="7"/>
        <v>C</v>
      </c>
      <c r="P20" s="46" t="str">
        <f t="shared" si="7"/>
        <v/>
      </c>
      <c r="Q20" s="46" t="str">
        <f t="shared" si="7"/>
        <v>C</v>
      </c>
      <c r="R20" s="46" t="str">
        <f t="shared" si="7"/>
        <v/>
      </c>
      <c r="S20" s="46" t="str">
        <f t="shared" si="7"/>
        <v/>
      </c>
      <c r="T20" s="46" t="str">
        <f t="shared" si="7"/>
        <v/>
      </c>
      <c r="U20" s="46" t="str">
        <f t="shared" si="7"/>
        <v>C</v>
      </c>
      <c r="V20" s="46" t="str">
        <f t="shared" si="8"/>
        <v>C</v>
      </c>
      <c r="W20" s="46" t="str">
        <f t="shared" si="8"/>
        <v/>
      </c>
      <c r="X20" s="46" t="str">
        <f t="shared" si="8"/>
        <v/>
      </c>
      <c r="Y20" s="46" t="str">
        <f t="shared" si="8"/>
        <v/>
      </c>
      <c r="Z20" s="46" t="str">
        <f t="shared" si="8"/>
        <v/>
      </c>
      <c r="AA20" s="46" t="str">
        <f t="shared" si="8"/>
        <v/>
      </c>
      <c r="AB20" s="46" t="str">
        <f t="shared" si="8"/>
        <v>C</v>
      </c>
      <c r="AC20" s="46" t="str">
        <f t="shared" si="8"/>
        <v>C</v>
      </c>
      <c r="AD20" s="46" t="str">
        <f t="shared" si="8"/>
        <v/>
      </c>
      <c r="AE20" s="46" t="str">
        <f t="shared" si="8"/>
        <v/>
      </c>
      <c r="AF20" s="46" t="str">
        <f t="shared" si="9"/>
        <v/>
      </c>
      <c r="AG20" s="46" t="str">
        <f t="shared" si="9"/>
        <v/>
      </c>
      <c r="AH20" s="46" t="str">
        <f t="shared" si="9"/>
        <v/>
      </c>
      <c r="AI20" s="46" t="str">
        <f t="shared" si="9"/>
        <v>C</v>
      </c>
      <c r="AJ20" s="46" t="str">
        <f t="shared" si="9"/>
        <v>C</v>
      </c>
      <c r="AK20" s="46" t="str">
        <f t="shared" si="9"/>
        <v/>
      </c>
      <c r="AL20" s="46" t="str">
        <f t="shared" si="9"/>
        <v/>
      </c>
      <c r="AM20" s="46" t="str">
        <f t="shared" si="9"/>
        <v/>
      </c>
      <c r="AN20" s="46" t="str">
        <f t="shared" si="9"/>
        <v/>
      </c>
      <c r="AO20" s="46" t="str">
        <f t="shared" si="9"/>
        <v/>
      </c>
      <c r="AP20" s="46" t="str">
        <f t="shared" si="10"/>
        <v>C</v>
      </c>
      <c r="AQ20" s="46" t="str">
        <f t="shared" si="10"/>
        <v>C</v>
      </c>
      <c r="AR20" s="46" t="str">
        <f t="shared" si="10"/>
        <v/>
      </c>
      <c r="AS20" s="46" t="str">
        <f t="shared" si="10"/>
        <v/>
      </c>
      <c r="AT20" s="46" t="str">
        <f t="shared" si="10"/>
        <v/>
      </c>
      <c r="AU20" s="46" t="str">
        <f t="shared" si="10"/>
        <v/>
      </c>
      <c r="AV20" s="46" t="str">
        <f t="shared" si="10"/>
        <v/>
      </c>
      <c r="AW20" s="46" t="str">
        <f t="shared" si="10"/>
        <v>C</v>
      </c>
      <c r="AX20" s="46" t="str">
        <f t="shared" si="10"/>
        <v>C</v>
      </c>
      <c r="AY20" s="46" t="str">
        <f t="shared" si="10"/>
        <v/>
      </c>
      <c r="AZ20" s="45" t="str">
        <f t="shared" si="10"/>
        <v/>
      </c>
    </row>
    <row r="21" spans="1:52" x14ac:dyDescent="0.3">
      <c r="A21" s="58" t="str">
        <f t="shared" si="2"/>
        <v/>
      </c>
      <c r="B21" s="57"/>
      <c r="C21" s="56"/>
      <c r="D21" s="55"/>
      <c r="E21" s="54"/>
      <c r="F21" s="53"/>
      <c r="G21" s="52"/>
      <c r="H21" s="51"/>
      <c r="I21" s="50" t="str">
        <f>IF(C21="","",VLOOKUP(C21,'Paramètre DIVERS'!$B$5:$D$13,2,FALSE))</f>
        <v/>
      </c>
      <c r="J21" s="49" t="str">
        <f ca="1">IF(OR(I21="RTT",I21="HS"),IF(AND(G21&lt;&gt;"",H21&lt;&gt;""),(H21-G21)*24,((SUMPRODUCT(1*(WEEKDAY(ROW(INDIRECT(E21&amp;":"&amp;F21)))=2)))*(LOOKUP(B21,personnels!$A$6:$A$27,personnels!$K$6:$K$27)))+((SUMPRODUCT(1*(WEEKDAY(ROW(INDIRECT(E21&amp;":"&amp;F21)))=3)))*(LOOKUP(B21,personnels!$A$6:$A$27,personnels!$L$6:$L$27)))+((SUMPRODUCT(1*(WEEKDAY(ROW(INDIRECT(E21&amp;":"&amp;F21)))=4)))*(LOOKUP(B21,personnels!$A$6:$A$27,personnels!$M$6:$M$27)))+((SUMPRODUCT(1*(WEEKDAY(ROW(INDIRECT(E21&amp;":"&amp;F21)))=5)))*(LOOKUP(B21,personnels!$A$6:$A$27,personnels!$N$6:$N$27)))+((SUMPRODUCT(1*(WEEKDAY(ROW(INDIRECT(E21&amp;":"&amp;F21)))=6)))*(LOOKUP(B21,personnels!$A$6:$A$27,personnels!$O$6:$O$27)))),"")</f>
        <v/>
      </c>
      <c r="K21" s="48">
        <f>IF(C21='Paramètre DIVERS'!$B$6,NETWORKDAYS(E21,F21,Calendrier!$M$5:$M$18)-0.5,NETWORKDAYS(E21,F21,Calendrier!$M$5:$M$18))</f>
        <v>0</v>
      </c>
      <c r="L21" s="47" t="str">
        <f t="shared" si="7"/>
        <v/>
      </c>
      <c r="M21" s="46" t="str">
        <f t="shared" si="7"/>
        <v/>
      </c>
      <c r="N21" s="46" t="str">
        <f t="shared" si="7"/>
        <v>C</v>
      </c>
      <c r="O21" s="46" t="str">
        <f t="shared" si="7"/>
        <v>C</v>
      </c>
      <c r="P21" s="46" t="str">
        <f t="shared" si="7"/>
        <v/>
      </c>
      <c r="Q21" s="46" t="str">
        <f t="shared" si="7"/>
        <v>C</v>
      </c>
      <c r="R21" s="46" t="str">
        <f t="shared" si="7"/>
        <v/>
      </c>
      <c r="S21" s="46" t="str">
        <f t="shared" si="7"/>
        <v/>
      </c>
      <c r="T21" s="46" t="str">
        <f t="shared" si="7"/>
        <v/>
      </c>
      <c r="U21" s="46" t="str">
        <f t="shared" si="7"/>
        <v>C</v>
      </c>
      <c r="V21" s="46" t="str">
        <f t="shared" si="8"/>
        <v>C</v>
      </c>
      <c r="W21" s="46" t="str">
        <f t="shared" si="8"/>
        <v/>
      </c>
      <c r="X21" s="46" t="str">
        <f t="shared" si="8"/>
        <v/>
      </c>
      <c r="Y21" s="46" t="str">
        <f t="shared" si="8"/>
        <v/>
      </c>
      <c r="Z21" s="46" t="str">
        <f t="shared" si="8"/>
        <v/>
      </c>
      <c r="AA21" s="46" t="str">
        <f t="shared" si="8"/>
        <v/>
      </c>
      <c r="AB21" s="46" t="str">
        <f t="shared" si="8"/>
        <v>C</v>
      </c>
      <c r="AC21" s="46" t="str">
        <f t="shared" si="8"/>
        <v>C</v>
      </c>
      <c r="AD21" s="46" t="str">
        <f t="shared" si="8"/>
        <v/>
      </c>
      <c r="AE21" s="46" t="str">
        <f t="shared" si="8"/>
        <v/>
      </c>
      <c r="AF21" s="46" t="str">
        <f t="shared" si="9"/>
        <v/>
      </c>
      <c r="AG21" s="46" t="str">
        <f t="shared" si="9"/>
        <v/>
      </c>
      <c r="AH21" s="46" t="str">
        <f t="shared" si="9"/>
        <v/>
      </c>
      <c r="AI21" s="46" t="str">
        <f t="shared" si="9"/>
        <v>C</v>
      </c>
      <c r="AJ21" s="46" t="str">
        <f t="shared" si="9"/>
        <v>C</v>
      </c>
      <c r="AK21" s="46" t="str">
        <f t="shared" si="9"/>
        <v/>
      </c>
      <c r="AL21" s="46" t="str">
        <f t="shared" si="9"/>
        <v/>
      </c>
      <c r="AM21" s="46" t="str">
        <f t="shared" si="9"/>
        <v/>
      </c>
      <c r="AN21" s="46" t="str">
        <f t="shared" si="9"/>
        <v/>
      </c>
      <c r="AO21" s="46" t="str">
        <f t="shared" si="9"/>
        <v/>
      </c>
      <c r="AP21" s="46" t="str">
        <f t="shared" si="10"/>
        <v>C</v>
      </c>
      <c r="AQ21" s="46" t="str">
        <f t="shared" si="10"/>
        <v>C</v>
      </c>
      <c r="AR21" s="46" t="str">
        <f t="shared" si="10"/>
        <v/>
      </c>
      <c r="AS21" s="46" t="str">
        <f t="shared" si="10"/>
        <v/>
      </c>
      <c r="AT21" s="46" t="str">
        <f t="shared" si="10"/>
        <v/>
      </c>
      <c r="AU21" s="46" t="str">
        <f t="shared" si="10"/>
        <v/>
      </c>
      <c r="AV21" s="46" t="str">
        <f t="shared" si="10"/>
        <v/>
      </c>
      <c r="AW21" s="46" t="str">
        <f t="shared" si="10"/>
        <v>C</v>
      </c>
      <c r="AX21" s="46" t="str">
        <f t="shared" si="10"/>
        <v>C</v>
      </c>
      <c r="AY21" s="46" t="str">
        <f t="shared" si="10"/>
        <v/>
      </c>
      <c r="AZ21" s="45" t="str">
        <f t="shared" si="10"/>
        <v/>
      </c>
    </row>
    <row r="22" spans="1:52" x14ac:dyDescent="0.3">
      <c r="A22" s="58" t="str">
        <f t="shared" si="2"/>
        <v/>
      </c>
      <c r="B22" s="57"/>
      <c r="C22" s="56"/>
      <c r="D22" s="55"/>
      <c r="E22" s="54"/>
      <c r="F22" s="53"/>
      <c r="G22" s="52"/>
      <c r="H22" s="51"/>
      <c r="I22" s="50" t="str">
        <f>IF(C22="","",VLOOKUP(C22,'Paramètre DIVERS'!$B$5:$D$13,2,FALSE))</f>
        <v/>
      </c>
      <c r="J22" s="49" t="str">
        <f ca="1">IF(OR(I22="RTT",I22="HS"),IF(AND(G22&lt;&gt;"",H22&lt;&gt;""),(H22-G22)*24,((SUMPRODUCT(1*(WEEKDAY(ROW(INDIRECT(E22&amp;":"&amp;F22)))=2)))*(LOOKUP(B22,personnels!$A$6:$A$27,personnels!$K$6:$K$27)))+((SUMPRODUCT(1*(WEEKDAY(ROW(INDIRECT(E22&amp;":"&amp;F22)))=3)))*(LOOKUP(B22,personnels!$A$6:$A$27,personnels!$L$6:$L$27)))+((SUMPRODUCT(1*(WEEKDAY(ROW(INDIRECT(E22&amp;":"&amp;F22)))=4)))*(LOOKUP(B22,personnels!$A$6:$A$27,personnels!$M$6:$M$27)))+((SUMPRODUCT(1*(WEEKDAY(ROW(INDIRECT(E22&amp;":"&amp;F22)))=5)))*(LOOKUP(B22,personnels!$A$6:$A$27,personnels!$N$6:$N$27)))+((SUMPRODUCT(1*(WEEKDAY(ROW(INDIRECT(E22&amp;":"&amp;F22)))=6)))*(LOOKUP(B22,personnels!$A$6:$A$27,personnels!$O$6:$O$27)))),"")</f>
        <v/>
      </c>
      <c r="K22" s="48">
        <f>IF(C22='Paramètre DIVERS'!$B$6,NETWORKDAYS(E22,F22,Calendrier!$M$5:$M$18)-0.5,NETWORKDAYS(E22,F22,Calendrier!$M$5:$M$18))</f>
        <v>0</v>
      </c>
      <c r="L22" s="47" t="str">
        <f t="shared" si="7"/>
        <v/>
      </c>
      <c r="M22" s="46" t="str">
        <f t="shared" si="7"/>
        <v/>
      </c>
      <c r="N22" s="46" t="str">
        <f t="shared" si="7"/>
        <v>C</v>
      </c>
      <c r="O22" s="46" t="str">
        <f t="shared" si="7"/>
        <v>C</v>
      </c>
      <c r="P22" s="46" t="str">
        <f t="shared" si="7"/>
        <v/>
      </c>
      <c r="Q22" s="46" t="str">
        <f t="shared" si="7"/>
        <v>C</v>
      </c>
      <c r="R22" s="46" t="str">
        <f t="shared" si="7"/>
        <v/>
      </c>
      <c r="S22" s="46" t="str">
        <f t="shared" si="7"/>
        <v/>
      </c>
      <c r="T22" s="46" t="str">
        <f t="shared" si="7"/>
        <v/>
      </c>
      <c r="U22" s="46" t="str">
        <f t="shared" si="7"/>
        <v>C</v>
      </c>
      <c r="V22" s="46" t="str">
        <f t="shared" si="8"/>
        <v>C</v>
      </c>
      <c r="W22" s="46" t="str">
        <f t="shared" si="8"/>
        <v/>
      </c>
      <c r="X22" s="46" t="str">
        <f t="shared" si="8"/>
        <v/>
      </c>
      <c r="Y22" s="46" t="str">
        <f t="shared" si="8"/>
        <v/>
      </c>
      <c r="Z22" s="46" t="str">
        <f t="shared" si="8"/>
        <v/>
      </c>
      <c r="AA22" s="46" t="str">
        <f t="shared" si="8"/>
        <v/>
      </c>
      <c r="AB22" s="46" t="str">
        <f t="shared" si="8"/>
        <v>C</v>
      </c>
      <c r="AC22" s="46" t="str">
        <f t="shared" si="8"/>
        <v>C</v>
      </c>
      <c r="AD22" s="46" t="str">
        <f t="shared" si="8"/>
        <v/>
      </c>
      <c r="AE22" s="46" t="str">
        <f t="shared" si="8"/>
        <v/>
      </c>
      <c r="AF22" s="46" t="str">
        <f t="shared" si="9"/>
        <v/>
      </c>
      <c r="AG22" s="46" t="str">
        <f t="shared" si="9"/>
        <v/>
      </c>
      <c r="AH22" s="46" t="str">
        <f t="shared" si="9"/>
        <v/>
      </c>
      <c r="AI22" s="46" t="str">
        <f t="shared" si="9"/>
        <v>C</v>
      </c>
      <c r="AJ22" s="46" t="str">
        <f t="shared" si="9"/>
        <v>C</v>
      </c>
      <c r="AK22" s="46" t="str">
        <f t="shared" si="9"/>
        <v/>
      </c>
      <c r="AL22" s="46" t="str">
        <f t="shared" si="9"/>
        <v/>
      </c>
      <c r="AM22" s="46" t="str">
        <f t="shared" si="9"/>
        <v/>
      </c>
      <c r="AN22" s="46" t="str">
        <f t="shared" si="9"/>
        <v/>
      </c>
      <c r="AO22" s="46" t="str">
        <f t="shared" si="9"/>
        <v/>
      </c>
      <c r="AP22" s="46" t="str">
        <f t="shared" si="10"/>
        <v>C</v>
      </c>
      <c r="AQ22" s="46" t="str">
        <f t="shared" si="10"/>
        <v>C</v>
      </c>
      <c r="AR22" s="46" t="str">
        <f t="shared" si="10"/>
        <v/>
      </c>
      <c r="AS22" s="46" t="str">
        <f t="shared" si="10"/>
        <v/>
      </c>
      <c r="AT22" s="46" t="str">
        <f t="shared" si="10"/>
        <v/>
      </c>
      <c r="AU22" s="46" t="str">
        <f t="shared" si="10"/>
        <v/>
      </c>
      <c r="AV22" s="46" t="str">
        <f t="shared" si="10"/>
        <v/>
      </c>
      <c r="AW22" s="46" t="str">
        <f t="shared" si="10"/>
        <v>C</v>
      </c>
      <c r="AX22" s="46" t="str">
        <f t="shared" si="10"/>
        <v>C</v>
      </c>
      <c r="AY22" s="46" t="str">
        <f t="shared" si="10"/>
        <v/>
      </c>
      <c r="AZ22" s="45" t="str">
        <f t="shared" si="10"/>
        <v/>
      </c>
    </row>
    <row r="23" spans="1:52" x14ac:dyDescent="0.3">
      <c r="A23" s="58" t="str">
        <f t="shared" si="2"/>
        <v/>
      </c>
      <c r="B23" s="57"/>
      <c r="C23" s="56"/>
      <c r="D23" s="55"/>
      <c r="E23" s="54"/>
      <c r="F23" s="53"/>
      <c r="G23" s="52"/>
      <c r="H23" s="51"/>
      <c r="I23" s="50" t="str">
        <f>IF(C23="","",VLOOKUP(C23,'Paramètre DIVERS'!$B$5:$D$13,2,FALSE))</f>
        <v/>
      </c>
      <c r="J23" s="49" t="str">
        <f ca="1">IF(OR(I23="RTT",I23="HS"),IF(AND(G23&lt;&gt;"",H23&lt;&gt;""),(H23-G23)*24,((SUMPRODUCT(1*(WEEKDAY(ROW(INDIRECT(E23&amp;":"&amp;F23)))=2)))*(LOOKUP(B23,personnels!$A$6:$A$27,personnels!$K$6:$K$27)))+((SUMPRODUCT(1*(WEEKDAY(ROW(INDIRECT(E23&amp;":"&amp;F23)))=3)))*(LOOKUP(B23,personnels!$A$6:$A$27,personnels!$L$6:$L$27)))+((SUMPRODUCT(1*(WEEKDAY(ROW(INDIRECT(E23&amp;":"&amp;F23)))=4)))*(LOOKUP(B23,personnels!$A$6:$A$27,personnels!$M$6:$M$27)))+((SUMPRODUCT(1*(WEEKDAY(ROW(INDIRECT(E23&amp;":"&amp;F23)))=5)))*(LOOKUP(B23,personnels!$A$6:$A$27,personnels!$N$6:$N$27)))+((SUMPRODUCT(1*(WEEKDAY(ROW(INDIRECT(E23&amp;":"&amp;F23)))=6)))*(LOOKUP(B23,personnels!$A$6:$A$27,personnels!$O$6:$O$27)))),"")</f>
        <v/>
      </c>
      <c r="K23" s="48">
        <f>IF(C23='Paramètre DIVERS'!$B$6,NETWORKDAYS(E23,F23,Calendrier!$M$5:$M$18)-0.5,NETWORKDAYS(E23,F23,Calendrier!$M$5:$M$18))</f>
        <v>0</v>
      </c>
      <c r="L23" s="47" t="str">
        <f t="shared" si="7"/>
        <v/>
      </c>
      <c r="M23" s="46" t="str">
        <f t="shared" si="7"/>
        <v/>
      </c>
      <c r="N23" s="46" t="str">
        <f t="shared" si="7"/>
        <v>C</v>
      </c>
      <c r="O23" s="46" t="str">
        <f t="shared" si="7"/>
        <v>C</v>
      </c>
      <c r="P23" s="46" t="str">
        <f t="shared" si="7"/>
        <v/>
      </c>
      <c r="Q23" s="46" t="str">
        <f t="shared" si="7"/>
        <v>C</v>
      </c>
      <c r="R23" s="46" t="str">
        <f t="shared" si="7"/>
        <v/>
      </c>
      <c r="S23" s="46" t="str">
        <f t="shared" si="7"/>
        <v/>
      </c>
      <c r="T23" s="46" t="str">
        <f t="shared" si="7"/>
        <v/>
      </c>
      <c r="U23" s="46" t="str">
        <f t="shared" si="7"/>
        <v>C</v>
      </c>
      <c r="V23" s="46" t="str">
        <f t="shared" si="8"/>
        <v>C</v>
      </c>
      <c r="W23" s="46" t="str">
        <f t="shared" si="8"/>
        <v/>
      </c>
      <c r="X23" s="46" t="str">
        <f t="shared" si="8"/>
        <v/>
      </c>
      <c r="Y23" s="46" t="str">
        <f t="shared" si="8"/>
        <v/>
      </c>
      <c r="Z23" s="46" t="str">
        <f t="shared" si="8"/>
        <v/>
      </c>
      <c r="AA23" s="46" t="str">
        <f t="shared" si="8"/>
        <v/>
      </c>
      <c r="AB23" s="46" t="str">
        <f t="shared" si="8"/>
        <v>C</v>
      </c>
      <c r="AC23" s="46" t="str">
        <f t="shared" si="8"/>
        <v>C</v>
      </c>
      <c r="AD23" s="46" t="str">
        <f t="shared" si="8"/>
        <v/>
      </c>
      <c r="AE23" s="46" t="str">
        <f t="shared" si="8"/>
        <v/>
      </c>
      <c r="AF23" s="46" t="str">
        <f t="shared" si="9"/>
        <v/>
      </c>
      <c r="AG23" s="46" t="str">
        <f t="shared" si="9"/>
        <v/>
      </c>
      <c r="AH23" s="46" t="str">
        <f t="shared" si="9"/>
        <v/>
      </c>
      <c r="AI23" s="46" t="str">
        <f t="shared" si="9"/>
        <v>C</v>
      </c>
      <c r="AJ23" s="46" t="str">
        <f t="shared" si="9"/>
        <v>C</v>
      </c>
      <c r="AK23" s="46" t="str">
        <f t="shared" si="9"/>
        <v/>
      </c>
      <c r="AL23" s="46" t="str">
        <f t="shared" si="9"/>
        <v/>
      </c>
      <c r="AM23" s="46" t="str">
        <f t="shared" si="9"/>
        <v/>
      </c>
      <c r="AN23" s="46" t="str">
        <f t="shared" si="9"/>
        <v/>
      </c>
      <c r="AO23" s="46" t="str">
        <f t="shared" si="9"/>
        <v/>
      </c>
      <c r="AP23" s="46" t="str">
        <f t="shared" si="10"/>
        <v>C</v>
      </c>
      <c r="AQ23" s="46" t="str">
        <f t="shared" si="10"/>
        <v>C</v>
      </c>
      <c r="AR23" s="46" t="str">
        <f t="shared" si="10"/>
        <v/>
      </c>
      <c r="AS23" s="46" t="str">
        <f t="shared" si="10"/>
        <v/>
      </c>
      <c r="AT23" s="46" t="str">
        <f t="shared" si="10"/>
        <v/>
      </c>
      <c r="AU23" s="46" t="str">
        <f t="shared" si="10"/>
        <v/>
      </c>
      <c r="AV23" s="46" t="str">
        <f t="shared" si="10"/>
        <v/>
      </c>
      <c r="AW23" s="46" t="str">
        <f t="shared" si="10"/>
        <v>C</v>
      </c>
      <c r="AX23" s="46" t="str">
        <f t="shared" si="10"/>
        <v>C</v>
      </c>
      <c r="AY23" s="46" t="str">
        <f t="shared" si="10"/>
        <v/>
      </c>
      <c r="AZ23" s="45" t="str">
        <f t="shared" si="10"/>
        <v/>
      </c>
    </row>
    <row r="24" spans="1:52" x14ac:dyDescent="0.3">
      <c r="A24" s="58" t="str">
        <f t="shared" si="2"/>
        <v/>
      </c>
      <c r="B24" s="57"/>
      <c r="C24" s="56"/>
      <c r="D24" s="55"/>
      <c r="E24" s="54"/>
      <c r="F24" s="53"/>
      <c r="G24" s="52"/>
      <c r="H24" s="51"/>
      <c r="I24" s="50" t="str">
        <f>IF(C24="","",VLOOKUP(C24,'Paramètre DIVERS'!$B$5:$D$13,2,FALSE))</f>
        <v/>
      </c>
      <c r="J24" s="49" t="str">
        <f ca="1">IF(OR(I24="RTT",I24="HS"),IF(AND(G24&lt;&gt;"",H24&lt;&gt;""),(H24-G24)*24,((SUMPRODUCT(1*(WEEKDAY(ROW(INDIRECT(E24&amp;":"&amp;F24)))=2)))*(LOOKUP(B24,personnels!$A$6:$A$27,personnels!$K$6:$K$27)))+((SUMPRODUCT(1*(WEEKDAY(ROW(INDIRECT(E24&amp;":"&amp;F24)))=3)))*(LOOKUP(B24,personnels!$A$6:$A$27,personnels!$L$6:$L$27)))+((SUMPRODUCT(1*(WEEKDAY(ROW(INDIRECT(E24&amp;":"&amp;F24)))=4)))*(LOOKUP(B24,personnels!$A$6:$A$27,personnels!$M$6:$M$27)))+((SUMPRODUCT(1*(WEEKDAY(ROW(INDIRECT(E24&amp;":"&amp;F24)))=5)))*(LOOKUP(B24,personnels!$A$6:$A$27,personnels!$N$6:$N$27)))+((SUMPRODUCT(1*(WEEKDAY(ROW(INDIRECT(E24&amp;":"&amp;F24)))=6)))*(LOOKUP(B24,personnels!$A$6:$A$27,personnels!$O$6:$O$27)))),"")</f>
        <v/>
      </c>
      <c r="K24" s="48">
        <f>IF(C24='Paramètre DIVERS'!$B$6,NETWORKDAYS(E24,F24,Calendrier!$M$5:$M$18)-0.5,NETWORKDAYS(E24,F24,Calendrier!$M$5:$M$18))</f>
        <v>0</v>
      </c>
      <c r="L24" s="47" t="str">
        <f t="shared" si="7"/>
        <v/>
      </c>
      <c r="M24" s="46" t="str">
        <f t="shared" si="7"/>
        <v/>
      </c>
      <c r="N24" s="46" t="str">
        <f t="shared" si="7"/>
        <v>C</v>
      </c>
      <c r="O24" s="46" t="str">
        <f t="shared" si="7"/>
        <v>C</v>
      </c>
      <c r="P24" s="46" t="str">
        <f t="shared" si="7"/>
        <v/>
      </c>
      <c r="Q24" s="46" t="str">
        <f t="shared" si="7"/>
        <v>C</v>
      </c>
      <c r="R24" s="46" t="str">
        <f t="shared" si="7"/>
        <v/>
      </c>
      <c r="S24" s="46" t="str">
        <f t="shared" si="7"/>
        <v/>
      </c>
      <c r="T24" s="46" t="str">
        <f t="shared" si="7"/>
        <v/>
      </c>
      <c r="U24" s="46" t="str">
        <f t="shared" si="7"/>
        <v>C</v>
      </c>
      <c r="V24" s="46" t="str">
        <f t="shared" si="8"/>
        <v>C</v>
      </c>
      <c r="W24" s="46" t="str">
        <f t="shared" si="8"/>
        <v/>
      </c>
      <c r="X24" s="46" t="str">
        <f t="shared" si="8"/>
        <v/>
      </c>
      <c r="Y24" s="46" t="str">
        <f t="shared" si="8"/>
        <v/>
      </c>
      <c r="Z24" s="46" t="str">
        <f t="shared" si="8"/>
        <v/>
      </c>
      <c r="AA24" s="46" t="str">
        <f t="shared" si="8"/>
        <v/>
      </c>
      <c r="AB24" s="46" t="str">
        <f t="shared" si="8"/>
        <v>C</v>
      </c>
      <c r="AC24" s="46" t="str">
        <f t="shared" si="8"/>
        <v>C</v>
      </c>
      <c r="AD24" s="46" t="str">
        <f t="shared" si="8"/>
        <v/>
      </c>
      <c r="AE24" s="46" t="str">
        <f t="shared" si="8"/>
        <v/>
      </c>
      <c r="AF24" s="46" t="str">
        <f t="shared" si="9"/>
        <v/>
      </c>
      <c r="AG24" s="46" t="str">
        <f t="shared" si="9"/>
        <v/>
      </c>
      <c r="AH24" s="46" t="str">
        <f t="shared" si="9"/>
        <v/>
      </c>
      <c r="AI24" s="46" t="str">
        <f t="shared" si="9"/>
        <v>C</v>
      </c>
      <c r="AJ24" s="46" t="str">
        <f t="shared" si="9"/>
        <v>C</v>
      </c>
      <c r="AK24" s="46" t="str">
        <f t="shared" si="9"/>
        <v/>
      </c>
      <c r="AL24" s="46" t="str">
        <f t="shared" si="9"/>
        <v/>
      </c>
      <c r="AM24" s="46" t="str">
        <f t="shared" si="9"/>
        <v/>
      </c>
      <c r="AN24" s="46" t="str">
        <f t="shared" si="9"/>
        <v/>
      </c>
      <c r="AO24" s="46" t="str">
        <f t="shared" si="9"/>
        <v/>
      </c>
      <c r="AP24" s="46" t="str">
        <f t="shared" si="10"/>
        <v>C</v>
      </c>
      <c r="AQ24" s="46" t="str">
        <f t="shared" si="10"/>
        <v>C</v>
      </c>
      <c r="AR24" s="46" t="str">
        <f t="shared" si="10"/>
        <v/>
      </c>
      <c r="AS24" s="46" t="str">
        <f t="shared" si="10"/>
        <v/>
      </c>
      <c r="AT24" s="46" t="str">
        <f t="shared" si="10"/>
        <v/>
      </c>
      <c r="AU24" s="46" t="str">
        <f t="shared" si="10"/>
        <v/>
      </c>
      <c r="AV24" s="46" t="str">
        <f t="shared" si="10"/>
        <v/>
      </c>
      <c r="AW24" s="46" t="str">
        <f t="shared" si="10"/>
        <v>C</v>
      </c>
      <c r="AX24" s="46" t="str">
        <f t="shared" si="10"/>
        <v>C</v>
      </c>
      <c r="AY24" s="46" t="str">
        <f t="shared" si="10"/>
        <v/>
      </c>
      <c r="AZ24" s="45" t="str">
        <f t="shared" si="10"/>
        <v/>
      </c>
    </row>
    <row r="25" spans="1:52" x14ac:dyDescent="0.3">
      <c r="A25" s="58" t="str">
        <f t="shared" si="2"/>
        <v/>
      </c>
      <c r="B25" s="57"/>
      <c r="C25" s="56"/>
      <c r="D25" s="55"/>
      <c r="E25" s="54"/>
      <c r="F25" s="53"/>
      <c r="G25" s="52"/>
      <c r="H25" s="51"/>
      <c r="I25" s="50" t="str">
        <f>IF(C25="","",VLOOKUP(C25,'Paramètre DIVERS'!$B$5:$D$13,2,FALSE))</f>
        <v/>
      </c>
      <c r="J25" s="49" t="str">
        <f ca="1">IF(OR(I25="RTT",I25="HS"),IF(AND(G25&lt;&gt;"",H25&lt;&gt;""),(H25-G25)*24,((SUMPRODUCT(1*(WEEKDAY(ROW(INDIRECT(E25&amp;":"&amp;F25)))=2)))*(LOOKUP(B25,personnels!$A$6:$A$27,personnels!$K$6:$K$27)))+((SUMPRODUCT(1*(WEEKDAY(ROW(INDIRECT(E25&amp;":"&amp;F25)))=3)))*(LOOKUP(B25,personnels!$A$6:$A$27,personnels!$L$6:$L$27)))+((SUMPRODUCT(1*(WEEKDAY(ROW(INDIRECT(E25&amp;":"&amp;F25)))=4)))*(LOOKUP(B25,personnels!$A$6:$A$27,personnels!$M$6:$M$27)))+((SUMPRODUCT(1*(WEEKDAY(ROW(INDIRECT(E25&amp;":"&amp;F25)))=5)))*(LOOKUP(B25,personnels!$A$6:$A$27,personnels!$N$6:$N$27)))+((SUMPRODUCT(1*(WEEKDAY(ROW(INDIRECT(E25&amp;":"&amp;F25)))=6)))*(LOOKUP(B25,personnels!$A$6:$A$27,personnels!$O$6:$O$27)))),"")</f>
        <v/>
      </c>
      <c r="K25" s="48">
        <f>IF(C25='Paramètre DIVERS'!$B$6,NETWORKDAYS(E25,F25,Calendrier!$M$5:$M$18)-0.5,NETWORKDAYS(E25,F25,Calendrier!$M$5:$M$18))</f>
        <v>0</v>
      </c>
      <c r="L25" s="47" t="str">
        <f t="shared" si="7"/>
        <v/>
      </c>
      <c r="M25" s="46" t="str">
        <f t="shared" si="7"/>
        <v/>
      </c>
      <c r="N25" s="46" t="str">
        <f t="shared" si="7"/>
        <v>C</v>
      </c>
      <c r="O25" s="46" t="str">
        <f t="shared" si="7"/>
        <v>C</v>
      </c>
      <c r="P25" s="46" t="str">
        <f t="shared" si="7"/>
        <v/>
      </c>
      <c r="Q25" s="46" t="str">
        <f t="shared" si="7"/>
        <v>C</v>
      </c>
      <c r="R25" s="46" t="str">
        <f t="shared" si="7"/>
        <v/>
      </c>
      <c r="S25" s="46" t="str">
        <f t="shared" si="7"/>
        <v/>
      </c>
      <c r="T25" s="46" t="str">
        <f t="shared" si="7"/>
        <v/>
      </c>
      <c r="U25" s="46" t="str">
        <f t="shared" si="7"/>
        <v>C</v>
      </c>
      <c r="V25" s="46" t="str">
        <f t="shared" si="8"/>
        <v>C</v>
      </c>
      <c r="W25" s="46" t="str">
        <f t="shared" si="8"/>
        <v/>
      </c>
      <c r="X25" s="46" t="str">
        <f t="shared" si="8"/>
        <v/>
      </c>
      <c r="Y25" s="46" t="str">
        <f t="shared" si="8"/>
        <v/>
      </c>
      <c r="Z25" s="46" t="str">
        <f t="shared" si="8"/>
        <v/>
      </c>
      <c r="AA25" s="46" t="str">
        <f t="shared" si="8"/>
        <v/>
      </c>
      <c r="AB25" s="46" t="str">
        <f t="shared" si="8"/>
        <v>C</v>
      </c>
      <c r="AC25" s="46" t="str">
        <f t="shared" si="8"/>
        <v>C</v>
      </c>
      <c r="AD25" s="46" t="str">
        <f t="shared" si="8"/>
        <v/>
      </c>
      <c r="AE25" s="46" t="str">
        <f t="shared" si="8"/>
        <v/>
      </c>
      <c r="AF25" s="46" t="str">
        <f t="shared" si="9"/>
        <v/>
      </c>
      <c r="AG25" s="46" t="str">
        <f t="shared" si="9"/>
        <v/>
      </c>
      <c r="AH25" s="46" t="str">
        <f t="shared" si="9"/>
        <v/>
      </c>
      <c r="AI25" s="46" t="str">
        <f t="shared" si="9"/>
        <v>C</v>
      </c>
      <c r="AJ25" s="46" t="str">
        <f t="shared" si="9"/>
        <v>C</v>
      </c>
      <c r="AK25" s="46" t="str">
        <f t="shared" si="9"/>
        <v/>
      </c>
      <c r="AL25" s="46" t="str">
        <f t="shared" si="9"/>
        <v/>
      </c>
      <c r="AM25" s="46" t="str">
        <f t="shared" si="9"/>
        <v/>
      </c>
      <c r="AN25" s="46" t="str">
        <f t="shared" si="9"/>
        <v/>
      </c>
      <c r="AO25" s="46" t="str">
        <f t="shared" si="9"/>
        <v/>
      </c>
      <c r="AP25" s="46" t="str">
        <f t="shared" si="10"/>
        <v>C</v>
      </c>
      <c r="AQ25" s="46" t="str">
        <f t="shared" si="10"/>
        <v>C</v>
      </c>
      <c r="AR25" s="46" t="str">
        <f t="shared" si="10"/>
        <v/>
      </c>
      <c r="AS25" s="46" t="str">
        <f t="shared" si="10"/>
        <v/>
      </c>
      <c r="AT25" s="46" t="str">
        <f t="shared" si="10"/>
        <v/>
      </c>
      <c r="AU25" s="46" t="str">
        <f t="shared" si="10"/>
        <v/>
      </c>
      <c r="AV25" s="46" t="str">
        <f t="shared" si="10"/>
        <v/>
      </c>
      <c r="AW25" s="46" t="str">
        <f t="shared" si="10"/>
        <v>C</v>
      </c>
      <c r="AX25" s="46" t="str">
        <f t="shared" si="10"/>
        <v>C</v>
      </c>
      <c r="AY25" s="46" t="str">
        <f t="shared" si="10"/>
        <v/>
      </c>
      <c r="AZ25" s="45" t="str">
        <f t="shared" si="10"/>
        <v/>
      </c>
    </row>
    <row r="26" spans="1:52" x14ac:dyDescent="0.3">
      <c r="A26" s="58" t="str">
        <f t="shared" si="2"/>
        <v/>
      </c>
      <c r="B26" s="57"/>
      <c r="C26" s="56"/>
      <c r="D26" s="55"/>
      <c r="E26" s="54"/>
      <c r="F26" s="53"/>
      <c r="G26" s="52"/>
      <c r="H26" s="51"/>
      <c r="I26" s="50" t="str">
        <f>IF(C26="","",VLOOKUP(C26,'Paramètre DIVERS'!$B$5:$D$13,2,FALSE))</f>
        <v/>
      </c>
      <c r="J26" s="49" t="str">
        <f ca="1">IF(OR(I26="RTT",I26="HS"),IF(AND(G26&lt;&gt;"",H26&lt;&gt;""),(H26-G26)*24,((SUMPRODUCT(1*(WEEKDAY(ROW(INDIRECT(E26&amp;":"&amp;F26)))=2)))*(LOOKUP(B26,personnels!$A$6:$A$27,personnels!$K$6:$K$27)))+((SUMPRODUCT(1*(WEEKDAY(ROW(INDIRECT(E26&amp;":"&amp;F26)))=3)))*(LOOKUP(B26,personnels!$A$6:$A$27,personnels!$L$6:$L$27)))+((SUMPRODUCT(1*(WEEKDAY(ROW(INDIRECT(E26&amp;":"&amp;F26)))=4)))*(LOOKUP(B26,personnels!$A$6:$A$27,personnels!$M$6:$M$27)))+((SUMPRODUCT(1*(WEEKDAY(ROW(INDIRECT(E26&amp;":"&amp;F26)))=5)))*(LOOKUP(B26,personnels!$A$6:$A$27,personnels!$N$6:$N$27)))+((SUMPRODUCT(1*(WEEKDAY(ROW(INDIRECT(E26&amp;":"&amp;F26)))=6)))*(LOOKUP(B26,personnels!$A$6:$A$27,personnels!$O$6:$O$27)))),"")</f>
        <v/>
      </c>
      <c r="K26" s="48">
        <f>IF(C26='Paramètre DIVERS'!$B$6,NETWORKDAYS(E26,F26,Calendrier!$M$5:$M$18)-0.5,NETWORKDAYS(E26,F26,Calendrier!$M$5:$M$18))</f>
        <v>0</v>
      </c>
      <c r="L26" s="47" t="str">
        <f t="shared" si="7"/>
        <v/>
      </c>
      <c r="M26" s="46" t="str">
        <f t="shared" si="7"/>
        <v/>
      </c>
      <c r="N26" s="46" t="str">
        <f t="shared" si="7"/>
        <v>C</v>
      </c>
      <c r="O26" s="46" t="str">
        <f t="shared" si="7"/>
        <v>C</v>
      </c>
      <c r="P26" s="46" t="str">
        <f t="shared" si="7"/>
        <v/>
      </c>
      <c r="Q26" s="46" t="str">
        <f t="shared" si="7"/>
        <v>C</v>
      </c>
      <c r="R26" s="46" t="str">
        <f t="shared" si="7"/>
        <v/>
      </c>
      <c r="S26" s="46" t="str">
        <f t="shared" si="7"/>
        <v/>
      </c>
      <c r="T26" s="46" t="str">
        <f t="shared" si="7"/>
        <v/>
      </c>
      <c r="U26" s="46" t="str">
        <f t="shared" si="7"/>
        <v>C</v>
      </c>
      <c r="V26" s="46" t="str">
        <f t="shared" si="8"/>
        <v>C</v>
      </c>
      <c r="W26" s="46" t="str">
        <f t="shared" si="8"/>
        <v/>
      </c>
      <c r="X26" s="46" t="str">
        <f t="shared" si="8"/>
        <v/>
      </c>
      <c r="Y26" s="46" t="str">
        <f t="shared" si="8"/>
        <v/>
      </c>
      <c r="Z26" s="46" t="str">
        <f t="shared" si="8"/>
        <v/>
      </c>
      <c r="AA26" s="46" t="str">
        <f t="shared" si="8"/>
        <v/>
      </c>
      <c r="AB26" s="46" t="str">
        <f t="shared" si="8"/>
        <v>C</v>
      </c>
      <c r="AC26" s="46" t="str">
        <f t="shared" si="8"/>
        <v>C</v>
      </c>
      <c r="AD26" s="46" t="str">
        <f t="shared" si="8"/>
        <v/>
      </c>
      <c r="AE26" s="46" t="str">
        <f t="shared" si="8"/>
        <v/>
      </c>
      <c r="AF26" s="46" t="str">
        <f t="shared" si="9"/>
        <v/>
      </c>
      <c r="AG26" s="46" t="str">
        <f t="shared" si="9"/>
        <v/>
      </c>
      <c r="AH26" s="46" t="str">
        <f t="shared" si="9"/>
        <v/>
      </c>
      <c r="AI26" s="46" t="str">
        <f t="shared" si="9"/>
        <v>C</v>
      </c>
      <c r="AJ26" s="46" t="str">
        <f t="shared" si="9"/>
        <v>C</v>
      </c>
      <c r="AK26" s="46" t="str">
        <f t="shared" si="9"/>
        <v/>
      </c>
      <c r="AL26" s="46" t="str">
        <f t="shared" si="9"/>
        <v/>
      </c>
      <c r="AM26" s="46" t="str">
        <f t="shared" si="9"/>
        <v/>
      </c>
      <c r="AN26" s="46" t="str">
        <f t="shared" si="9"/>
        <v/>
      </c>
      <c r="AO26" s="46" t="str">
        <f t="shared" si="9"/>
        <v/>
      </c>
      <c r="AP26" s="46" t="str">
        <f t="shared" si="10"/>
        <v>C</v>
      </c>
      <c r="AQ26" s="46" t="str">
        <f t="shared" si="10"/>
        <v>C</v>
      </c>
      <c r="AR26" s="46" t="str">
        <f t="shared" si="10"/>
        <v/>
      </c>
      <c r="AS26" s="46" t="str">
        <f t="shared" si="10"/>
        <v/>
      </c>
      <c r="AT26" s="46" t="str">
        <f t="shared" si="10"/>
        <v/>
      </c>
      <c r="AU26" s="46" t="str">
        <f t="shared" si="10"/>
        <v/>
      </c>
      <c r="AV26" s="46" t="str">
        <f t="shared" si="10"/>
        <v/>
      </c>
      <c r="AW26" s="46" t="str">
        <f t="shared" si="10"/>
        <v>C</v>
      </c>
      <c r="AX26" s="46" t="str">
        <f t="shared" si="10"/>
        <v>C</v>
      </c>
      <c r="AY26" s="46" t="str">
        <f t="shared" si="10"/>
        <v/>
      </c>
      <c r="AZ26" s="45" t="str">
        <f t="shared" si="10"/>
        <v/>
      </c>
    </row>
    <row r="27" spans="1:52" x14ac:dyDescent="0.3">
      <c r="A27" s="58" t="str">
        <f t="shared" si="2"/>
        <v/>
      </c>
      <c r="B27" s="57"/>
      <c r="C27" s="56"/>
      <c r="D27" s="55"/>
      <c r="E27" s="54"/>
      <c r="F27" s="53"/>
      <c r="G27" s="52"/>
      <c r="H27" s="51"/>
      <c r="I27" s="50" t="str">
        <f>IF(C27="","",VLOOKUP(C27,'Paramètre DIVERS'!$B$5:$D$13,2,FALSE))</f>
        <v/>
      </c>
      <c r="J27" s="49" t="str">
        <f ca="1">IF(OR(I27="RTT",I27="HS"),IF(AND(G27&lt;&gt;"",H27&lt;&gt;""),(H27-G27)*24,((SUMPRODUCT(1*(WEEKDAY(ROW(INDIRECT(E27&amp;":"&amp;F27)))=2)))*(LOOKUP(B27,personnels!$A$6:$A$27,personnels!$K$6:$K$27)))+((SUMPRODUCT(1*(WEEKDAY(ROW(INDIRECT(E27&amp;":"&amp;F27)))=3)))*(LOOKUP(B27,personnels!$A$6:$A$27,personnels!$L$6:$L$27)))+((SUMPRODUCT(1*(WEEKDAY(ROW(INDIRECT(E27&amp;":"&amp;F27)))=4)))*(LOOKUP(B27,personnels!$A$6:$A$27,personnels!$M$6:$M$27)))+((SUMPRODUCT(1*(WEEKDAY(ROW(INDIRECT(E27&amp;":"&amp;F27)))=5)))*(LOOKUP(B27,personnels!$A$6:$A$27,personnels!$N$6:$N$27)))+((SUMPRODUCT(1*(WEEKDAY(ROW(INDIRECT(E27&amp;":"&amp;F27)))=6)))*(LOOKUP(B27,personnels!$A$6:$A$27,personnels!$O$6:$O$27)))),"")</f>
        <v/>
      </c>
      <c r="K27" s="48">
        <f>IF(C27='Paramètre DIVERS'!$B$6,NETWORKDAYS(E27,F27,Calendrier!$M$5:$M$18)-0.5,NETWORKDAYS(E27,F27,Calendrier!$M$5:$M$18))</f>
        <v>0</v>
      </c>
      <c r="L27" s="47" t="str">
        <f t="shared" ref="L27:U36" si="11">IF(OR(L$6="s",L$6="f",L$6="d"),"C",IF(AND(L$5&gt;=$E27,L$5&lt;=$F27),$I27,""))</f>
        <v/>
      </c>
      <c r="M27" s="46" t="str">
        <f t="shared" si="11"/>
        <v/>
      </c>
      <c r="N27" s="46" t="str">
        <f t="shared" si="11"/>
        <v>C</v>
      </c>
      <c r="O27" s="46" t="str">
        <f t="shared" si="11"/>
        <v>C</v>
      </c>
      <c r="P27" s="46" t="str">
        <f t="shared" si="11"/>
        <v/>
      </c>
      <c r="Q27" s="46" t="str">
        <f t="shared" si="11"/>
        <v>C</v>
      </c>
      <c r="R27" s="46" t="str">
        <f t="shared" si="11"/>
        <v/>
      </c>
      <c r="S27" s="46" t="str">
        <f t="shared" si="11"/>
        <v/>
      </c>
      <c r="T27" s="46" t="str">
        <f t="shared" si="11"/>
        <v/>
      </c>
      <c r="U27" s="46" t="str">
        <f t="shared" si="11"/>
        <v>C</v>
      </c>
      <c r="V27" s="46" t="str">
        <f t="shared" ref="V27:AE36" si="12">IF(OR(V$6="s",V$6="f",V$6="d"),"C",IF(AND(V$5&gt;=$E27,V$5&lt;=$F27),$I27,""))</f>
        <v>C</v>
      </c>
      <c r="W27" s="46" t="str">
        <f t="shared" si="12"/>
        <v/>
      </c>
      <c r="X27" s="46" t="str">
        <f t="shared" si="12"/>
        <v/>
      </c>
      <c r="Y27" s="46" t="str">
        <f t="shared" si="12"/>
        <v/>
      </c>
      <c r="Z27" s="46" t="str">
        <f t="shared" si="12"/>
        <v/>
      </c>
      <c r="AA27" s="46" t="str">
        <f t="shared" si="12"/>
        <v/>
      </c>
      <c r="AB27" s="46" t="str">
        <f t="shared" si="12"/>
        <v>C</v>
      </c>
      <c r="AC27" s="46" t="str">
        <f t="shared" si="12"/>
        <v>C</v>
      </c>
      <c r="AD27" s="46" t="str">
        <f t="shared" si="12"/>
        <v/>
      </c>
      <c r="AE27" s="46" t="str">
        <f t="shared" si="12"/>
        <v/>
      </c>
      <c r="AF27" s="46" t="str">
        <f t="shared" ref="AF27:AO36" si="13">IF(OR(AF$6="s",AF$6="f",AF$6="d"),"C",IF(AND(AF$5&gt;=$E27,AF$5&lt;=$F27),$I27,""))</f>
        <v/>
      </c>
      <c r="AG27" s="46" t="str">
        <f t="shared" si="13"/>
        <v/>
      </c>
      <c r="AH27" s="46" t="str">
        <f t="shared" si="13"/>
        <v/>
      </c>
      <c r="AI27" s="46" t="str">
        <f t="shared" si="13"/>
        <v>C</v>
      </c>
      <c r="AJ27" s="46" t="str">
        <f t="shared" si="13"/>
        <v>C</v>
      </c>
      <c r="AK27" s="46" t="str">
        <f t="shared" si="13"/>
        <v/>
      </c>
      <c r="AL27" s="46" t="str">
        <f t="shared" si="13"/>
        <v/>
      </c>
      <c r="AM27" s="46" t="str">
        <f t="shared" si="13"/>
        <v/>
      </c>
      <c r="AN27" s="46" t="str">
        <f t="shared" si="13"/>
        <v/>
      </c>
      <c r="AO27" s="46" t="str">
        <f t="shared" si="13"/>
        <v/>
      </c>
      <c r="AP27" s="46" t="str">
        <f t="shared" ref="AP27:AZ36" si="14">IF(OR(AP$6="s",AP$6="f",AP$6="d"),"C",IF(AND(AP$5&gt;=$E27,AP$5&lt;=$F27),$I27,""))</f>
        <v>C</v>
      </c>
      <c r="AQ27" s="46" t="str">
        <f t="shared" si="14"/>
        <v>C</v>
      </c>
      <c r="AR27" s="46" t="str">
        <f t="shared" si="14"/>
        <v/>
      </c>
      <c r="AS27" s="46" t="str">
        <f t="shared" si="14"/>
        <v/>
      </c>
      <c r="AT27" s="46" t="str">
        <f t="shared" si="14"/>
        <v/>
      </c>
      <c r="AU27" s="46" t="str">
        <f t="shared" si="14"/>
        <v/>
      </c>
      <c r="AV27" s="46" t="str">
        <f t="shared" si="14"/>
        <v/>
      </c>
      <c r="AW27" s="46" t="str">
        <f t="shared" si="14"/>
        <v>C</v>
      </c>
      <c r="AX27" s="46" t="str">
        <f t="shared" si="14"/>
        <v>C</v>
      </c>
      <c r="AY27" s="46" t="str">
        <f t="shared" si="14"/>
        <v/>
      </c>
      <c r="AZ27" s="45" t="str">
        <f t="shared" si="14"/>
        <v/>
      </c>
    </row>
    <row r="28" spans="1:52" x14ac:dyDescent="0.3">
      <c r="A28" s="58" t="str">
        <f t="shared" si="2"/>
        <v/>
      </c>
      <c r="B28" s="57"/>
      <c r="C28" s="56"/>
      <c r="D28" s="55"/>
      <c r="E28" s="54"/>
      <c r="F28" s="53"/>
      <c r="G28" s="52"/>
      <c r="H28" s="51"/>
      <c r="I28" s="50" t="str">
        <f>IF(C28="","",VLOOKUP(C28,'Paramètre DIVERS'!$B$5:$D$13,2,FALSE))</f>
        <v/>
      </c>
      <c r="J28" s="49" t="str">
        <f ca="1">IF(OR(I28="RTT",I28="HS"),IF(AND(G28&lt;&gt;"",H28&lt;&gt;""),(H28-G28)*24,((SUMPRODUCT(1*(WEEKDAY(ROW(INDIRECT(E28&amp;":"&amp;F28)))=2)))*(LOOKUP(B28,personnels!$A$6:$A$27,personnels!$K$6:$K$27)))+((SUMPRODUCT(1*(WEEKDAY(ROW(INDIRECT(E28&amp;":"&amp;F28)))=3)))*(LOOKUP(B28,personnels!$A$6:$A$27,personnels!$L$6:$L$27)))+((SUMPRODUCT(1*(WEEKDAY(ROW(INDIRECT(E28&amp;":"&amp;F28)))=4)))*(LOOKUP(B28,personnels!$A$6:$A$27,personnels!$M$6:$M$27)))+((SUMPRODUCT(1*(WEEKDAY(ROW(INDIRECT(E28&amp;":"&amp;F28)))=5)))*(LOOKUP(B28,personnels!$A$6:$A$27,personnels!$N$6:$N$27)))+((SUMPRODUCT(1*(WEEKDAY(ROW(INDIRECT(E28&amp;":"&amp;F28)))=6)))*(LOOKUP(B28,personnels!$A$6:$A$27,personnels!$O$6:$O$27)))),"")</f>
        <v/>
      </c>
      <c r="K28" s="48">
        <f>IF(C28='Paramètre DIVERS'!$B$6,NETWORKDAYS(E28,F28,Calendrier!$M$5:$M$18)-0.5,NETWORKDAYS(E28,F28,Calendrier!$M$5:$M$18))</f>
        <v>0</v>
      </c>
      <c r="L28" s="47" t="str">
        <f t="shared" si="11"/>
        <v/>
      </c>
      <c r="M28" s="46" t="str">
        <f t="shared" si="11"/>
        <v/>
      </c>
      <c r="N28" s="46" t="str">
        <f t="shared" si="11"/>
        <v>C</v>
      </c>
      <c r="O28" s="46" t="str">
        <f t="shared" si="11"/>
        <v>C</v>
      </c>
      <c r="P28" s="46" t="str">
        <f t="shared" si="11"/>
        <v/>
      </c>
      <c r="Q28" s="46" t="str">
        <f t="shared" si="11"/>
        <v>C</v>
      </c>
      <c r="R28" s="46" t="str">
        <f t="shared" si="11"/>
        <v/>
      </c>
      <c r="S28" s="46" t="str">
        <f t="shared" si="11"/>
        <v/>
      </c>
      <c r="T28" s="46" t="str">
        <f t="shared" si="11"/>
        <v/>
      </c>
      <c r="U28" s="46" t="str">
        <f t="shared" si="11"/>
        <v>C</v>
      </c>
      <c r="V28" s="46" t="str">
        <f t="shared" si="12"/>
        <v>C</v>
      </c>
      <c r="W28" s="46" t="str">
        <f t="shared" si="12"/>
        <v/>
      </c>
      <c r="X28" s="46" t="str">
        <f t="shared" si="12"/>
        <v/>
      </c>
      <c r="Y28" s="46" t="str">
        <f t="shared" si="12"/>
        <v/>
      </c>
      <c r="Z28" s="46" t="str">
        <f t="shared" si="12"/>
        <v/>
      </c>
      <c r="AA28" s="46" t="str">
        <f t="shared" si="12"/>
        <v/>
      </c>
      <c r="AB28" s="46" t="str">
        <f t="shared" si="12"/>
        <v>C</v>
      </c>
      <c r="AC28" s="46" t="str">
        <f t="shared" si="12"/>
        <v>C</v>
      </c>
      <c r="AD28" s="46" t="str">
        <f t="shared" si="12"/>
        <v/>
      </c>
      <c r="AE28" s="46" t="str">
        <f t="shared" si="12"/>
        <v/>
      </c>
      <c r="AF28" s="46" t="str">
        <f t="shared" si="13"/>
        <v/>
      </c>
      <c r="AG28" s="46" t="str">
        <f t="shared" si="13"/>
        <v/>
      </c>
      <c r="AH28" s="46" t="str">
        <f t="shared" si="13"/>
        <v/>
      </c>
      <c r="AI28" s="46" t="str">
        <f t="shared" si="13"/>
        <v>C</v>
      </c>
      <c r="AJ28" s="46" t="str">
        <f t="shared" si="13"/>
        <v>C</v>
      </c>
      <c r="AK28" s="46" t="str">
        <f t="shared" si="13"/>
        <v/>
      </c>
      <c r="AL28" s="46" t="str">
        <f t="shared" si="13"/>
        <v/>
      </c>
      <c r="AM28" s="46" t="str">
        <f t="shared" si="13"/>
        <v/>
      </c>
      <c r="AN28" s="46" t="str">
        <f t="shared" si="13"/>
        <v/>
      </c>
      <c r="AO28" s="46" t="str">
        <f t="shared" si="13"/>
        <v/>
      </c>
      <c r="AP28" s="46" t="str">
        <f t="shared" si="14"/>
        <v>C</v>
      </c>
      <c r="AQ28" s="46" t="str">
        <f t="shared" si="14"/>
        <v>C</v>
      </c>
      <c r="AR28" s="46" t="str">
        <f t="shared" si="14"/>
        <v/>
      </c>
      <c r="AS28" s="46" t="str">
        <f t="shared" si="14"/>
        <v/>
      </c>
      <c r="AT28" s="46" t="str">
        <f t="shared" si="14"/>
        <v/>
      </c>
      <c r="AU28" s="46" t="str">
        <f t="shared" si="14"/>
        <v/>
      </c>
      <c r="AV28" s="46" t="str">
        <f t="shared" si="14"/>
        <v/>
      </c>
      <c r="AW28" s="46" t="str">
        <f t="shared" si="14"/>
        <v>C</v>
      </c>
      <c r="AX28" s="46" t="str">
        <f t="shared" si="14"/>
        <v>C</v>
      </c>
      <c r="AY28" s="46" t="str">
        <f t="shared" si="14"/>
        <v/>
      </c>
      <c r="AZ28" s="45" t="str">
        <f t="shared" si="14"/>
        <v/>
      </c>
    </row>
    <row r="29" spans="1:52" x14ac:dyDescent="0.3">
      <c r="A29" s="58" t="str">
        <f t="shared" si="2"/>
        <v/>
      </c>
      <c r="B29" s="57"/>
      <c r="C29" s="56"/>
      <c r="D29" s="55"/>
      <c r="E29" s="54"/>
      <c r="F29" s="53"/>
      <c r="G29" s="52"/>
      <c r="H29" s="51"/>
      <c r="I29" s="50" t="str">
        <f>IF(C29="","",VLOOKUP(C29,'Paramètre DIVERS'!$B$5:$D$13,2,FALSE))</f>
        <v/>
      </c>
      <c r="J29" s="49" t="str">
        <f ca="1">IF(OR(I29="RTT",I29="HS"),IF(AND(G29&lt;&gt;"",H29&lt;&gt;""),(H29-G29)*24,((SUMPRODUCT(1*(WEEKDAY(ROW(INDIRECT(E29&amp;":"&amp;F29)))=2)))*(LOOKUP(B29,personnels!$A$6:$A$27,personnels!$K$6:$K$27)))+((SUMPRODUCT(1*(WEEKDAY(ROW(INDIRECT(E29&amp;":"&amp;F29)))=3)))*(LOOKUP(B29,personnels!$A$6:$A$27,personnels!$L$6:$L$27)))+((SUMPRODUCT(1*(WEEKDAY(ROW(INDIRECT(E29&amp;":"&amp;F29)))=4)))*(LOOKUP(B29,personnels!$A$6:$A$27,personnels!$M$6:$M$27)))+((SUMPRODUCT(1*(WEEKDAY(ROW(INDIRECT(E29&amp;":"&amp;F29)))=5)))*(LOOKUP(B29,personnels!$A$6:$A$27,personnels!$N$6:$N$27)))+((SUMPRODUCT(1*(WEEKDAY(ROW(INDIRECT(E29&amp;":"&amp;F29)))=6)))*(LOOKUP(B29,personnels!$A$6:$A$27,personnels!$O$6:$O$27)))),"")</f>
        <v/>
      </c>
      <c r="K29" s="48">
        <f>IF(C29='Paramètre DIVERS'!$B$6,NETWORKDAYS(E29,F29,Calendrier!$M$5:$M$18)-0.5,NETWORKDAYS(E29,F29,Calendrier!$M$5:$M$18))</f>
        <v>0</v>
      </c>
      <c r="L29" s="47" t="str">
        <f t="shared" si="11"/>
        <v/>
      </c>
      <c r="M29" s="46" t="str">
        <f t="shared" si="11"/>
        <v/>
      </c>
      <c r="N29" s="46" t="str">
        <f t="shared" si="11"/>
        <v>C</v>
      </c>
      <c r="O29" s="46" t="str">
        <f t="shared" si="11"/>
        <v>C</v>
      </c>
      <c r="P29" s="46" t="str">
        <f t="shared" si="11"/>
        <v/>
      </c>
      <c r="Q29" s="46" t="str">
        <f t="shared" si="11"/>
        <v>C</v>
      </c>
      <c r="R29" s="46" t="str">
        <f t="shared" si="11"/>
        <v/>
      </c>
      <c r="S29" s="46" t="str">
        <f t="shared" si="11"/>
        <v/>
      </c>
      <c r="T29" s="46" t="str">
        <f t="shared" si="11"/>
        <v/>
      </c>
      <c r="U29" s="46" t="str">
        <f t="shared" si="11"/>
        <v>C</v>
      </c>
      <c r="V29" s="46" t="str">
        <f t="shared" si="12"/>
        <v>C</v>
      </c>
      <c r="W29" s="46" t="str">
        <f t="shared" si="12"/>
        <v/>
      </c>
      <c r="X29" s="46" t="str">
        <f t="shared" si="12"/>
        <v/>
      </c>
      <c r="Y29" s="46" t="str">
        <f t="shared" si="12"/>
        <v/>
      </c>
      <c r="Z29" s="46" t="str">
        <f t="shared" si="12"/>
        <v/>
      </c>
      <c r="AA29" s="46" t="str">
        <f t="shared" si="12"/>
        <v/>
      </c>
      <c r="AB29" s="46" t="str">
        <f t="shared" si="12"/>
        <v>C</v>
      </c>
      <c r="AC29" s="46" t="str">
        <f t="shared" si="12"/>
        <v>C</v>
      </c>
      <c r="AD29" s="46" t="str">
        <f t="shared" si="12"/>
        <v/>
      </c>
      <c r="AE29" s="46" t="str">
        <f t="shared" si="12"/>
        <v/>
      </c>
      <c r="AF29" s="46" t="str">
        <f t="shared" si="13"/>
        <v/>
      </c>
      <c r="AG29" s="46" t="str">
        <f t="shared" si="13"/>
        <v/>
      </c>
      <c r="AH29" s="46" t="str">
        <f t="shared" si="13"/>
        <v/>
      </c>
      <c r="AI29" s="46" t="str">
        <f t="shared" si="13"/>
        <v>C</v>
      </c>
      <c r="AJ29" s="46" t="str">
        <f t="shared" si="13"/>
        <v>C</v>
      </c>
      <c r="AK29" s="46" t="str">
        <f t="shared" si="13"/>
        <v/>
      </c>
      <c r="AL29" s="46" t="str">
        <f t="shared" si="13"/>
        <v/>
      </c>
      <c r="AM29" s="46" t="str">
        <f t="shared" si="13"/>
        <v/>
      </c>
      <c r="AN29" s="46" t="str">
        <f t="shared" si="13"/>
        <v/>
      </c>
      <c r="AO29" s="46" t="str">
        <f t="shared" si="13"/>
        <v/>
      </c>
      <c r="AP29" s="46" t="str">
        <f t="shared" si="14"/>
        <v>C</v>
      </c>
      <c r="AQ29" s="46" t="str">
        <f t="shared" si="14"/>
        <v>C</v>
      </c>
      <c r="AR29" s="46" t="str">
        <f t="shared" si="14"/>
        <v/>
      </c>
      <c r="AS29" s="46" t="str">
        <f t="shared" si="14"/>
        <v/>
      </c>
      <c r="AT29" s="46" t="str">
        <f t="shared" si="14"/>
        <v/>
      </c>
      <c r="AU29" s="46" t="str">
        <f t="shared" si="14"/>
        <v/>
      </c>
      <c r="AV29" s="46" t="str">
        <f t="shared" si="14"/>
        <v/>
      </c>
      <c r="AW29" s="46" t="str">
        <f t="shared" si="14"/>
        <v>C</v>
      </c>
      <c r="AX29" s="46" t="str">
        <f t="shared" si="14"/>
        <v>C</v>
      </c>
      <c r="AY29" s="46" t="str">
        <f t="shared" si="14"/>
        <v/>
      </c>
      <c r="AZ29" s="45" t="str">
        <f t="shared" si="14"/>
        <v/>
      </c>
    </row>
    <row r="30" spans="1:52" x14ac:dyDescent="0.3">
      <c r="A30" s="58" t="str">
        <f t="shared" si="2"/>
        <v/>
      </c>
      <c r="B30" s="57"/>
      <c r="C30" s="56"/>
      <c r="D30" s="55"/>
      <c r="E30" s="54"/>
      <c r="F30" s="53"/>
      <c r="G30" s="52"/>
      <c r="H30" s="51"/>
      <c r="I30" s="50" t="str">
        <f>IF(C30="","",VLOOKUP(C30,'Paramètre DIVERS'!$B$5:$D$13,2,FALSE))</f>
        <v/>
      </c>
      <c r="J30" s="49" t="str">
        <f ca="1">IF(OR(I30="RTT",I30="HS"),IF(AND(G30&lt;&gt;"",H30&lt;&gt;""),(H30-G30)*24,((SUMPRODUCT(1*(WEEKDAY(ROW(INDIRECT(E30&amp;":"&amp;F30)))=2)))*(LOOKUP(B30,personnels!$A$6:$A$27,personnels!$K$6:$K$27)))+((SUMPRODUCT(1*(WEEKDAY(ROW(INDIRECT(E30&amp;":"&amp;F30)))=3)))*(LOOKUP(B30,personnels!$A$6:$A$27,personnels!$L$6:$L$27)))+((SUMPRODUCT(1*(WEEKDAY(ROW(INDIRECT(E30&amp;":"&amp;F30)))=4)))*(LOOKUP(B30,personnels!$A$6:$A$27,personnels!$M$6:$M$27)))+((SUMPRODUCT(1*(WEEKDAY(ROW(INDIRECT(E30&amp;":"&amp;F30)))=5)))*(LOOKUP(B30,personnels!$A$6:$A$27,personnels!$N$6:$N$27)))+((SUMPRODUCT(1*(WEEKDAY(ROW(INDIRECT(E30&amp;":"&amp;F30)))=6)))*(LOOKUP(B30,personnels!$A$6:$A$27,personnels!$O$6:$O$27)))),"")</f>
        <v/>
      </c>
      <c r="K30" s="48">
        <f>IF(C30='Paramètre DIVERS'!$B$6,NETWORKDAYS(E30,F30,Calendrier!$M$5:$M$18)-0.5,NETWORKDAYS(E30,F30,Calendrier!$M$5:$M$18))</f>
        <v>0</v>
      </c>
      <c r="L30" s="47" t="str">
        <f t="shared" si="11"/>
        <v/>
      </c>
      <c r="M30" s="46" t="str">
        <f t="shared" si="11"/>
        <v/>
      </c>
      <c r="N30" s="46" t="str">
        <f t="shared" si="11"/>
        <v>C</v>
      </c>
      <c r="O30" s="46" t="str">
        <f t="shared" si="11"/>
        <v>C</v>
      </c>
      <c r="P30" s="46" t="str">
        <f t="shared" si="11"/>
        <v/>
      </c>
      <c r="Q30" s="46" t="str">
        <f t="shared" si="11"/>
        <v>C</v>
      </c>
      <c r="R30" s="46" t="str">
        <f t="shared" si="11"/>
        <v/>
      </c>
      <c r="S30" s="46" t="str">
        <f t="shared" si="11"/>
        <v/>
      </c>
      <c r="T30" s="46" t="str">
        <f t="shared" si="11"/>
        <v/>
      </c>
      <c r="U30" s="46" t="str">
        <f t="shared" si="11"/>
        <v>C</v>
      </c>
      <c r="V30" s="46" t="str">
        <f t="shared" si="12"/>
        <v>C</v>
      </c>
      <c r="W30" s="46" t="str">
        <f t="shared" si="12"/>
        <v/>
      </c>
      <c r="X30" s="46" t="str">
        <f t="shared" si="12"/>
        <v/>
      </c>
      <c r="Y30" s="46" t="str">
        <f t="shared" si="12"/>
        <v/>
      </c>
      <c r="Z30" s="46" t="str">
        <f t="shared" si="12"/>
        <v/>
      </c>
      <c r="AA30" s="46" t="str">
        <f t="shared" si="12"/>
        <v/>
      </c>
      <c r="AB30" s="46" t="str">
        <f t="shared" si="12"/>
        <v>C</v>
      </c>
      <c r="AC30" s="46" t="str">
        <f t="shared" si="12"/>
        <v>C</v>
      </c>
      <c r="AD30" s="46" t="str">
        <f t="shared" si="12"/>
        <v/>
      </c>
      <c r="AE30" s="46" t="str">
        <f t="shared" si="12"/>
        <v/>
      </c>
      <c r="AF30" s="46" t="str">
        <f t="shared" si="13"/>
        <v/>
      </c>
      <c r="AG30" s="46" t="str">
        <f t="shared" si="13"/>
        <v/>
      </c>
      <c r="AH30" s="46" t="str">
        <f t="shared" si="13"/>
        <v/>
      </c>
      <c r="AI30" s="46" t="str">
        <f t="shared" si="13"/>
        <v>C</v>
      </c>
      <c r="AJ30" s="46" t="str">
        <f t="shared" si="13"/>
        <v>C</v>
      </c>
      <c r="AK30" s="46" t="str">
        <f t="shared" si="13"/>
        <v/>
      </c>
      <c r="AL30" s="46" t="str">
        <f t="shared" si="13"/>
        <v/>
      </c>
      <c r="AM30" s="46" t="str">
        <f t="shared" si="13"/>
        <v/>
      </c>
      <c r="AN30" s="46" t="str">
        <f t="shared" si="13"/>
        <v/>
      </c>
      <c r="AO30" s="46" t="str">
        <f t="shared" si="13"/>
        <v/>
      </c>
      <c r="AP30" s="46" t="str">
        <f t="shared" si="14"/>
        <v>C</v>
      </c>
      <c r="AQ30" s="46" t="str">
        <f t="shared" si="14"/>
        <v>C</v>
      </c>
      <c r="AR30" s="46" t="str">
        <f t="shared" si="14"/>
        <v/>
      </c>
      <c r="AS30" s="46" t="str">
        <f t="shared" si="14"/>
        <v/>
      </c>
      <c r="AT30" s="46" t="str">
        <f t="shared" si="14"/>
        <v/>
      </c>
      <c r="AU30" s="46" t="str">
        <f t="shared" si="14"/>
        <v/>
      </c>
      <c r="AV30" s="46" t="str">
        <f t="shared" si="14"/>
        <v/>
      </c>
      <c r="AW30" s="46" t="str">
        <f t="shared" si="14"/>
        <v>C</v>
      </c>
      <c r="AX30" s="46" t="str">
        <f t="shared" si="14"/>
        <v>C</v>
      </c>
      <c r="AY30" s="46" t="str">
        <f t="shared" si="14"/>
        <v/>
      </c>
      <c r="AZ30" s="45" t="str">
        <f t="shared" si="14"/>
        <v/>
      </c>
    </row>
    <row r="31" spans="1:52" x14ac:dyDescent="0.3">
      <c r="A31" s="58" t="str">
        <f t="shared" si="2"/>
        <v/>
      </c>
      <c r="B31" s="57"/>
      <c r="C31" s="56"/>
      <c r="D31" s="55"/>
      <c r="E31" s="54"/>
      <c r="F31" s="53"/>
      <c r="G31" s="52"/>
      <c r="H31" s="51"/>
      <c r="I31" s="50" t="str">
        <f>IF(C31="","",VLOOKUP(C31,'Paramètre DIVERS'!$B$5:$D$13,2,FALSE))</f>
        <v/>
      </c>
      <c r="J31" s="49" t="str">
        <f ca="1">IF(OR(I31="RTT",I31="HS"),IF(AND(G31&lt;&gt;"",H31&lt;&gt;""),(H31-G31)*24,((SUMPRODUCT(1*(WEEKDAY(ROW(INDIRECT(E31&amp;":"&amp;F31)))=2)))*(LOOKUP(B31,personnels!$A$6:$A$27,personnels!$K$6:$K$27)))+((SUMPRODUCT(1*(WEEKDAY(ROW(INDIRECT(E31&amp;":"&amp;F31)))=3)))*(LOOKUP(B31,personnels!$A$6:$A$27,personnels!$L$6:$L$27)))+((SUMPRODUCT(1*(WEEKDAY(ROW(INDIRECT(E31&amp;":"&amp;F31)))=4)))*(LOOKUP(B31,personnels!$A$6:$A$27,personnels!$M$6:$M$27)))+((SUMPRODUCT(1*(WEEKDAY(ROW(INDIRECT(E31&amp;":"&amp;F31)))=5)))*(LOOKUP(B31,personnels!$A$6:$A$27,personnels!$N$6:$N$27)))+((SUMPRODUCT(1*(WEEKDAY(ROW(INDIRECT(E31&amp;":"&amp;F31)))=6)))*(LOOKUP(B31,personnels!$A$6:$A$27,personnels!$O$6:$O$27)))),"")</f>
        <v/>
      </c>
      <c r="K31" s="48">
        <f>IF(C31='Paramètre DIVERS'!$B$6,NETWORKDAYS(E31,F31,Calendrier!$M$5:$M$18)-0.5,NETWORKDAYS(E31,F31,Calendrier!$M$5:$M$18))</f>
        <v>0</v>
      </c>
      <c r="L31" s="47" t="str">
        <f t="shared" si="11"/>
        <v/>
      </c>
      <c r="M31" s="46" t="str">
        <f t="shared" si="11"/>
        <v/>
      </c>
      <c r="N31" s="46" t="str">
        <f t="shared" si="11"/>
        <v>C</v>
      </c>
      <c r="O31" s="46" t="str">
        <f t="shared" si="11"/>
        <v>C</v>
      </c>
      <c r="P31" s="46" t="str">
        <f t="shared" si="11"/>
        <v/>
      </c>
      <c r="Q31" s="46" t="str">
        <f t="shared" si="11"/>
        <v>C</v>
      </c>
      <c r="R31" s="46" t="str">
        <f t="shared" si="11"/>
        <v/>
      </c>
      <c r="S31" s="46" t="str">
        <f t="shared" si="11"/>
        <v/>
      </c>
      <c r="T31" s="46" t="str">
        <f t="shared" si="11"/>
        <v/>
      </c>
      <c r="U31" s="46" t="str">
        <f t="shared" si="11"/>
        <v>C</v>
      </c>
      <c r="V31" s="46" t="str">
        <f t="shared" si="12"/>
        <v>C</v>
      </c>
      <c r="W31" s="46" t="str">
        <f t="shared" si="12"/>
        <v/>
      </c>
      <c r="X31" s="46" t="str">
        <f t="shared" si="12"/>
        <v/>
      </c>
      <c r="Y31" s="46" t="str">
        <f t="shared" si="12"/>
        <v/>
      </c>
      <c r="Z31" s="46" t="str">
        <f t="shared" si="12"/>
        <v/>
      </c>
      <c r="AA31" s="46" t="str">
        <f t="shared" si="12"/>
        <v/>
      </c>
      <c r="AB31" s="46" t="str">
        <f t="shared" si="12"/>
        <v>C</v>
      </c>
      <c r="AC31" s="46" t="str">
        <f t="shared" si="12"/>
        <v>C</v>
      </c>
      <c r="AD31" s="46" t="str">
        <f t="shared" si="12"/>
        <v/>
      </c>
      <c r="AE31" s="46" t="str">
        <f t="shared" si="12"/>
        <v/>
      </c>
      <c r="AF31" s="46" t="str">
        <f t="shared" si="13"/>
        <v/>
      </c>
      <c r="AG31" s="46" t="str">
        <f t="shared" si="13"/>
        <v/>
      </c>
      <c r="AH31" s="46" t="str">
        <f t="shared" si="13"/>
        <v/>
      </c>
      <c r="AI31" s="46" t="str">
        <f t="shared" si="13"/>
        <v>C</v>
      </c>
      <c r="AJ31" s="46" t="str">
        <f t="shared" si="13"/>
        <v>C</v>
      </c>
      <c r="AK31" s="46" t="str">
        <f t="shared" si="13"/>
        <v/>
      </c>
      <c r="AL31" s="46" t="str">
        <f t="shared" si="13"/>
        <v/>
      </c>
      <c r="AM31" s="46" t="str">
        <f t="shared" si="13"/>
        <v/>
      </c>
      <c r="AN31" s="46" t="str">
        <f t="shared" si="13"/>
        <v/>
      </c>
      <c r="AO31" s="46" t="str">
        <f t="shared" si="13"/>
        <v/>
      </c>
      <c r="AP31" s="46" t="str">
        <f t="shared" si="14"/>
        <v>C</v>
      </c>
      <c r="AQ31" s="46" t="str">
        <f t="shared" si="14"/>
        <v>C</v>
      </c>
      <c r="AR31" s="46" t="str">
        <f t="shared" si="14"/>
        <v/>
      </c>
      <c r="AS31" s="46" t="str">
        <f t="shared" si="14"/>
        <v/>
      </c>
      <c r="AT31" s="46" t="str">
        <f t="shared" si="14"/>
        <v/>
      </c>
      <c r="AU31" s="46" t="str">
        <f t="shared" si="14"/>
        <v/>
      </c>
      <c r="AV31" s="46" t="str">
        <f t="shared" si="14"/>
        <v/>
      </c>
      <c r="AW31" s="46" t="str">
        <f t="shared" si="14"/>
        <v>C</v>
      </c>
      <c r="AX31" s="46" t="str">
        <f t="shared" si="14"/>
        <v>C</v>
      </c>
      <c r="AY31" s="46" t="str">
        <f t="shared" si="14"/>
        <v/>
      </c>
      <c r="AZ31" s="45" t="str">
        <f t="shared" si="14"/>
        <v/>
      </c>
    </row>
    <row r="32" spans="1:52" x14ac:dyDescent="0.3">
      <c r="A32" s="58" t="str">
        <f t="shared" si="2"/>
        <v/>
      </c>
      <c r="B32" s="57"/>
      <c r="C32" s="56"/>
      <c r="D32" s="55"/>
      <c r="E32" s="54"/>
      <c r="F32" s="53"/>
      <c r="G32" s="52"/>
      <c r="H32" s="51"/>
      <c r="I32" s="50" t="str">
        <f>IF(C32="","",VLOOKUP(C32,'Paramètre DIVERS'!$B$5:$D$13,2,FALSE))</f>
        <v/>
      </c>
      <c r="J32" s="49" t="str">
        <f ca="1">IF(OR(I32="RTT",I32="HS"),IF(AND(G32&lt;&gt;"",H32&lt;&gt;""),(H32-G32)*24,((SUMPRODUCT(1*(WEEKDAY(ROW(INDIRECT(E32&amp;":"&amp;F32)))=2)))*(LOOKUP(B32,personnels!$A$6:$A$27,personnels!$K$6:$K$27)))+((SUMPRODUCT(1*(WEEKDAY(ROW(INDIRECT(E32&amp;":"&amp;F32)))=3)))*(LOOKUP(B32,personnels!$A$6:$A$27,personnels!$L$6:$L$27)))+((SUMPRODUCT(1*(WEEKDAY(ROW(INDIRECT(E32&amp;":"&amp;F32)))=4)))*(LOOKUP(B32,personnels!$A$6:$A$27,personnels!$M$6:$M$27)))+((SUMPRODUCT(1*(WEEKDAY(ROW(INDIRECT(E32&amp;":"&amp;F32)))=5)))*(LOOKUP(B32,personnels!$A$6:$A$27,personnels!$N$6:$N$27)))+((SUMPRODUCT(1*(WEEKDAY(ROW(INDIRECT(E32&amp;":"&amp;F32)))=6)))*(LOOKUP(B32,personnels!$A$6:$A$27,personnels!$O$6:$O$27)))),"")</f>
        <v/>
      </c>
      <c r="K32" s="48">
        <f>IF(C32='Paramètre DIVERS'!$B$6,NETWORKDAYS(E32,F32,Calendrier!$M$5:$M$18)-0.5,NETWORKDAYS(E32,F32,Calendrier!$M$5:$M$18))</f>
        <v>0</v>
      </c>
      <c r="L32" s="47" t="str">
        <f t="shared" si="11"/>
        <v/>
      </c>
      <c r="M32" s="46" t="str">
        <f t="shared" si="11"/>
        <v/>
      </c>
      <c r="N32" s="46" t="str">
        <f t="shared" si="11"/>
        <v>C</v>
      </c>
      <c r="O32" s="46" t="str">
        <f t="shared" si="11"/>
        <v>C</v>
      </c>
      <c r="P32" s="46" t="str">
        <f t="shared" si="11"/>
        <v/>
      </c>
      <c r="Q32" s="46" t="str">
        <f t="shared" si="11"/>
        <v>C</v>
      </c>
      <c r="R32" s="46" t="str">
        <f t="shared" si="11"/>
        <v/>
      </c>
      <c r="S32" s="46" t="str">
        <f t="shared" si="11"/>
        <v/>
      </c>
      <c r="T32" s="46" t="str">
        <f t="shared" si="11"/>
        <v/>
      </c>
      <c r="U32" s="46" t="str">
        <f t="shared" si="11"/>
        <v>C</v>
      </c>
      <c r="V32" s="46" t="str">
        <f t="shared" si="12"/>
        <v>C</v>
      </c>
      <c r="W32" s="46" t="str">
        <f t="shared" si="12"/>
        <v/>
      </c>
      <c r="X32" s="46" t="str">
        <f t="shared" si="12"/>
        <v/>
      </c>
      <c r="Y32" s="46" t="str">
        <f t="shared" si="12"/>
        <v/>
      </c>
      <c r="Z32" s="46" t="str">
        <f t="shared" si="12"/>
        <v/>
      </c>
      <c r="AA32" s="46" t="str">
        <f t="shared" si="12"/>
        <v/>
      </c>
      <c r="AB32" s="46" t="str">
        <f t="shared" si="12"/>
        <v>C</v>
      </c>
      <c r="AC32" s="46" t="str">
        <f t="shared" si="12"/>
        <v>C</v>
      </c>
      <c r="AD32" s="46" t="str">
        <f t="shared" si="12"/>
        <v/>
      </c>
      <c r="AE32" s="46" t="str">
        <f t="shared" si="12"/>
        <v/>
      </c>
      <c r="AF32" s="46" t="str">
        <f t="shared" si="13"/>
        <v/>
      </c>
      <c r="AG32" s="46" t="str">
        <f t="shared" si="13"/>
        <v/>
      </c>
      <c r="AH32" s="46" t="str">
        <f t="shared" si="13"/>
        <v/>
      </c>
      <c r="AI32" s="46" t="str">
        <f t="shared" si="13"/>
        <v>C</v>
      </c>
      <c r="AJ32" s="46" t="str">
        <f t="shared" si="13"/>
        <v>C</v>
      </c>
      <c r="AK32" s="46" t="str">
        <f t="shared" si="13"/>
        <v/>
      </c>
      <c r="AL32" s="46" t="str">
        <f t="shared" si="13"/>
        <v/>
      </c>
      <c r="AM32" s="46" t="str">
        <f t="shared" si="13"/>
        <v/>
      </c>
      <c r="AN32" s="46" t="str">
        <f t="shared" si="13"/>
        <v/>
      </c>
      <c r="AO32" s="46" t="str">
        <f t="shared" si="13"/>
        <v/>
      </c>
      <c r="AP32" s="46" t="str">
        <f t="shared" si="14"/>
        <v>C</v>
      </c>
      <c r="AQ32" s="46" t="str">
        <f t="shared" si="14"/>
        <v>C</v>
      </c>
      <c r="AR32" s="46" t="str">
        <f t="shared" si="14"/>
        <v/>
      </c>
      <c r="AS32" s="46" t="str">
        <f t="shared" si="14"/>
        <v/>
      </c>
      <c r="AT32" s="46" t="str">
        <f t="shared" si="14"/>
        <v/>
      </c>
      <c r="AU32" s="46" t="str">
        <f t="shared" si="14"/>
        <v/>
      </c>
      <c r="AV32" s="46" t="str">
        <f t="shared" si="14"/>
        <v/>
      </c>
      <c r="AW32" s="46" t="str">
        <f t="shared" si="14"/>
        <v>C</v>
      </c>
      <c r="AX32" s="46" t="str">
        <f t="shared" si="14"/>
        <v>C</v>
      </c>
      <c r="AY32" s="46" t="str">
        <f t="shared" si="14"/>
        <v/>
      </c>
      <c r="AZ32" s="45" t="str">
        <f t="shared" si="14"/>
        <v/>
      </c>
    </row>
    <row r="33" spans="1:52" x14ac:dyDescent="0.3">
      <c r="A33" s="58" t="str">
        <f t="shared" si="2"/>
        <v/>
      </c>
      <c r="B33" s="57"/>
      <c r="C33" s="56"/>
      <c r="D33" s="55"/>
      <c r="E33" s="54"/>
      <c r="F33" s="53"/>
      <c r="G33" s="52"/>
      <c r="H33" s="51"/>
      <c r="I33" s="50" t="str">
        <f>IF(C33="","",VLOOKUP(C33,'Paramètre DIVERS'!$B$5:$D$13,2,FALSE))</f>
        <v/>
      </c>
      <c r="J33" s="49" t="str">
        <f ca="1">IF(OR(I33="RTT",I33="HS"),IF(AND(G33&lt;&gt;"",H33&lt;&gt;""),(H33-G33)*24,((SUMPRODUCT(1*(WEEKDAY(ROW(INDIRECT(E33&amp;":"&amp;F33)))=2)))*(LOOKUP(B33,personnels!$A$6:$A$27,personnels!$K$6:$K$27)))+((SUMPRODUCT(1*(WEEKDAY(ROW(INDIRECT(E33&amp;":"&amp;F33)))=3)))*(LOOKUP(B33,personnels!$A$6:$A$27,personnels!$L$6:$L$27)))+((SUMPRODUCT(1*(WEEKDAY(ROW(INDIRECT(E33&amp;":"&amp;F33)))=4)))*(LOOKUP(B33,personnels!$A$6:$A$27,personnels!$M$6:$M$27)))+((SUMPRODUCT(1*(WEEKDAY(ROW(INDIRECT(E33&amp;":"&amp;F33)))=5)))*(LOOKUP(B33,personnels!$A$6:$A$27,personnels!$N$6:$N$27)))+((SUMPRODUCT(1*(WEEKDAY(ROW(INDIRECT(E33&amp;":"&amp;F33)))=6)))*(LOOKUP(B33,personnels!$A$6:$A$27,personnels!$O$6:$O$27)))),"")</f>
        <v/>
      </c>
      <c r="K33" s="48">
        <f>IF(C33='Paramètre DIVERS'!$B$6,NETWORKDAYS(E33,F33,Calendrier!$M$5:$M$18)-0.5,NETWORKDAYS(E33,F33,Calendrier!$M$5:$M$18))</f>
        <v>0</v>
      </c>
      <c r="L33" s="47" t="str">
        <f t="shared" si="11"/>
        <v/>
      </c>
      <c r="M33" s="46" t="str">
        <f t="shared" si="11"/>
        <v/>
      </c>
      <c r="N33" s="46" t="str">
        <f t="shared" si="11"/>
        <v>C</v>
      </c>
      <c r="O33" s="46" t="str">
        <f t="shared" si="11"/>
        <v>C</v>
      </c>
      <c r="P33" s="46" t="str">
        <f t="shared" si="11"/>
        <v/>
      </c>
      <c r="Q33" s="46" t="str">
        <f t="shared" si="11"/>
        <v>C</v>
      </c>
      <c r="R33" s="46" t="str">
        <f t="shared" si="11"/>
        <v/>
      </c>
      <c r="S33" s="46" t="str">
        <f t="shared" si="11"/>
        <v/>
      </c>
      <c r="T33" s="46" t="str">
        <f t="shared" si="11"/>
        <v/>
      </c>
      <c r="U33" s="46" t="str">
        <f t="shared" si="11"/>
        <v>C</v>
      </c>
      <c r="V33" s="46" t="str">
        <f t="shared" si="12"/>
        <v>C</v>
      </c>
      <c r="W33" s="46" t="str">
        <f t="shared" si="12"/>
        <v/>
      </c>
      <c r="X33" s="46" t="str">
        <f t="shared" si="12"/>
        <v/>
      </c>
      <c r="Y33" s="46" t="str">
        <f t="shared" si="12"/>
        <v/>
      </c>
      <c r="Z33" s="46" t="str">
        <f t="shared" si="12"/>
        <v/>
      </c>
      <c r="AA33" s="46" t="str">
        <f t="shared" si="12"/>
        <v/>
      </c>
      <c r="AB33" s="46" t="str">
        <f t="shared" si="12"/>
        <v>C</v>
      </c>
      <c r="AC33" s="46" t="str">
        <f t="shared" si="12"/>
        <v>C</v>
      </c>
      <c r="AD33" s="46" t="str">
        <f t="shared" si="12"/>
        <v/>
      </c>
      <c r="AE33" s="46" t="str">
        <f t="shared" si="12"/>
        <v/>
      </c>
      <c r="AF33" s="46" t="str">
        <f t="shared" si="13"/>
        <v/>
      </c>
      <c r="AG33" s="46" t="str">
        <f t="shared" si="13"/>
        <v/>
      </c>
      <c r="AH33" s="46" t="str">
        <f t="shared" si="13"/>
        <v/>
      </c>
      <c r="AI33" s="46" t="str">
        <f t="shared" si="13"/>
        <v>C</v>
      </c>
      <c r="AJ33" s="46" t="str">
        <f t="shared" si="13"/>
        <v>C</v>
      </c>
      <c r="AK33" s="46" t="str">
        <f t="shared" si="13"/>
        <v/>
      </c>
      <c r="AL33" s="46" t="str">
        <f t="shared" si="13"/>
        <v/>
      </c>
      <c r="AM33" s="46" t="str">
        <f t="shared" si="13"/>
        <v/>
      </c>
      <c r="AN33" s="46" t="str">
        <f t="shared" si="13"/>
        <v/>
      </c>
      <c r="AO33" s="46" t="str">
        <f t="shared" si="13"/>
        <v/>
      </c>
      <c r="AP33" s="46" t="str">
        <f t="shared" si="14"/>
        <v>C</v>
      </c>
      <c r="AQ33" s="46" t="str">
        <f t="shared" si="14"/>
        <v>C</v>
      </c>
      <c r="AR33" s="46" t="str">
        <f t="shared" si="14"/>
        <v/>
      </c>
      <c r="AS33" s="46" t="str">
        <f t="shared" si="14"/>
        <v/>
      </c>
      <c r="AT33" s="46" t="str">
        <f t="shared" si="14"/>
        <v/>
      </c>
      <c r="AU33" s="46" t="str">
        <f t="shared" si="14"/>
        <v/>
      </c>
      <c r="AV33" s="46" t="str">
        <f t="shared" si="14"/>
        <v/>
      </c>
      <c r="AW33" s="46" t="str">
        <f t="shared" si="14"/>
        <v>C</v>
      </c>
      <c r="AX33" s="46" t="str">
        <f t="shared" si="14"/>
        <v>C</v>
      </c>
      <c r="AY33" s="46" t="str">
        <f t="shared" si="14"/>
        <v/>
      </c>
      <c r="AZ33" s="45" t="str">
        <f t="shared" si="14"/>
        <v/>
      </c>
    </row>
    <row r="34" spans="1:52" x14ac:dyDescent="0.3">
      <c r="A34" s="58" t="str">
        <f t="shared" si="2"/>
        <v/>
      </c>
      <c r="B34" s="57"/>
      <c r="C34" s="56"/>
      <c r="D34" s="55"/>
      <c r="E34" s="54"/>
      <c r="F34" s="53"/>
      <c r="G34" s="52"/>
      <c r="H34" s="51"/>
      <c r="I34" s="50" t="str">
        <f>IF(C34="","",VLOOKUP(C34,'Paramètre DIVERS'!$B$5:$D$13,2,FALSE))</f>
        <v/>
      </c>
      <c r="J34" s="49" t="str">
        <f ca="1">IF(OR(I34="RTT",I34="HS"),IF(AND(G34&lt;&gt;"",H34&lt;&gt;""),(H34-G34)*24,((SUMPRODUCT(1*(WEEKDAY(ROW(INDIRECT(E34&amp;":"&amp;F34)))=2)))*(LOOKUP(B34,personnels!$A$6:$A$27,personnels!$K$6:$K$27)))+((SUMPRODUCT(1*(WEEKDAY(ROW(INDIRECT(E34&amp;":"&amp;F34)))=3)))*(LOOKUP(B34,personnels!$A$6:$A$27,personnels!$L$6:$L$27)))+((SUMPRODUCT(1*(WEEKDAY(ROW(INDIRECT(E34&amp;":"&amp;F34)))=4)))*(LOOKUP(B34,personnels!$A$6:$A$27,personnels!$M$6:$M$27)))+((SUMPRODUCT(1*(WEEKDAY(ROW(INDIRECT(E34&amp;":"&amp;F34)))=5)))*(LOOKUP(B34,personnels!$A$6:$A$27,personnels!$N$6:$N$27)))+((SUMPRODUCT(1*(WEEKDAY(ROW(INDIRECT(E34&amp;":"&amp;F34)))=6)))*(LOOKUP(B34,personnels!$A$6:$A$27,personnels!$O$6:$O$27)))),"")</f>
        <v/>
      </c>
      <c r="K34" s="48">
        <f>IF(C34='Paramètre DIVERS'!$B$6,NETWORKDAYS(E34,F34,Calendrier!$M$5:$M$18)-0.5,NETWORKDAYS(E34,F34,Calendrier!$M$5:$M$18))</f>
        <v>0</v>
      </c>
      <c r="L34" s="47" t="str">
        <f t="shared" si="11"/>
        <v/>
      </c>
      <c r="M34" s="46" t="str">
        <f t="shared" si="11"/>
        <v/>
      </c>
      <c r="N34" s="46" t="str">
        <f t="shared" si="11"/>
        <v>C</v>
      </c>
      <c r="O34" s="46" t="str">
        <f t="shared" si="11"/>
        <v>C</v>
      </c>
      <c r="P34" s="46" t="str">
        <f t="shared" si="11"/>
        <v/>
      </c>
      <c r="Q34" s="46" t="str">
        <f t="shared" si="11"/>
        <v>C</v>
      </c>
      <c r="R34" s="46" t="str">
        <f t="shared" si="11"/>
        <v/>
      </c>
      <c r="S34" s="46" t="str">
        <f t="shared" si="11"/>
        <v/>
      </c>
      <c r="T34" s="46" t="str">
        <f t="shared" si="11"/>
        <v/>
      </c>
      <c r="U34" s="46" t="str">
        <f t="shared" si="11"/>
        <v>C</v>
      </c>
      <c r="V34" s="46" t="str">
        <f t="shared" si="12"/>
        <v>C</v>
      </c>
      <c r="W34" s="46" t="str">
        <f t="shared" si="12"/>
        <v/>
      </c>
      <c r="X34" s="46" t="str">
        <f t="shared" si="12"/>
        <v/>
      </c>
      <c r="Y34" s="46" t="str">
        <f t="shared" si="12"/>
        <v/>
      </c>
      <c r="Z34" s="46" t="str">
        <f t="shared" si="12"/>
        <v/>
      </c>
      <c r="AA34" s="46" t="str">
        <f t="shared" si="12"/>
        <v/>
      </c>
      <c r="AB34" s="46" t="str">
        <f t="shared" si="12"/>
        <v>C</v>
      </c>
      <c r="AC34" s="46" t="str">
        <f t="shared" si="12"/>
        <v>C</v>
      </c>
      <c r="AD34" s="46" t="str">
        <f t="shared" si="12"/>
        <v/>
      </c>
      <c r="AE34" s="46" t="str">
        <f t="shared" si="12"/>
        <v/>
      </c>
      <c r="AF34" s="46" t="str">
        <f t="shared" si="13"/>
        <v/>
      </c>
      <c r="AG34" s="46" t="str">
        <f t="shared" si="13"/>
        <v/>
      </c>
      <c r="AH34" s="46" t="str">
        <f t="shared" si="13"/>
        <v/>
      </c>
      <c r="AI34" s="46" t="str">
        <f t="shared" si="13"/>
        <v>C</v>
      </c>
      <c r="AJ34" s="46" t="str">
        <f t="shared" si="13"/>
        <v>C</v>
      </c>
      <c r="AK34" s="46" t="str">
        <f t="shared" si="13"/>
        <v/>
      </c>
      <c r="AL34" s="46" t="str">
        <f t="shared" si="13"/>
        <v/>
      </c>
      <c r="AM34" s="46" t="str">
        <f t="shared" si="13"/>
        <v/>
      </c>
      <c r="AN34" s="46" t="str">
        <f t="shared" si="13"/>
        <v/>
      </c>
      <c r="AO34" s="46" t="str">
        <f t="shared" si="13"/>
        <v/>
      </c>
      <c r="AP34" s="46" t="str">
        <f t="shared" si="14"/>
        <v>C</v>
      </c>
      <c r="AQ34" s="46" t="str">
        <f t="shared" si="14"/>
        <v>C</v>
      </c>
      <c r="AR34" s="46" t="str">
        <f t="shared" si="14"/>
        <v/>
      </c>
      <c r="AS34" s="46" t="str">
        <f t="shared" si="14"/>
        <v/>
      </c>
      <c r="AT34" s="46" t="str">
        <f t="shared" si="14"/>
        <v/>
      </c>
      <c r="AU34" s="46" t="str">
        <f t="shared" si="14"/>
        <v/>
      </c>
      <c r="AV34" s="46" t="str">
        <f t="shared" si="14"/>
        <v/>
      </c>
      <c r="AW34" s="46" t="str">
        <f t="shared" si="14"/>
        <v>C</v>
      </c>
      <c r="AX34" s="46" t="str">
        <f t="shared" si="14"/>
        <v>C</v>
      </c>
      <c r="AY34" s="46" t="str">
        <f t="shared" si="14"/>
        <v/>
      </c>
      <c r="AZ34" s="45" t="str">
        <f t="shared" si="14"/>
        <v/>
      </c>
    </row>
    <row r="35" spans="1:52" x14ac:dyDescent="0.3">
      <c r="A35" s="58" t="str">
        <f t="shared" si="2"/>
        <v/>
      </c>
      <c r="B35" s="57"/>
      <c r="C35" s="56"/>
      <c r="D35" s="55"/>
      <c r="E35" s="54"/>
      <c r="F35" s="53"/>
      <c r="G35" s="52"/>
      <c r="H35" s="51"/>
      <c r="I35" s="50" t="str">
        <f>IF(C35="","",VLOOKUP(C35,'Paramètre DIVERS'!$B$5:$D$13,2,FALSE))</f>
        <v/>
      </c>
      <c r="J35" s="49" t="str">
        <f ca="1">IF(OR(I35="RTT",I35="HS"),IF(AND(G35&lt;&gt;"",H35&lt;&gt;""),(H35-G35)*24,((SUMPRODUCT(1*(WEEKDAY(ROW(INDIRECT(E35&amp;":"&amp;F35)))=2)))*(LOOKUP(B35,personnels!$A$6:$A$27,personnels!$K$6:$K$27)))+((SUMPRODUCT(1*(WEEKDAY(ROW(INDIRECT(E35&amp;":"&amp;F35)))=3)))*(LOOKUP(B35,personnels!$A$6:$A$27,personnels!$L$6:$L$27)))+((SUMPRODUCT(1*(WEEKDAY(ROW(INDIRECT(E35&amp;":"&amp;F35)))=4)))*(LOOKUP(B35,personnels!$A$6:$A$27,personnels!$M$6:$M$27)))+((SUMPRODUCT(1*(WEEKDAY(ROW(INDIRECT(E35&amp;":"&amp;F35)))=5)))*(LOOKUP(B35,personnels!$A$6:$A$27,personnels!$N$6:$N$27)))+((SUMPRODUCT(1*(WEEKDAY(ROW(INDIRECT(E35&amp;":"&amp;F35)))=6)))*(LOOKUP(B35,personnels!$A$6:$A$27,personnels!$O$6:$O$27)))),"")</f>
        <v/>
      </c>
      <c r="K35" s="48">
        <f>IF(C35='Paramètre DIVERS'!$B$6,NETWORKDAYS(E35,F35,Calendrier!$M$5:$M$18)-0.5,NETWORKDAYS(E35,F35,Calendrier!$M$5:$M$18))</f>
        <v>0</v>
      </c>
      <c r="L35" s="47" t="str">
        <f t="shared" si="11"/>
        <v/>
      </c>
      <c r="M35" s="46" t="str">
        <f t="shared" si="11"/>
        <v/>
      </c>
      <c r="N35" s="46" t="str">
        <f t="shared" si="11"/>
        <v>C</v>
      </c>
      <c r="O35" s="46" t="str">
        <f t="shared" si="11"/>
        <v>C</v>
      </c>
      <c r="P35" s="46" t="str">
        <f t="shared" si="11"/>
        <v/>
      </c>
      <c r="Q35" s="46" t="str">
        <f t="shared" si="11"/>
        <v>C</v>
      </c>
      <c r="R35" s="46" t="str">
        <f t="shared" si="11"/>
        <v/>
      </c>
      <c r="S35" s="46" t="str">
        <f t="shared" si="11"/>
        <v/>
      </c>
      <c r="T35" s="46" t="str">
        <f t="shared" si="11"/>
        <v/>
      </c>
      <c r="U35" s="46" t="str">
        <f t="shared" si="11"/>
        <v>C</v>
      </c>
      <c r="V35" s="46" t="str">
        <f t="shared" si="12"/>
        <v>C</v>
      </c>
      <c r="W35" s="46" t="str">
        <f t="shared" si="12"/>
        <v/>
      </c>
      <c r="X35" s="46" t="str">
        <f t="shared" si="12"/>
        <v/>
      </c>
      <c r="Y35" s="46" t="str">
        <f t="shared" si="12"/>
        <v/>
      </c>
      <c r="Z35" s="46" t="str">
        <f t="shared" si="12"/>
        <v/>
      </c>
      <c r="AA35" s="46" t="str">
        <f t="shared" si="12"/>
        <v/>
      </c>
      <c r="AB35" s="46" t="str">
        <f t="shared" si="12"/>
        <v>C</v>
      </c>
      <c r="AC35" s="46" t="str">
        <f t="shared" si="12"/>
        <v>C</v>
      </c>
      <c r="AD35" s="46" t="str">
        <f t="shared" si="12"/>
        <v/>
      </c>
      <c r="AE35" s="46" t="str">
        <f t="shared" si="12"/>
        <v/>
      </c>
      <c r="AF35" s="46" t="str">
        <f t="shared" si="13"/>
        <v/>
      </c>
      <c r="AG35" s="46" t="str">
        <f t="shared" si="13"/>
        <v/>
      </c>
      <c r="AH35" s="46" t="str">
        <f t="shared" si="13"/>
        <v/>
      </c>
      <c r="AI35" s="46" t="str">
        <f t="shared" si="13"/>
        <v>C</v>
      </c>
      <c r="AJ35" s="46" t="str">
        <f t="shared" si="13"/>
        <v>C</v>
      </c>
      <c r="AK35" s="46" t="str">
        <f t="shared" si="13"/>
        <v/>
      </c>
      <c r="AL35" s="46" t="str">
        <f t="shared" si="13"/>
        <v/>
      </c>
      <c r="AM35" s="46" t="str">
        <f t="shared" si="13"/>
        <v/>
      </c>
      <c r="AN35" s="46" t="str">
        <f t="shared" si="13"/>
        <v/>
      </c>
      <c r="AO35" s="46" t="str">
        <f t="shared" si="13"/>
        <v/>
      </c>
      <c r="AP35" s="46" t="str">
        <f t="shared" si="14"/>
        <v>C</v>
      </c>
      <c r="AQ35" s="46" t="str">
        <f t="shared" si="14"/>
        <v>C</v>
      </c>
      <c r="AR35" s="46" t="str">
        <f t="shared" si="14"/>
        <v/>
      </c>
      <c r="AS35" s="46" t="str">
        <f t="shared" si="14"/>
        <v/>
      </c>
      <c r="AT35" s="46" t="str">
        <f t="shared" si="14"/>
        <v/>
      </c>
      <c r="AU35" s="46" t="str">
        <f t="shared" si="14"/>
        <v/>
      </c>
      <c r="AV35" s="46" t="str">
        <f t="shared" si="14"/>
        <v/>
      </c>
      <c r="AW35" s="46" t="str">
        <f t="shared" si="14"/>
        <v>C</v>
      </c>
      <c r="AX35" s="46" t="str">
        <f t="shared" si="14"/>
        <v>C</v>
      </c>
      <c r="AY35" s="46" t="str">
        <f t="shared" si="14"/>
        <v/>
      </c>
      <c r="AZ35" s="45" t="str">
        <f t="shared" si="14"/>
        <v/>
      </c>
    </row>
    <row r="36" spans="1:52" x14ac:dyDescent="0.3">
      <c r="A36" s="58" t="str">
        <f t="shared" si="2"/>
        <v/>
      </c>
      <c r="B36" s="57"/>
      <c r="C36" s="56"/>
      <c r="D36" s="55"/>
      <c r="E36" s="54"/>
      <c r="F36" s="53"/>
      <c r="G36" s="52"/>
      <c r="H36" s="51"/>
      <c r="I36" s="50" t="str">
        <f>IF(C36="","",VLOOKUP(C36,'Paramètre DIVERS'!$B$5:$D$13,2,FALSE))</f>
        <v/>
      </c>
      <c r="J36" s="49" t="str">
        <f ca="1">IF(OR(I36="RTT",I36="HS"),IF(AND(G36&lt;&gt;"",H36&lt;&gt;""),(H36-G36)*24,((SUMPRODUCT(1*(WEEKDAY(ROW(INDIRECT(E36&amp;":"&amp;F36)))=2)))*(LOOKUP(B36,personnels!$A$6:$A$27,personnels!$K$6:$K$27)))+((SUMPRODUCT(1*(WEEKDAY(ROW(INDIRECT(E36&amp;":"&amp;F36)))=3)))*(LOOKUP(B36,personnels!$A$6:$A$27,personnels!$L$6:$L$27)))+((SUMPRODUCT(1*(WEEKDAY(ROW(INDIRECT(E36&amp;":"&amp;F36)))=4)))*(LOOKUP(B36,personnels!$A$6:$A$27,personnels!$M$6:$M$27)))+((SUMPRODUCT(1*(WEEKDAY(ROW(INDIRECT(E36&amp;":"&amp;F36)))=5)))*(LOOKUP(B36,personnels!$A$6:$A$27,personnels!$N$6:$N$27)))+((SUMPRODUCT(1*(WEEKDAY(ROW(INDIRECT(E36&amp;":"&amp;F36)))=6)))*(LOOKUP(B36,personnels!$A$6:$A$27,personnels!$O$6:$O$27)))),"")</f>
        <v/>
      </c>
      <c r="K36" s="48">
        <f>IF(C36='Paramètre DIVERS'!$B$6,NETWORKDAYS(E36,F36,Calendrier!$M$5:$M$18)-0.5,NETWORKDAYS(E36,F36,Calendrier!$M$5:$M$18))</f>
        <v>0</v>
      </c>
      <c r="L36" s="47" t="str">
        <f t="shared" si="11"/>
        <v/>
      </c>
      <c r="M36" s="46" t="str">
        <f t="shared" si="11"/>
        <v/>
      </c>
      <c r="N36" s="46" t="str">
        <f t="shared" si="11"/>
        <v>C</v>
      </c>
      <c r="O36" s="46" t="str">
        <f t="shared" si="11"/>
        <v>C</v>
      </c>
      <c r="P36" s="46" t="str">
        <f t="shared" si="11"/>
        <v/>
      </c>
      <c r="Q36" s="46" t="str">
        <f t="shared" si="11"/>
        <v>C</v>
      </c>
      <c r="R36" s="46" t="str">
        <f t="shared" si="11"/>
        <v/>
      </c>
      <c r="S36" s="46" t="str">
        <f t="shared" si="11"/>
        <v/>
      </c>
      <c r="T36" s="46" t="str">
        <f t="shared" si="11"/>
        <v/>
      </c>
      <c r="U36" s="46" t="str">
        <f t="shared" si="11"/>
        <v>C</v>
      </c>
      <c r="V36" s="46" t="str">
        <f t="shared" si="12"/>
        <v>C</v>
      </c>
      <c r="W36" s="46" t="str">
        <f t="shared" si="12"/>
        <v/>
      </c>
      <c r="X36" s="46" t="str">
        <f t="shared" si="12"/>
        <v/>
      </c>
      <c r="Y36" s="46" t="str">
        <f t="shared" si="12"/>
        <v/>
      </c>
      <c r="Z36" s="46" t="str">
        <f t="shared" si="12"/>
        <v/>
      </c>
      <c r="AA36" s="46" t="str">
        <f t="shared" si="12"/>
        <v/>
      </c>
      <c r="AB36" s="46" t="str">
        <f t="shared" si="12"/>
        <v>C</v>
      </c>
      <c r="AC36" s="46" t="str">
        <f t="shared" si="12"/>
        <v>C</v>
      </c>
      <c r="AD36" s="46" t="str">
        <f t="shared" si="12"/>
        <v/>
      </c>
      <c r="AE36" s="46" t="str">
        <f t="shared" si="12"/>
        <v/>
      </c>
      <c r="AF36" s="46" t="str">
        <f t="shared" si="13"/>
        <v/>
      </c>
      <c r="AG36" s="46" t="str">
        <f t="shared" si="13"/>
        <v/>
      </c>
      <c r="AH36" s="46" t="str">
        <f t="shared" si="13"/>
        <v/>
      </c>
      <c r="AI36" s="46" t="str">
        <f t="shared" si="13"/>
        <v>C</v>
      </c>
      <c r="AJ36" s="46" t="str">
        <f t="shared" si="13"/>
        <v>C</v>
      </c>
      <c r="AK36" s="46" t="str">
        <f t="shared" si="13"/>
        <v/>
      </c>
      <c r="AL36" s="46" t="str">
        <f t="shared" si="13"/>
        <v/>
      </c>
      <c r="AM36" s="46" t="str">
        <f t="shared" si="13"/>
        <v/>
      </c>
      <c r="AN36" s="46" t="str">
        <f t="shared" si="13"/>
        <v/>
      </c>
      <c r="AO36" s="46" t="str">
        <f t="shared" si="13"/>
        <v/>
      </c>
      <c r="AP36" s="46" t="str">
        <f t="shared" si="14"/>
        <v>C</v>
      </c>
      <c r="AQ36" s="46" t="str">
        <f t="shared" si="14"/>
        <v>C</v>
      </c>
      <c r="AR36" s="46" t="str">
        <f t="shared" si="14"/>
        <v/>
      </c>
      <c r="AS36" s="46" t="str">
        <f t="shared" si="14"/>
        <v/>
      </c>
      <c r="AT36" s="46" t="str">
        <f t="shared" si="14"/>
        <v/>
      </c>
      <c r="AU36" s="46" t="str">
        <f t="shared" si="14"/>
        <v/>
      </c>
      <c r="AV36" s="46" t="str">
        <f t="shared" si="14"/>
        <v/>
      </c>
      <c r="AW36" s="46" t="str">
        <f t="shared" si="14"/>
        <v>C</v>
      </c>
      <c r="AX36" s="46" t="str">
        <f t="shared" si="14"/>
        <v>C</v>
      </c>
      <c r="AY36" s="46" t="str">
        <f t="shared" si="14"/>
        <v/>
      </c>
      <c r="AZ36" s="45" t="str">
        <f t="shared" si="14"/>
        <v/>
      </c>
    </row>
    <row r="37" spans="1:52" x14ac:dyDescent="0.3">
      <c r="A37" s="58" t="str">
        <f t="shared" si="2"/>
        <v/>
      </c>
      <c r="B37" s="57"/>
      <c r="C37" s="56"/>
      <c r="D37" s="55"/>
      <c r="E37" s="54"/>
      <c r="F37" s="53"/>
      <c r="G37" s="52"/>
      <c r="H37" s="51"/>
      <c r="I37" s="50" t="str">
        <f>IF(C37="","",VLOOKUP(C37,'Paramètre DIVERS'!$B$5:$D$13,2,FALSE))</f>
        <v/>
      </c>
      <c r="J37" s="49" t="str">
        <f ca="1">IF(OR(I37="RTT",I37="HS"),IF(AND(G37&lt;&gt;"",H37&lt;&gt;""),(H37-G37)*24,((SUMPRODUCT(1*(WEEKDAY(ROW(INDIRECT(E37&amp;":"&amp;F37)))=2)))*(LOOKUP(B37,personnels!$A$6:$A$27,personnels!$K$6:$K$27)))+((SUMPRODUCT(1*(WEEKDAY(ROW(INDIRECT(E37&amp;":"&amp;F37)))=3)))*(LOOKUP(B37,personnels!$A$6:$A$27,personnels!$L$6:$L$27)))+((SUMPRODUCT(1*(WEEKDAY(ROW(INDIRECT(E37&amp;":"&amp;F37)))=4)))*(LOOKUP(B37,personnels!$A$6:$A$27,personnels!$M$6:$M$27)))+((SUMPRODUCT(1*(WEEKDAY(ROW(INDIRECT(E37&amp;":"&amp;F37)))=5)))*(LOOKUP(B37,personnels!$A$6:$A$27,personnels!$N$6:$N$27)))+((SUMPRODUCT(1*(WEEKDAY(ROW(INDIRECT(E37&amp;":"&amp;F37)))=6)))*(LOOKUP(B37,personnels!$A$6:$A$27,personnels!$O$6:$O$27)))),"")</f>
        <v/>
      </c>
      <c r="K37" s="48">
        <f>IF(C37='Paramètre DIVERS'!$B$6,NETWORKDAYS(E37,F37,Calendrier!$M$5:$M$18)-0.5,NETWORKDAYS(E37,F37,Calendrier!$M$5:$M$18))</f>
        <v>0</v>
      </c>
      <c r="L37" s="47" t="str">
        <f t="shared" ref="L37:U46" si="15">IF(OR(L$6="s",L$6="f",L$6="d"),"C",IF(AND(L$5&gt;=$E37,L$5&lt;=$F37),$I37,""))</f>
        <v/>
      </c>
      <c r="M37" s="46" t="str">
        <f t="shared" si="15"/>
        <v/>
      </c>
      <c r="N37" s="46" t="str">
        <f t="shared" si="15"/>
        <v>C</v>
      </c>
      <c r="O37" s="46" t="str">
        <f t="shared" si="15"/>
        <v>C</v>
      </c>
      <c r="P37" s="46" t="str">
        <f t="shared" si="15"/>
        <v/>
      </c>
      <c r="Q37" s="46" t="str">
        <f t="shared" si="15"/>
        <v>C</v>
      </c>
      <c r="R37" s="46" t="str">
        <f t="shared" si="15"/>
        <v/>
      </c>
      <c r="S37" s="46" t="str">
        <f t="shared" si="15"/>
        <v/>
      </c>
      <c r="T37" s="46" t="str">
        <f t="shared" si="15"/>
        <v/>
      </c>
      <c r="U37" s="46" t="str">
        <f t="shared" si="15"/>
        <v>C</v>
      </c>
      <c r="V37" s="46" t="str">
        <f t="shared" ref="V37:AE46" si="16">IF(OR(V$6="s",V$6="f",V$6="d"),"C",IF(AND(V$5&gt;=$E37,V$5&lt;=$F37),$I37,""))</f>
        <v>C</v>
      </c>
      <c r="W37" s="46" t="str">
        <f t="shared" si="16"/>
        <v/>
      </c>
      <c r="X37" s="46" t="str">
        <f t="shared" si="16"/>
        <v/>
      </c>
      <c r="Y37" s="46" t="str">
        <f t="shared" si="16"/>
        <v/>
      </c>
      <c r="Z37" s="46" t="str">
        <f t="shared" si="16"/>
        <v/>
      </c>
      <c r="AA37" s="46" t="str">
        <f t="shared" si="16"/>
        <v/>
      </c>
      <c r="AB37" s="46" t="str">
        <f t="shared" si="16"/>
        <v>C</v>
      </c>
      <c r="AC37" s="46" t="str">
        <f t="shared" si="16"/>
        <v>C</v>
      </c>
      <c r="AD37" s="46" t="str">
        <f t="shared" si="16"/>
        <v/>
      </c>
      <c r="AE37" s="46" t="str">
        <f t="shared" si="16"/>
        <v/>
      </c>
      <c r="AF37" s="46" t="str">
        <f t="shared" ref="AF37:AO46" si="17">IF(OR(AF$6="s",AF$6="f",AF$6="d"),"C",IF(AND(AF$5&gt;=$E37,AF$5&lt;=$F37),$I37,""))</f>
        <v/>
      </c>
      <c r="AG37" s="46" t="str">
        <f t="shared" si="17"/>
        <v/>
      </c>
      <c r="AH37" s="46" t="str">
        <f t="shared" si="17"/>
        <v/>
      </c>
      <c r="AI37" s="46" t="str">
        <f t="shared" si="17"/>
        <v>C</v>
      </c>
      <c r="AJ37" s="46" t="str">
        <f t="shared" si="17"/>
        <v>C</v>
      </c>
      <c r="AK37" s="46" t="str">
        <f t="shared" si="17"/>
        <v/>
      </c>
      <c r="AL37" s="46" t="str">
        <f t="shared" si="17"/>
        <v/>
      </c>
      <c r="AM37" s="46" t="str">
        <f t="shared" si="17"/>
        <v/>
      </c>
      <c r="AN37" s="46" t="str">
        <f t="shared" si="17"/>
        <v/>
      </c>
      <c r="AO37" s="46" t="str">
        <f t="shared" si="17"/>
        <v/>
      </c>
      <c r="AP37" s="46" t="str">
        <f t="shared" ref="AP37:AZ46" si="18">IF(OR(AP$6="s",AP$6="f",AP$6="d"),"C",IF(AND(AP$5&gt;=$E37,AP$5&lt;=$F37),$I37,""))</f>
        <v>C</v>
      </c>
      <c r="AQ37" s="46" t="str">
        <f t="shared" si="18"/>
        <v>C</v>
      </c>
      <c r="AR37" s="46" t="str">
        <f t="shared" si="18"/>
        <v/>
      </c>
      <c r="AS37" s="46" t="str">
        <f t="shared" si="18"/>
        <v/>
      </c>
      <c r="AT37" s="46" t="str">
        <f t="shared" si="18"/>
        <v/>
      </c>
      <c r="AU37" s="46" t="str">
        <f t="shared" si="18"/>
        <v/>
      </c>
      <c r="AV37" s="46" t="str">
        <f t="shared" si="18"/>
        <v/>
      </c>
      <c r="AW37" s="46" t="str">
        <f t="shared" si="18"/>
        <v>C</v>
      </c>
      <c r="AX37" s="46" t="str">
        <f t="shared" si="18"/>
        <v>C</v>
      </c>
      <c r="AY37" s="46" t="str">
        <f t="shared" si="18"/>
        <v/>
      </c>
      <c r="AZ37" s="45" t="str">
        <f t="shared" si="18"/>
        <v/>
      </c>
    </row>
    <row r="38" spans="1:52" x14ac:dyDescent="0.3">
      <c r="A38" s="58" t="str">
        <f t="shared" si="2"/>
        <v/>
      </c>
      <c r="B38" s="57"/>
      <c r="C38" s="56"/>
      <c r="D38" s="55"/>
      <c r="E38" s="54"/>
      <c r="F38" s="53"/>
      <c r="G38" s="52"/>
      <c r="H38" s="51"/>
      <c r="I38" s="50" t="str">
        <f>IF(C38="","",VLOOKUP(C38,'Paramètre DIVERS'!$B$5:$D$13,2,FALSE))</f>
        <v/>
      </c>
      <c r="J38" s="49" t="str">
        <f ca="1">IF(OR(I38="RTT",I38="HS"),IF(AND(G38&lt;&gt;"",H38&lt;&gt;""),(H38-G38)*24,((SUMPRODUCT(1*(WEEKDAY(ROW(INDIRECT(E38&amp;":"&amp;F38)))=2)))*(LOOKUP(B38,personnels!$A$6:$A$27,personnels!$K$6:$K$27)))+((SUMPRODUCT(1*(WEEKDAY(ROW(INDIRECT(E38&amp;":"&amp;F38)))=3)))*(LOOKUP(B38,personnels!$A$6:$A$27,personnels!$L$6:$L$27)))+((SUMPRODUCT(1*(WEEKDAY(ROW(INDIRECT(E38&amp;":"&amp;F38)))=4)))*(LOOKUP(B38,personnels!$A$6:$A$27,personnels!$M$6:$M$27)))+((SUMPRODUCT(1*(WEEKDAY(ROW(INDIRECT(E38&amp;":"&amp;F38)))=5)))*(LOOKUP(B38,personnels!$A$6:$A$27,personnels!$N$6:$N$27)))+((SUMPRODUCT(1*(WEEKDAY(ROW(INDIRECT(E38&amp;":"&amp;F38)))=6)))*(LOOKUP(B38,personnels!$A$6:$A$27,personnels!$O$6:$O$27)))),"")</f>
        <v/>
      </c>
      <c r="K38" s="48">
        <f>IF(C38='Paramètre DIVERS'!$B$6,NETWORKDAYS(E38,F38,Calendrier!$M$5:$M$18)-0.5,NETWORKDAYS(E38,F38,Calendrier!$M$5:$M$18))</f>
        <v>0</v>
      </c>
      <c r="L38" s="47" t="str">
        <f t="shared" si="15"/>
        <v/>
      </c>
      <c r="M38" s="46" t="str">
        <f t="shared" si="15"/>
        <v/>
      </c>
      <c r="N38" s="46" t="str">
        <f t="shared" si="15"/>
        <v>C</v>
      </c>
      <c r="O38" s="46" t="str">
        <f t="shared" si="15"/>
        <v>C</v>
      </c>
      <c r="P38" s="46" t="str">
        <f t="shared" si="15"/>
        <v/>
      </c>
      <c r="Q38" s="46" t="str">
        <f t="shared" si="15"/>
        <v>C</v>
      </c>
      <c r="R38" s="46" t="str">
        <f t="shared" si="15"/>
        <v/>
      </c>
      <c r="S38" s="46" t="str">
        <f t="shared" si="15"/>
        <v/>
      </c>
      <c r="T38" s="46" t="str">
        <f t="shared" si="15"/>
        <v/>
      </c>
      <c r="U38" s="46" t="str">
        <f t="shared" si="15"/>
        <v>C</v>
      </c>
      <c r="V38" s="46" t="str">
        <f t="shared" si="16"/>
        <v>C</v>
      </c>
      <c r="W38" s="46" t="str">
        <f t="shared" si="16"/>
        <v/>
      </c>
      <c r="X38" s="46" t="str">
        <f t="shared" si="16"/>
        <v/>
      </c>
      <c r="Y38" s="46" t="str">
        <f t="shared" si="16"/>
        <v/>
      </c>
      <c r="Z38" s="46" t="str">
        <f t="shared" si="16"/>
        <v/>
      </c>
      <c r="AA38" s="46" t="str">
        <f t="shared" si="16"/>
        <v/>
      </c>
      <c r="AB38" s="46" t="str">
        <f t="shared" si="16"/>
        <v>C</v>
      </c>
      <c r="AC38" s="46" t="str">
        <f t="shared" si="16"/>
        <v>C</v>
      </c>
      <c r="AD38" s="46" t="str">
        <f t="shared" si="16"/>
        <v/>
      </c>
      <c r="AE38" s="46" t="str">
        <f t="shared" si="16"/>
        <v/>
      </c>
      <c r="AF38" s="46" t="str">
        <f t="shared" si="17"/>
        <v/>
      </c>
      <c r="AG38" s="46" t="str">
        <f t="shared" si="17"/>
        <v/>
      </c>
      <c r="AH38" s="46" t="str">
        <f t="shared" si="17"/>
        <v/>
      </c>
      <c r="AI38" s="46" t="str">
        <f t="shared" si="17"/>
        <v>C</v>
      </c>
      <c r="AJ38" s="46" t="str">
        <f t="shared" si="17"/>
        <v>C</v>
      </c>
      <c r="AK38" s="46" t="str">
        <f t="shared" si="17"/>
        <v/>
      </c>
      <c r="AL38" s="46" t="str">
        <f t="shared" si="17"/>
        <v/>
      </c>
      <c r="AM38" s="46" t="str">
        <f t="shared" si="17"/>
        <v/>
      </c>
      <c r="AN38" s="46" t="str">
        <f t="shared" si="17"/>
        <v/>
      </c>
      <c r="AO38" s="46" t="str">
        <f t="shared" si="17"/>
        <v/>
      </c>
      <c r="AP38" s="46" t="str">
        <f t="shared" si="18"/>
        <v>C</v>
      </c>
      <c r="AQ38" s="46" t="str">
        <f t="shared" si="18"/>
        <v>C</v>
      </c>
      <c r="AR38" s="46" t="str">
        <f t="shared" si="18"/>
        <v/>
      </c>
      <c r="AS38" s="46" t="str">
        <f t="shared" si="18"/>
        <v/>
      </c>
      <c r="AT38" s="46" t="str">
        <f t="shared" si="18"/>
        <v/>
      </c>
      <c r="AU38" s="46" t="str">
        <f t="shared" si="18"/>
        <v/>
      </c>
      <c r="AV38" s="46" t="str">
        <f t="shared" si="18"/>
        <v/>
      </c>
      <c r="AW38" s="46" t="str">
        <f t="shared" si="18"/>
        <v>C</v>
      </c>
      <c r="AX38" s="46" t="str">
        <f t="shared" si="18"/>
        <v>C</v>
      </c>
      <c r="AY38" s="46" t="str">
        <f t="shared" si="18"/>
        <v/>
      </c>
      <c r="AZ38" s="45" t="str">
        <f t="shared" si="18"/>
        <v/>
      </c>
    </row>
    <row r="39" spans="1:52" x14ac:dyDescent="0.3">
      <c r="A39" s="58" t="str">
        <f t="shared" ref="A39:A70" si="19">+B39&amp;I39</f>
        <v/>
      </c>
      <c r="B39" s="57"/>
      <c r="C39" s="56"/>
      <c r="D39" s="55"/>
      <c r="E39" s="54"/>
      <c r="F39" s="53"/>
      <c r="G39" s="52"/>
      <c r="H39" s="51"/>
      <c r="I39" s="50" t="str">
        <f>IF(C39="","",VLOOKUP(C39,'Paramètre DIVERS'!$B$5:$D$13,2,FALSE))</f>
        <v/>
      </c>
      <c r="J39" s="49" t="str">
        <f ca="1">IF(OR(I39="RTT",I39="HS"),IF(AND(G39&lt;&gt;"",H39&lt;&gt;""),(H39-G39)*24,((SUMPRODUCT(1*(WEEKDAY(ROW(INDIRECT(E39&amp;":"&amp;F39)))=2)))*(LOOKUP(B39,personnels!$A$6:$A$27,personnels!$K$6:$K$27)))+((SUMPRODUCT(1*(WEEKDAY(ROW(INDIRECT(E39&amp;":"&amp;F39)))=3)))*(LOOKUP(B39,personnels!$A$6:$A$27,personnels!$L$6:$L$27)))+((SUMPRODUCT(1*(WEEKDAY(ROW(INDIRECT(E39&amp;":"&amp;F39)))=4)))*(LOOKUP(B39,personnels!$A$6:$A$27,personnels!$M$6:$M$27)))+((SUMPRODUCT(1*(WEEKDAY(ROW(INDIRECT(E39&amp;":"&amp;F39)))=5)))*(LOOKUP(B39,personnels!$A$6:$A$27,personnels!$N$6:$N$27)))+((SUMPRODUCT(1*(WEEKDAY(ROW(INDIRECT(E39&amp;":"&amp;F39)))=6)))*(LOOKUP(B39,personnels!$A$6:$A$27,personnels!$O$6:$O$27)))),"")</f>
        <v/>
      </c>
      <c r="K39" s="48">
        <f>IF(C39='Paramètre DIVERS'!$B$6,NETWORKDAYS(E39,F39,Calendrier!$M$5:$M$18)-0.5,NETWORKDAYS(E39,F39,Calendrier!$M$5:$M$18))</f>
        <v>0</v>
      </c>
      <c r="L39" s="47" t="str">
        <f t="shared" si="15"/>
        <v/>
      </c>
      <c r="M39" s="46" t="str">
        <f t="shared" si="15"/>
        <v/>
      </c>
      <c r="N39" s="46" t="str">
        <f t="shared" si="15"/>
        <v>C</v>
      </c>
      <c r="O39" s="46" t="str">
        <f t="shared" si="15"/>
        <v>C</v>
      </c>
      <c r="P39" s="46" t="str">
        <f t="shared" si="15"/>
        <v/>
      </c>
      <c r="Q39" s="46" t="str">
        <f t="shared" si="15"/>
        <v>C</v>
      </c>
      <c r="R39" s="46" t="str">
        <f t="shared" si="15"/>
        <v/>
      </c>
      <c r="S39" s="46" t="str">
        <f t="shared" si="15"/>
        <v/>
      </c>
      <c r="T39" s="46" t="str">
        <f t="shared" si="15"/>
        <v/>
      </c>
      <c r="U39" s="46" t="str">
        <f t="shared" si="15"/>
        <v>C</v>
      </c>
      <c r="V39" s="46" t="str">
        <f t="shared" si="16"/>
        <v>C</v>
      </c>
      <c r="W39" s="46" t="str">
        <f t="shared" si="16"/>
        <v/>
      </c>
      <c r="X39" s="46" t="str">
        <f t="shared" si="16"/>
        <v/>
      </c>
      <c r="Y39" s="46" t="str">
        <f t="shared" si="16"/>
        <v/>
      </c>
      <c r="Z39" s="46" t="str">
        <f t="shared" si="16"/>
        <v/>
      </c>
      <c r="AA39" s="46" t="str">
        <f t="shared" si="16"/>
        <v/>
      </c>
      <c r="AB39" s="46" t="str">
        <f t="shared" si="16"/>
        <v>C</v>
      </c>
      <c r="AC39" s="46" t="str">
        <f t="shared" si="16"/>
        <v>C</v>
      </c>
      <c r="AD39" s="46" t="str">
        <f t="shared" si="16"/>
        <v/>
      </c>
      <c r="AE39" s="46" t="str">
        <f t="shared" si="16"/>
        <v/>
      </c>
      <c r="AF39" s="46" t="str">
        <f t="shared" si="17"/>
        <v/>
      </c>
      <c r="AG39" s="46" t="str">
        <f t="shared" si="17"/>
        <v/>
      </c>
      <c r="AH39" s="46" t="str">
        <f t="shared" si="17"/>
        <v/>
      </c>
      <c r="AI39" s="46" t="str">
        <f t="shared" si="17"/>
        <v>C</v>
      </c>
      <c r="AJ39" s="46" t="str">
        <f t="shared" si="17"/>
        <v>C</v>
      </c>
      <c r="AK39" s="46" t="str">
        <f t="shared" si="17"/>
        <v/>
      </c>
      <c r="AL39" s="46" t="str">
        <f t="shared" si="17"/>
        <v/>
      </c>
      <c r="AM39" s="46" t="str">
        <f t="shared" si="17"/>
        <v/>
      </c>
      <c r="AN39" s="46" t="str">
        <f t="shared" si="17"/>
        <v/>
      </c>
      <c r="AO39" s="46" t="str">
        <f t="shared" si="17"/>
        <v/>
      </c>
      <c r="AP39" s="46" t="str">
        <f t="shared" si="18"/>
        <v>C</v>
      </c>
      <c r="AQ39" s="46" t="str">
        <f t="shared" si="18"/>
        <v>C</v>
      </c>
      <c r="AR39" s="46" t="str">
        <f t="shared" si="18"/>
        <v/>
      </c>
      <c r="AS39" s="46" t="str">
        <f t="shared" si="18"/>
        <v/>
      </c>
      <c r="AT39" s="46" t="str">
        <f t="shared" si="18"/>
        <v/>
      </c>
      <c r="AU39" s="46" t="str">
        <f t="shared" si="18"/>
        <v/>
      </c>
      <c r="AV39" s="46" t="str">
        <f t="shared" si="18"/>
        <v/>
      </c>
      <c r="AW39" s="46" t="str">
        <f t="shared" si="18"/>
        <v>C</v>
      </c>
      <c r="AX39" s="46" t="str">
        <f t="shared" si="18"/>
        <v>C</v>
      </c>
      <c r="AY39" s="46" t="str">
        <f t="shared" si="18"/>
        <v/>
      </c>
      <c r="AZ39" s="45" t="str">
        <f t="shared" si="18"/>
        <v/>
      </c>
    </row>
    <row r="40" spans="1:52" x14ac:dyDescent="0.3">
      <c r="A40" s="58" t="str">
        <f t="shared" si="19"/>
        <v/>
      </c>
      <c r="B40" s="57"/>
      <c r="C40" s="56"/>
      <c r="D40" s="55"/>
      <c r="E40" s="54"/>
      <c r="F40" s="53"/>
      <c r="G40" s="52"/>
      <c r="H40" s="51"/>
      <c r="I40" s="50" t="str">
        <f>IF(C40="","",VLOOKUP(C40,'Paramètre DIVERS'!$B$5:$D$13,2,FALSE))</f>
        <v/>
      </c>
      <c r="J40" s="49" t="str">
        <f ca="1">IF(OR(I40="RTT",I40="HS"),IF(AND(G40&lt;&gt;"",H40&lt;&gt;""),(H40-G40)*24,((SUMPRODUCT(1*(WEEKDAY(ROW(INDIRECT(E40&amp;":"&amp;F40)))=2)))*(LOOKUP(B40,personnels!$A$6:$A$27,personnels!$K$6:$K$27)))+((SUMPRODUCT(1*(WEEKDAY(ROW(INDIRECT(E40&amp;":"&amp;F40)))=3)))*(LOOKUP(B40,personnels!$A$6:$A$27,personnels!$L$6:$L$27)))+((SUMPRODUCT(1*(WEEKDAY(ROW(INDIRECT(E40&amp;":"&amp;F40)))=4)))*(LOOKUP(B40,personnels!$A$6:$A$27,personnels!$M$6:$M$27)))+((SUMPRODUCT(1*(WEEKDAY(ROW(INDIRECT(E40&amp;":"&amp;F40)))=5)))*(LOOKUP(B40,personnels!$A$6:$A$27,personnels!$N$6:$N$27)))+((SUMPRODUCT(1*(WEEKDAY(ROW(INDIRECT(E40&amp;":"&amp;F40)))=6)))*(LOOKUP(B40,personnels!$A$6:$A$27,personnels!$O$6:$O$27)))),"")</f>
        <v/>
      </c>
      <c r="K40" s="48">
        <f>IF(C40='Paramètre DIVERS'!$B$6,NETWORKDAYS(E40,F40,Calendrier!$M$5:$M$18)-0.5,NETWORKDAYS(E40,F40,Calendrier!$M$5:$M$18))</f>
        <v>0</v>
      </c>
      <c r="L40" s="47" t="str">
        <f t="shared" si="15"/>
        <v/>
      </c>
      <c r="M40" s="46" t="str">
        <f t="shared" si="15"/>
        <v/>
      </c>
      <c r="N40" s="46" t="str">
        <f t="shared" si="15"/>
        <v>C</v>
      </c>
      <c r="O40" s="46" t="str">
        <f t="shared" si="15"/>
        <v>C</v>
      </c>
      <c r="P40" s="46" t="str">
        <f t="shared" si="15"/>
        <v/>
      </c>
      <c r="Q40" s="46" t="str">
        <f t="shared" si="15"/>
        <v>C</v>
      </c>
      <c r="R40" s="46" t="str">
        <f t="shared" si="15"/>
        <v/>
      </c>
      <c r="S40" s="46" t="str">
        <f t="shared" si="15"/>
        <v/>
      </c>
      <c r="T40" s="46" t="str">
        <f t="shared" si="15"/>
        <v/>
      </c>
      <c r="U40" s="46" t="str">
        <f t="shared" si="15"/>
        <v>C</v>
      </c>
      <c r="V40" s="46" t="str">
        <f t="shared" si="16"/>
        <v>C</v>
      </c>
      <c r="W40" s="46" t="str">
        <f t="shared" si="16"/>
        <v/>
      </c>
      <c r="X40" s="46" t="str">
        <f t="shared" si="16"/>
        <v/>
      </c>
      <c r="Y40" s="46" t="str">
        <f t="shared" si="16"/>
        <v/>
      </c>
      <c r="Z40" s="46" t="str">
        <f t="shared" si="16"/>
        <v/>
      </c>
      <c r="AA40" s="46" t="str">
        <f t="shared" si="16"/>
        <v/>
      </c>
      <c r="AB40" s="46" t="str">
        <f t="shared" si="16"/>
        <v>C</v>
      </c>
      <c r="AC40" s="46" t="str">
        <f t="shared" si="16"/>
        <v>C</v>
      </c>
      <c r="AD40" s="46" t="str">
        <f t="shared" si="16"/>
        <v/>
      </c>
      <c r="AE40" s="46" t="str">
        <f t="shared" si="16"/>
        <v/>
      </c>
      <c r="AF40" s="46" t="str">
        <f t="shared" si="17"/>
        <v/>
      </c>
      <c r="AG40" s="46" t="str">
        <f t="shared" si="17"/>
        <v/>
      </c>
      <c r="AH40" s="46" t="str">
        <f t="shared" si="17"/>
        <v/>
      </c>
      <c r="AI40" s="46" t="str">
        <f t="shared" si="17"/>
        <v>C</v>
      </c>
      <c r="AJ40" s="46" t="str">
        <f t="shared" si="17"/>
        <v>C</v>
      </c>
      <c r="AK40" s="46" t="str">
        <f t="shared" si="17"/>
        <v/>
      </c>
      <c r="AL40" s="46" t="str">
        <f t="shared" si="17"/>
        <v/>
      </c>
      <c r="AM40" s="46" t="str">
        <f t="shared" si="17"/>
        <v/>
      </c>
      <c r="AN40" s="46" t="str">
        <f t="shared" si="17"/>
        <v/>
      </c>
      <c r="AO40" s="46" t="str">
        <f t="shared" si="17"/>
        <v/>
      </c>
      <c r="AP40" s="46" t="str">
        <f t="shared" si="18"/>
        <v>C</v>
      </c>
      <c r="AQ40" s="46" t="str">
        <f t="shared" si="18"/>
        <v>C</v>
      </c>
      <c r="AR40" s="46" t="str">
        <f t="shared" si="18"/>
        <v/>
      </c>
      <c r="AS40" s="46" t="str">
        <f t="shared" si="18"/>
        <v/>
      </c>
      <c r="AT40" s="46" t="str">
        <f t="shared" si="18"/>
        <v/>
      </c>
      <c r="AU40" s="46" t="str">
        <f t="shared" si="18"/>
        <v/>
      </c>
      <c r="AV40" s="46" t="str">
        <f t="shared" si="18"/>
        <v/>
      </c>
      <c r="AW40" s="46" t="str">
        <f t="shared" si="18"/>
        <v>C</v>
      </c>
      <c r="AX40" s="46" t="str">
        <f t="shared" si="18"/>
        <v>C</v>
      </c>
      <c r="AY40" s="46" t="str">
        <f t="shared" si="18"/>
        <v/>
      </c>
      <c r="AZ40" s="45" t="str">
        <f t="shared" si="18"/>
        <v/>
      </c>
    </row>
    <row r="41" spans="1:52" x14ac:dyDescent="0.3">
      <c r="A41" s="58" t="str">
        <f t="shared" si="19"/>
        <v/>
      </c>
      <c r="B41" s="57"/>
      <c r="C41" s="56"/>
      <c r="D41" s="55"/>
      <c r="E41" s="54"/>
      <c r="F41" s="53"/>
      <c r="G41" s="52"/>
      <c r="H41" s="51"/>
      <c r="I41" s="50" t="str">
        <f>IF(C41="","",VLOOKUP(C41,'Paramètre DIVERS'!$B$5:$D$13,2,FALSE))</f>
        <v/>
      </c>
      <c r="J41" s="49" t="str">
        <f ca="1">IF(OR(I41="RTT",I41="HS"),IF(AND(G41&lt;&gt;"",H41&lt;&gt;""),(H41-G41)*24,((SUMPRODUCT(1*(WEEKDAY(ROW(INDIRECT(E41&amp;":"&amp;F41)))=2)))*(LOOKUP(B41,personnels!$A$6:$A$27,personnels!$K$6:$K$27)))+((SUMPRODUCT(1*(WEEKDAY(ROW(INDIRECT(E41&amp;":"&amp;F41)))=3)))*(LOOKUP(B41,personnels!$A$6:$A$27,personnels!$L$6:$L$27)))+((SUMPRODUCT(1*(WEEKDAY(ROW(INDIRECT(E41&amp;":"&amp;F41)))=4)))*(LOOKUP(B41,personnels!$A$6:$A$27,personnels!$M$6:$M$27)))+((SUMPRODUCT(1*(WEEKDAY(ROW(INDIRECT(E41&amp;":"&amp;F41)))=5)))*(LOOKUP(B41,personnels!$A$6:$A$27,personnels!$N$6:$N$27)))+((SUMPRODUCT(1*(WEEKDAY(ROW(INDIRECT(E41&amp;":"&amp;F41)))=6)))*(LOOKUP(B41,personnels!$A$6:$A$27,personnels!$O$6:$O$27)))),"")</f>
        <v/>
      </c>
      <c r="K41" s="48">
        <f>IF(C41='Paramètre DIVERS'!$B$6,NETWORKDAYS(E41,F41,Calendrier!$M$5:$M$18)-0.5,NETWORKDAYS(E41,F41,Calendrier!$M$5:$M$18))</f>
        <v>0</v>
      </c>
      <c r="L41" s="47" t="str">
        <f t="shared" si="15"/>
        <v/>
      </c>
      <c r="M41" s="46" t="str">
        <f t="shared" si="15"/>
        <v/>
      </c>
      <c r="N41" s="46" t="str">
        <f t="shared" si="15"/>
        <v>C</v>
      </c>
      <c r="O41" s="46" t="str">
        <f t="shared" si="15"/>
        <v>C</v>
      </c>
      <c r="P41" s="46" t="str">
        <f t="shared" si="15"/>
        <v/>
      </c>
      <c r="Q41" s="46" t="str">
        <f t="shared" si="15"/>
        <v>C</v>
      </c>
      <c r="R41" s="46" t="str">
        <f t="shared" si="15"/>
        <v/>
      </c>
      <c r="S41" s="46" t="str">
        <f t="shared" si="15"/>
        <v/>
      </c>
      <c r="T41" s="46" t="str">
        <f t="shared" si="15"/>
        <v/>
      </c>
      <c r="U41" s="46" t="str">
        <f t="shared" si="15"/>
        <v>C</v>
      </c>
      <c r="V41" s="46" t="str">
        <f t="shared" si="16"/>
        <v>C</v>
      </c>
      <c r="W41" s="46" t="str">
        <f t="shared" si="16"/>
        <v/>
      </c>
      <c r="X41" s="46" t="str">
        <f t="shared" si="16"/>
        <v/>
      </c>
      <c r="Y41" s="46" t="str">
        <f t="shared" si="16"/>
        <v/>
      </c>
      <c r="Z41" s="46" t="str">
        <f t="shared" si="16"/>
        <v/>
      </c>
      <c r="AA41" s="46" t="str">
        <f t="shared" si="16"/>
        <v/>
      </c>
      <c r="AB41" s="46" t="str">
        <f t="shared" si="16"/>
        <v>C</v>
      </c>
      <c r="AC41" s="46" t="str">
        <f t="shared" si="16"/>
        <v>C</v>
      </c>
      <c r="AD41" s="46" t="str">
        <f t="shared" si="16"/>
        <v/>
      </c>
      <c r="AE41" s="46" t="str">
        <f t="shared" si="16"/>
        <v/>
      </c>
      <c r="AF41" s="46" t="str">
        <f t="shared" si="17"/>
        <v/>
      </c>
      <c r="AG41" s="46" t="str">
        <f t="shared" si="17"/>
        <v/>
      </c>
      <c r="AH41" s="46" t="str">
        <f t="shared" si="17"/>
        <v/>
      </c>
      <c r="AI41" s="46" t="str">
        <f t="shared" si="17"/>
        <v>C</v>
      </c>
      <c r="AJ41" s="46" t="str">
        <f t="shared" si="17"/>
        <v>C</v>
      </c>
      <c r="AK41" s="46" t="str">
        <f t="shared" si="17"/>
        <v/>
      </c>
      <c r="AL41" s="46" t="str">
        <f t="shared" si="17"/>
        <v/>
      </c>
      <c r="AM41" s="46" t="str">
        <f t="shared" si="17"/>
        <v/>
      </c>
      <c r="AN41" s="46" t="str">
        <f t="shared" si="17"/>
        <v/>
      </c>
      <c r="AO41" s="46" t="str">
        <f t="shared" si="17"/>
        <v/>
      </c>
      <c r="AP41" s="46" t="str">
        <f t="shared" si="18"/>
        <v>C</v>
      </c>
      <c r="AQ41" s="46" t="str">
        <f t="shared" si="18"/>
        <v>C</v>
      </c>
      <c r="AR41" s="46" t="str">
        <f t="shared" si="18"/>
        <v/>
      </c>
      <c r="AS41" s="46" t="str">
        <f t="shared" si="18"/>
        <v/>
      </c>
      <c r="AT41" s="46" t="str">
        <f t="shared" si="18"/>
        <v/>
      </c>
      <c r="AU41" s="46" t="str">
        <f t="shared" si="18"/>
        <v/>
      </c>
      <c r="AV41" s="46" t="str">
        <f t="shared" si="18"/>
        <v/>
      </c>
      <c r="AW41" s="46" t="str">
        <f t="shared" si="18"/>
        <v>C</v>
      </c>
      <c r="AX41" s="46" t="str">
        <f t="shared" si="18"/>
        <v>C</v>
      </c>
      <c r="AY41" s="46" t="str">
        <f t="shared" si="18"/>
        <v/>
      </c>
      <c r="AZ41" s="45" t="str">
        <f t="shared" si="18"/>
        <v/>
      </c>
    </row>
    <row r="42" spans="1:52" x14ac:dyDescent="0.3">
      <c r="A42" s="58" t="str">
        <f t="shared" si="19"/>
        <v/>
      </c>
      <c r="B42" s="57"/>
      <c r="C42" s="56"/>
      <c r="D42" s="55"/>
      <c r="E42" s="54"/>
      <c r="F42" s="53"/>
      <c r="G42" s="52"/>
      <c r="H42" s="51"/>
      <c r="I42" s="50" t="str">
        <f>IF(C42="","",VLOOKUP(C42,'Paramètre DIVERS'!$B$5:$D$13,2,FALSE))</f>
        <v/>
      </c>
      <c r="J42" s="49" t="str">
        <f ca="1">IF(OR(I42="RTT",I42="HS"),IF(AND(G42&lt;&gt;"",H42&lt;&gt;""),(H42-G42)*24,((SUMPRODUCT(1*(WEEKDAY(ROW(INDIRECT(E42&amp;":"&amp;F42)))=2)))*(LOOKUP(B42,personnels!$A$6:$A$27,personnels!$K$6:$K$27)))+((SUMPRODUCT(1*(WEEKDAY(ROW(INDIRECT(E42&amp;":"&amp;F42)))=3)))*(LOOKUP(B42,personnels!$A$6:$A$27,personnels!$L$6:$L$27)))+((SUMPRODUCT(1*(WEEKDAY(ROW(INDIRECT(E42&amp;":"&amp;F42)))=4)))*(LOOKUP(B42,personnels!$A$6:$A$27,personnels!$M$6:$M$27)))+((SUMPRODUCT(1*(WEEKDAY(ROW(INDIRECT(E42&amp;":"&amp;F42)))=5)))*(LOOKUP(B42,personnels!$A$6:$A$27,personnels!$N$6:$N$27)))+((SUMPRODUCT(1*(WEEKDAY(ROW(INDIRECT(E42&amp;":"&amp;F42)))=6)))*(LOOKUP(B42,personnels!$A$6:$A$27,personnels!$O$6:$O$27)))),"")</f>
        <v/>
      </c>
      <c r="K42" s="48">
        <f>IF(C42='Paramètre DIVERS'!$B$6,NETWORKDAYS(E42,F42,Calendrier!$M$5:$M$18)-0.5,NETWORKDAYS(E42,F42,Calendrier!$M$5:$M$18))</f>
        <v>0</v>
      </c>
      <c r="L42" s="47" t="str">
        <f t="shared" si="15"/>
        <v/>
      </c>
      <c r="M42" s="46" t="str">
        <f t="shared" si="15"/>
        <v/>
      </c>
      <c r="N42" s="46" t="str">
        <f t="shared" si="15"/>
        <v>C</v>
      </c>
      <c r="O42" s="46" t="str">
        <f t="shared" si="15"/>
        <v>C</v>
      </c>
      <c r="P42" s="46" t="str">
        <f t="shared" si="15"/>
        <v/>
      </c>
      <c r="Q42" s="46" t="str">
        <f t="shared" si="15"/>
        <v>C</v>
      </c>
      <c r="R42" s="46" t="str">
        <f t="shared" si="15"/>
        <v/>
      </c>
      <c r="S42" s="46" t="str">
        <f t="shared" si="15"/>
        <v/>
      </c>
      <c r="T42" s="46" t="str">
        <f t="shared" si="15"/>
        <v/>
      </c>
      <c r="U42" s="46" t="str">
        <f t="shared" si="15"/>
        <v>C</v>
      </c>
      <c r="V42" s="46" t="str">
        <f t="shared" si="16"/>
        <v>C</v>
      </c>
      <c r="W42" s="46" t="str">
        <f t="shared" si="16"/>
        <v/>
      </c>
      <c r="X42" s="46" t="str">
        <f t="shared" si="16"/>
        <v/>
      </c>
      <c r="Y42" s="46" t="str">
        <f t="shared" si="16"/>
        <v/>
      </c>
      <c r="Z42" s="46" t="str">
        <f t="shared" si="16"/>
        <v/>
      </c>
      <c r="AA42" s="46" t="str">
        <f t="shared" si="16"/>
        <v/>
      </c>
      <c r="AB42" s="46" t="str">
        <f t="shared" si="16"/>
        <v>C</v>
      </c>
      <c r="AC42" s="46" t="str">
        <f t="shared" si="16"/>
        <v>C</v>
      </c>
      <c r="AD42" s="46" t="str">
        <f t="shared" si="16"/>
        <v/>
      </c>
      <c r="AE42" s="46" t="str">
        <f t="shared" si="16"/>
        <v/>
      </c>
      <c r="AF42" s="46" t="str">
        <f t="shared" si="17"/>
        <v/>
      </c>
      <c r="AG42" s="46" t="str">
        <f t="shared" si="17"/>
        <v/>
      </c>
      <c r="AH42" s="46" t="str">
        <f t="shared" si="17"/>
        <v/>
      </c>
      <c r="AI42" s="46" t="str">
        <f t="shared" si="17"/>
        <v>C</v>
      </c>
      <c r="AJ42" s="46" t="str">
        <f t="shared" si="17"/>
        <v>C</v>
      </c>
      <c r="AK42" s="46" t="str">
        <f t="shared" si="17"/>
        <v/>
      </c>
      <c r="AL42" s="46" t="str">
        <f t="shared" si="17"/>
        <v/>
      </c>
      <c r="AM42" s="46" t="str">
        <f t="shared" si="17"/>
        <v/>
      </c>
      <c r="AN42" s="46" t="str">
        <f t="shared" si="17"/>
        <v/>
      </c>
      <c r="AO42" s="46" t="str">
        <f t="shared" si="17"/>
        <v/>
      </c>
      <c r="AP42" s="46" t="str">
        <f t="shared" si="18"/>
        <v>C</v>
      </c>
      <c r="AQ42" s="46" t="str">
        <f t="shared" si="18"/>
        <v>C</v>
      </c>
      <c r="AR42" s="46" t="str">
        <f t="shared" si="18"/>
        <v/>
      </c>
      <c r="AS42" s="46" t="str">
        <f t="shared" si="18"/>
        <v/>
      </c>
      <c r="AT42" s="46" t="str">
        <f t="shared" si="18"/>
        <v/>
      </c>
      <c r="AU42" s="46" t="str">
        <f t="shared" si="18"/>
        <v/>
      </c>
      <c r="AV42" s="46" t="str">
        <f t="shared" si="18"/>
        <v/>
      </c>
      <c r="AW42" s="46" t="str">
        <f t="shared" si="18"/>
        <v>C</v>
      </c>
      <c r="AX42" s="46" t="str">
        <f t="shared" si="18"/>
        <v>C</v>
      </c>
      <c r="AY42" s="46" t="str">
        <f t="shared" si="18"/>
        <v/>
      </c>
      <c r="AZ42" s="45" t="str">
        <f t="shared" si="18"/>
        <v/>
      </c>
    </row>
    <row r="43" spans="1:52" x14ac:dyDescent="0.3">
      <c r="A43" s="58" t="str">
        <f t="shared" si="19"/>
        <v/>
      </c>
      <c r="B43" s="57"/>
      <c r="C43" s="56"/>
      <c r="D43" s="55"/>
      <c r="E43" s="54"/>
      <c r="F43" s="53"/>
      <c r="G43" s="52"/>
      <c r="H43" s="51"/>
      <c r="I43" s="50" t="str">
        <f>IF(C43="","",VLOOKUP(C43,'Paramètre DIVERS'!$B$5:$D$13,2,FALSE))</f>
        <v/>
      </c>
      <c r="J43" s="49" t="str">
        <f ca="1">IF(OR(I43="RTT",I43="HS"),IF(AND(G43&lt;&gt;"",H43&lt;&gt;""),(H43-G43)*24,((SUMPRODUCT(1*(WEEKDAY(ROW(INDIRECT(E43&amp;":"&amp;F43)))=2)))*(LOOKUP(B43,personnels!$A$6:$A$27,personnels!$K$6:$K$27)))+((SUMPRODUCT(1*(WEEKDAY(ROW(INDIRECT(E43&amp;":"&amp;F43)))=3)))*(LOOKUP(B43,personnels!$A$6:$A$27,personnels!$L$6:$L$27)))+((SUMPRODUCT(1*(WEEKDAY(ROW(INDIRECT(E43&amp;":"&amp;F43)))=4)))*(LOOKUP(B43,personnels!$A$6:$A$27,personnels!$M$6:$M$27)))+((SUMPRODUCT(1*(WEEKDAY(ROW(INDIRECT(E43&amp;":"&amp;F43)))=5)))*(LOOKUP(B43,personnels!$A$6:$A$27,personnels!$N$6:$N$27)))+((SUMPRODUCT(1*(WEEKDAY(ROW(INDIRECT(E43&amp;":"&amp;F43)))=6)))*(LOOKUP(B43,personnels!$A$6:$A$27,personnels!$O$6:$O$27)))),"")</f>
        <v/>
      </c>
      <c r="K43" s="48">
        <f>IF(C43='Paramètre DIVERS'!$B$6,NETWORKDAYS(E43,F43,Calendrier!$M$5:$M$18)-0.5,NETWORKDAYS(E43,F43,Calendrier!$M$5:$M$18))</f>
        <v>0</v>
      </c>
      <c r="L43" s="47" t="str">
        <f t="shared" si="15"/>
        <v/>
      </c>
      <c r="M43" s="46" t="str">
        <f t="shared" si="15"/>
        <v/>
      </c>
      <c r="N43" s="46" t="str">
        <f t="shared" si="15"/>
        <v>C</v>
      </c>
      <c r="O43" s="46" t="str">
        <f t="shared" si="15"/>
        <v>C</v>
      </c>
      <c r="P43" s="46" t="str">
        <f t="shared" si="15"/>
        <v/>
      </c>
      <c r="Q43" s="46" t="str">
        <f t="shared" si="15"/>
        <v>C</v>
      </c>
      <c r="R43" s="46" t="str">
        <f t="shared" si="15"/>
        <v/>
      </c>
      <c r="S43" s="46" t="str">
        <f t="shared" si="15"/>
        <v/>
      </c>
      <c r="T43" s="46" t="str">
        <f t="shared" si="15"/>
        <v/>
      </c>
      <c r="U43" s="46" t="str">
        <f t="shared" si="15"/>
        <v>C</v>
      </c>
      <c r="V43" s="46" t="str">
        <f t="shared" si="16"/>
        <v>C</v>
      </c>
      <c r="W43" s="46" t="str">
        <f t="shared" si="16"/>
        <v/>
      </c>
      <c r="X43" s="46" t="str">
        <f t="shared" si="16"/>
        <v/>
      </c>
      <c r="Y43" s="46" t="str">
        <f t="shared" si="16"/>
        <v/>
      </c>
      <c r="Z43" s="46" t="str">
        <f t="shared" si="16"/>
        <v/>
      </c>
      <c r="AA43" s="46" t="str">
        <f t="shared" si="16"/>
        <v/>
      </c>
      <c r="AB43" s="46" t="str">
        <f t="shared" si="16"/>
        <v>C</v>
      </c>
      <c r="AC43" s="46" t="str">
        <f t="shared" si="16"/>
        <v>C</v>
      </c>
      <c r="AD43" s="46" t="str">
        <f t="shared" si="16"/>
        <v/>
      </c>
      <c r="AE43" s="46" t="str">
        <f t="shared" si="16"/>
        <v/>
      </c>
      <c r="AF43" s="46" t="str">
        <f t="shared" si="17"/>
        <v/>
      </c>
      <c r="AG43" s="46" t="str">
        <f t="shared" si="17"/>
        <v/>
      </c>
      <c r="AH43" s="46" t="str">
        <f t="shared" si="17"/>
        <v/>
      </c>
      <c r="AI43" s="46" t="str">
        <f t="shared" si="17"/>
        <v>C</v>
      </c>
      <c r="AJ43" s="46" t="str">
        <f t="shared" si="17"/>
        <v>C</v>
      </c>
      <c r="AK43" s="46" t="str">
        <f t="shared" si="17"/>
        <v/>
      </c>
      <c r="AL43" s="46" t="str">
        <f t="shared" si="17"/>
        <v/>
      </c>
      <c r="AM43" s="46" t="str">
        <f t="shared" si="17"/>
        <v/>
      </c>
      <c r="AN43" s="46" t="str">
        <f t="shared" si="17"/>
        <v/>
      </c>
      <c r="AO43" s="46" t="str">
        <f t="shared" si="17"/>
        <v/>
      </c>
      <c r="AP43" s="46" t="str">
        <f t="shared" si="18"/>
        <v>C</v>
      </c>
      <c r="AQ43" s="46" t="str">
        <f t="shared" si="18"/>
        <v>C</v>
      </c>
      <c r="AR43" s="46" t="str">
        <f t="shared" si="18"/>
        <v/>
      </c>
      <c r="AS43" s="46" t="str">
        <f t="shared" si="18"/>
        <v/>
      </c>
      <c r="AT43" s="46" t="str">
        <f t="shared" si="18"/>
        <v/>
      </c>
      <c r="AU43" s="46" t="str">
        <f t="shared" si="18"/>
        <v/>
      </c>
      <c r="AV43" s="46" t="str">
        <f t="shared" si="18"/>
        <v/>
      </c>
      <c r="AW43" s="46" t="str">
        <f t="shared" si="18"/>
        <v>C</v>
      </c>
      <c r="AX43" s="46" t="str">
        <f t="shared" si="18"/>
        <v>C</v>
      </c>
      <c r="AY43" s="46" t="str">
        <f t="shared" si="18"/>
        <v/>
      </c>
      <c r="AZ43" s="45" t="str">
        <f t="shared" si="18"/>
        <v/>
      </c>
    </row>
    <row r="44" spans="1:52" x14ac:dyDescent="0.3">
      <c r="A44" s="58" t="str">
        <f t="shared" si="19"/>
        <v/>
      </c>
      <c r="B44" s="57"/>
      <c r="C44" s="56"/>
      <c r="D44" s="55"/>
      <c r="E44" s="54"/>
      <c r="F44" s="53"/>
      <c r="G44" s="52"/>
      <c r="H44" s="51"/>
      <c r="I44" s="50" t="str">
        <f>IF(C44="","",VLOOKUP(C44,'Paramètre DIVERS'!$B$5:$D$13,2,FALSE))</f>
        <v/>
      </c>
      <c r="J44" s="49" t="str">
        <f ca="1">IF(OR(I44="RTT",I44="HS"),IF(AND(G44&lt;&gt;"",H44&lt;&gt;""),(H44-G44)*24,((SUMPRODUCT(1*(WEEKDAY(ROW(INDIRECT(E44&amp;":"&amp;F44)))=2)))*(LOOKUP(B44,personnels!$A$6:$A$27,personnels!$K$6:$K$27)))+((SUMPRODUCT(1*(WEEKDAY(ROW(INDIRECT(E44&amp;":"&amp;F44)))=3)))*(LOOKUP(B44,personnels!$A$6:$A$27,personnels!$L$6:$L$27)))+((SUMPRODUCT(1*(WEEKDAY(ROW(INDIRECT(E44&amp;":"&amp;F44)))=4)))*(LOOKUP(B44,personnels!$A$6:$A$27,personnels!$M$6:$M$27)))+((SUMPRODUCT(1*(WEEKDAY(ROW(INDIRECT(E44&amp;":"&amp;F44)))=5)))*(LOOKUP(B44,personnels!$A$6:$A$27,personnels!$N$6:$N$27)))+((SUMPRODUCT(1*(WEEKDAY(ROW(INDIRECT(E44&amp;":"&amp;F44)))=6)))*(LOOKUP(B44,personnels!$A$6:$A$27,personnels!$O$6:$O$27)))),"")</f>
        <v/>
      </c>
      <c r="K44" s="48">
        <f>IF(C44='Paramètre DIVERS'!$B$6,NETWORKDAYS(E44,F44,Calendrier!$M$5:$M$18)-0.5,NETWORKDAYS(E44,F44,Calendrier!$M$5:$M$18))</f>
        <v>0</v>
      </c>
      <c r="L44" s="47" t="str">
        <f t="shared" si="15"/>
        <v/>
      </c>
      <c r="M44" s="46" t="str">
        <f t="shared" si="15"/>
        <v/>
      </c>
      <c r="N44" s="46" t="str">
        <f t="shared" si="15"/>
        <v>C</v>
      </c>
      <c r="O44" s="46" t="str">
        <f t="shared" si="15"/>
        <v>C</v>
      </c>
      <c r="P44" s="46" t="str">
        <f t="shared" si="15"/>
        <v/>
      </c>
      <c r="Q44" s="46" t="str">
        <f t="shared" si="15"/>
        <v>C</v>
      </c>
      <c r="R44" s="46" t="str">
        <f t="shared" si="15"/>
        <v/>
      </c>
      <c r="S44" s="46" t="str">
        <f t="shared" si="15"/>
        <v/>
      </c>
      <c r="T44" s="46" t="str">
        <f t="shared" si="15"/>
        <v/>
      </c>
      <c r="U44" s="46" t="str">
        <f t="shared" si="15"/>
        <v>C</v>
      </c>
      <c r="V44" s="46" t="str">
        <f t="shared" si="16"/>
        <v>C</v>
      </c>
      <c r="W44" s="46" t="str">
        <f t="shared" si="16"/>
        <v/>
      </c>
      <c r="X44" s="46" t="str">
        <f t="shared" si="16"/>
        <v/>
      </c>
      <c r="Y44" s="46" t="str">
        <f t="shared" si="16"/>
        <v/>
      </c>
      <c r="Z44" s="46" t="str">
        <f t="shared" si="16"/>
        <v/>
      </c>
      <c r="AA44" s="46" t="str">
        <f t="shared" si="16"/>
        <v/>
      </c>
      <c r="AB44" s="46" t="str">
        <f t="shared" si="16"/>
        <v>C</v>
      </c>
      <c r="AC44" s="46" t="str">
        <f t="shared" si="16"/>
        <v>C</v>
      </c>
      <c r="AD44" s="46" t="str">
        <f t="shared" si="16"/>
        <v/>
      </c>
      <c r="AE44" s="46" t="str">
        <f t="shared" si="16"/>
        <v/>
      </c>
      <c r="AF44" s="46" t="str">
        <f t="shared" si="17"/>
        <v/>
      </c>
      <c r="AG44" s="46" t="str">
        <f t="shared" si="17"/>
        <v/>
      </c>
      <c r="AH44" s="46" t="str">
        <f t="shared" si="17"/>
        <v/>
      </c>
      <c r="AI44" s="46" t="str">
        <f t="shared" si="17"/>
        <v>C</v>
      </c>
      <c r="AJ44" s="46" t="str">
        <f t="shared" si="17"/>
        <v>C</v>
      </c>
      <c r="AK44" s="46" t="str">
        <f t="shared" si="17"/>
        <v/>
      </c>
      <c r="AL44" s="46" t="str">
        <f t="shared" si="17"/>
        <v/>
      </c>
      <c r="AM44" s="46" t="str">
        <f t="shared" si="17"/>
        <v/>
      </c>
      <c r="AN44" s="46" t="str">
        <f t="shared" si="17"/>
        <v/>
      </c>
      <c r="AO44" s="46" t="str">
        <f t="shared" si="17"/>
        <v/>
      </c>
      <c r="AP44" s="46" t="str">
        <f t="shared" si="18"/>
        <v>C</v>
      </c>
      <c r="AQ44" s="46" t="str">
        <f t="shared" si="18"/>
        <v>C</v>
      </c>
      <c r="AR44" s="46" t="str">
        <f t="shared" si="18"/>
        <v/>
      </c>
      <c r="AS44" s="46" t="str">
        <f t="shared" si="18"/>
        <v/>
      </c>
      <c r="AT44" s="46" t="str">
        <f t="shared" si="18"/>
        <v/>
      </c>
      <c r="AU44" s="46" t="str">
        <f t="shared" si="18"/>
        <v/>
      </c>
      <c r="AV44" s="46" t="str">
        <f t="shared" si="18"/>
        <v/>
      </c>
      <c r="AW44" s="46" t="str">
        <f t="shared" si="18"/>
        <v>C</v>
      </c>
      <c r="AX44" s="46" t="str">
        <f t="shared" si="18"/>
        <v>C</v>
      </c>
      <c r="AY44" s="46" t="str">
        <f t="shared" si="18"/>
        <v/>
      </c>
      <c r="AZ44" s="45" t="str">
        <f t="shared" si="18"/>
        <v/>
      </c>
    </row>
    <row r="45" spans="1:52" x14ac:dyDescent="0.3">
      <c r="A45" s="58" t="str">
        <f t="shared" si="19"/>
        <v/>
      </c>
      <c r="B45" s="57"/>
      <c r="C45" s="56"/>
      <c r="D45" s="55"/>
      <c r="E45" s="54"/>
      <c r="F45" s="53"/>
      <c r="G45" s="52"/>
      <c r="H45" s="51"/>
      <c r="I45" s="50" t="str">
        <f>IF(C45="","",VLOOKUP(C45,'Paramètre DIVERS'!$B$5:$D$13,2,FALSE))</f>
        <v/>
      </c>
      <c r="J45" s="49" t="str">
        <f ca="1">IF(OR(I45="RTT",I45="HS"),IF(AND(G45&lt;&gt;"",H45&lt;&gt;""),(H45-G45)*24,((SUMPRODUCT(1*(WEEKDAY(ROW(INDIRECT(E45&amp;":"&amp;F45)))=2)))*(LOOKUP(B45,personnels!$A$6:$A$27,personnels!$K$6:$K$27)))+((SUMPRODUCT(1*(WEEKDAY(ROW(INDIRECT(E45&amp;":"&amp;F45)))=3)))*(LOOKUP(B45,personnels!$A$6:$A$27,personnels!$L$6:$L$27)))+((SUMPRODUCT(1*(WEEKDAY(ROW(INDIRECT(E45&amp;":"&amp;F45)))=4)))*(LOOKUP(B45,personnels!$A$6:$A$27,personnels!$M$6:$M$27)))+((SUMPRODUCT(1*(WEEKDAY(ROW(INDIRECT(E45&amp;":"&amp;F45)))=5)))*(LOOKUP(B45,personnels!$A$6:$A$27,personnels!$N$6:$N$27)))+((SUMPRODUCT(1*(WEEKDAY(ROW(INDIRECT(E45&amp;":"&amp;F45)))=6)))*(LOOKUP(B45,personnels!$A$6:$A$27,personnels!$O$6:$O$27)))),"")</f>
        <v/>
      </c>
      <c r="K45" s="48">
        <f>IF(C45='Paramètre DIVERS'!$B$6,NETWORKDAYS(E45,F45,Calendrier!$M$5:$M$18)-0.5,NETWORKDAYS(E45,F45,Calendrier!$M$5:$M$18))</f>
        <v>0</v>
      </c>
      <c r="L45" s="47" t="str">
        <f t="shared" si="15"/>
        <v/>
      </c>
      <c r="M45" s="46" t="str">
        <f t="shared" si="15"/>
        <v/>
      </c>
      <c r="N45" s="46" t="str">
        <f t="shared" si="15"/>
        <v>C</v>
      </c>
      <c r="O45" s="46" t="str">
        <f t="shared" si="15"/>
        <v>C</v>
      </c>
      <c r="P45" s="46" t="str">
        <f t="shared" si="15"/>
        <v/>
      </c>
      <c r="Q45" s="46" t="str">
        <f t="shared" si="15"/>
        <v>C</v>
      </c>
      <c r="R45" s="46" t="str">
        <f t="shared" si="15"/>
        <v/>
      </c>
      <c r="S45" s="46" t="str">
        <f t="shared" si="15"/>
        <v/>
      </c>
      <c r="T45" s="46" t="str">
        <f t="shared" si="15"/>
        <v/>
      </c>
      <c r="U45" s="46" t="str">
        <f t="shared" si="15"/>
        <v>C</v>
      </c>
      <c r="V45" s="46" t="str">
        <f t="shared" si="16"/>
        <v>C</v>
      </c>
      <c r="W45" s="46" t="str">
        <f t="shared" si="16"/>
        <v/>
      </c>
      <c r="X45" s="46" t="str">
        <f t="shared" si="16"/>
        <v/>
      </c>
      <c r="Y45" s="46" t="str">
        <f t="shared" si="16"/>
        <v/>
      </c>
      <c r="Z45" s="46" t="str">
        <f t="shared" si="16"/>
        <v/>
      </c>
      <c r="AA45" s="46" t="str">
        <f t="shared" si="16"/>
        <v/>
      </c>
      <c r="AB45" s="46" t="str">
        <f t="shared" si="16"/>
        <v>C</v>
      </c>
      <c r="AC45" s="46" t="str">
        <f t="shared" si="16"/>
        <v>C</v>
      </c>
      <c r="AD45" s="46" t="str">
        <f t="shared" si="16"/>
        <v/>
      </c>
      <c r="AE45" s="46" t="str">
        <f t="shared" si="16"/>
        <v/>
      </c>
      <c r="AF45" s="46" t="str">
        <f t="shared" si="17"/>
        <v/>
      </c>
      <c r="AG45" s="46" t="str">
        <f t="shared" si="17"/>
        <v/>
      </c>
      <c r="AH45" s="46" t="str">
        <f t="shared" si="17"/>
        <v/>
      </c>
      <c r="AI45" s="46" t="str">
        <f t="shared" si="17"/>
        <v>C</v>
      </c>
      <c r="AJ45" s="46" t="str">
        <f t="shared" si="17"/>
        <v>C</v>
      </c>
      <c r="AK45" s="46" t="str">
        <f t="shared" si="17"/>
        <v/>
      </c>
      <c r="AL45" s="46" t="str">
        <f t="shared" si="17"/>
        <v/>
      </c>
      <c r="AM45" s="46" t="str">
        <f t="shared" si="17"/>
        <v/>
      </c>
      <c r="AN45" s="46" t="str">
        <f t="shared" si="17"/>
        <v/>
      </c>
      <c r="AO45" s="46" t="str">
        <f t="shared" si="17"/>
        <v/>
      </c>
      <c r="AP45" s="46" t="str">
        <f t="shared" si="18"/>
        <v>C</v>
      </c>
      <c r="AQ45" s="46" t="str">
        <f t="shared" si="18"/>
        <v>C</v>
      </c>
      <c r="AR45" s="46" t="str">
        <f t="shared" si="18"/>
        <v/>
      </c>
      <c r="AS45" s="46" t="str">
        <f t="shared" si="18"/>
        <v/>
      </c>
      <c r="AT45" s="46" t="str">
        <f t="shared" si="18"/>
        <v/>
      </c>
      <c r="AU45" s="46" t="str">
        <f t="shared" si="18"/>
        <v/>
      </c>
      <c r="AV45" s="46" t="str">
        <f t="shared" si="18"/>
        <v/>
      </c>
      <c r="AW45" s="46" t="str">
        <f t="shared" si="18"/>
        <v>C</v>
      </c>
      <c r="AX45" s="46" t="str">
        <f t="shared" si="18"/>
        <v>C</v>
      </c>
      <c r="AY45" s="46" t="str">
        <f t="shared" si="18"/>
        <v/>
      </c>
      <c r="AZ45" s="45" t="str">
        <f t="shared" si="18"/>
        <v/>
      </c>
    </row>
    <row r="46" spans="1:52" x14ac:dyDescent="0.3">
      <c r="A46" s="58" t="str">
        <f t="shared" si="19"/>
        <v/>
      </c>
      <c r="B46" s="57"/>
      <c r="C46" s="56"/>
      <c r="D46" s="55"/>
      <c r="E46" s="54"/>
      <c r="F46" s="53"/>
      <c r="G46" s="52"/>
      <c r="H46" s="51"/>
      <c r="I46" s="50" t="str">
        <f>IF(C46="","",VLOOKUP(C46,'Paramètre DIVERS'!$B$5:$D$13,2,FALSE))</f>
        <v/>
      </c>
      <c r="J46" s="49" t="str">
        <f ca="1">IF(OR(I46="RTT",I46="HS"),IF(AND(G46&lt;&gt;"",H46&lt;&gt;""),(H46-G46)*24,((SUMPRODUCT(1*(WEEKDAY(ROW(INDIRECT(E46&amp;":"&amp;F46)))=2)))*(LOOKUP(B46,personnels!$A$6:$A$27,personnels!$K$6:$K$27)))+((SUMPRODUCT(1*(WEEKDAY(ROW(INDIRECT(E46&amp;":"&amp;F46)))=3)))*(LOOKUP(B46,personnels!$A$6:$A$27,personnels!$L$6:$L$27)))+((SUMPRODUCT(1*(WEEKDAY(ROW(INDIRECT(E46&amp;":"&amp;F46)))=4)))*(LOOKUP(B46,personnels!$A$6:$A$27,personnels!$M$6:$M$27)))+((SUMPRODUCT(1*(WEEKDAY(ROW(INDIRECT(E46&amp;":"&amp;F46)))=5)))*(LOOKUP(B46,personnels!$A$6:$A$27,personnels!$N$6:$N$27)))+((SUMPRODUCT(1*(WEEKDAY(ROW(INDIRECT(E46&amp;":"&amp;F46)))=6)))*(LOOKUP(B46,personnels!$A$6:$A$27,personnels!$O$6:$O$27)))),"")</f>
        <v/>
      </c>
      <c r="K46" s="48">
        <f>IF(C46='Paramètre DIVERS'!$B$6,NETWORKDAYS(E46,F46,Calendrier!$M$5:$M$18)-0.5,NETWORKDAYS(E46,F46,Calendrier!$M$5:$M$18))</f>
        <v>0</v>
      </c>
      <c r="L46" s="47" t="str">
        <f t="shared" si="15"/>
        <v/>
      </c>
      <c r="M46" s="46" t="str">
        <f t="shared" si="15"/>
        <v/>
      </c>
      <c r="N46" s="46" t="str">
        <f t="shared" si="15"/>
        <v>C</v>
      </c>
      <c r="O46" s="46" t="str">
        <f t="shared" si="15"/>
        <v>C</v>
      </c>
      <c r="P46" s="46" t="str">
        <f t="shared" si="15"/>
        <v/>
      </c>
      <c r="Q46" s="46" t="str">
        <f t="shared" si="15"/>
        <v>C</v>
      </c>
      <c r="R46" s="46" t="str">
        <f t="shared" si="15"/>
        <v/>
      </c>
      <c r="S46" s="46" t="str">
        <f t="shared" si="15"/>
        <v/>
      </c>
      <c r="T46" s="46" t="str">
        <f t="shared" si="15"/>
        <v/>
      </c>
      <c r="U46" s="46" t="str">
        <f t="shared" si="15"/>
        <v>C</v>
      </c>
      <c r="V46" s="46" t="str">
        <f t="shared" si="16"/>
        <v>C</v>
      </c>
      <c r="W46" s="46" t="str">
        <f t="shared" si="16"/>
        <v/>
      </c>
      <c r="X46" s="46" t="str">
        <f t="shared" si="16"/>
        <v/>
      </c>
      <c r="Y46" s="46" t="str">
        <f t="shared" si="16"/>
        <v/>
      </c>
      <c r="Z46" s="46" t="str">
        <f t="shared" si="16"/>
        <v/>
      </c>
      <c r="AA46" s="46" t="str">
        <f t="shared" si="16"/>
        <v/>
      </c>
      <c r="AB46" s="46" t="str">
        <f t="shared" si="16"/>
        <v>C</v>
      </c>
      <c r="AC46" s="46" t="str">
        <f t="shared" si="16"/>
        <v>C</v>
      </c>
      <c r="AD46" s="46" t="str">
        <f t="shared" si="16"/>
        <v/>
      </c>
      <c r="AE46" s="46" t="str">
        <f t="shared" si="16"/>
        <v/>
      </c>
      <c r="AF46" s="46" t="str">
        <f t="shared" si="17"/>
        <v/>
      </c>
      <c r="AG46" s="46" t="str">
        <f t="shared" si="17"/>
        <v/>
      </c>
      <c r="AH46" s="46" t="str">
        <f t="shared" si="17"/>
        <v/>
      </c>
      <c r="AI46" s="46" t="str">
        <f t="shared" si="17"/>
        <v>C</v>
      </c>
      <c r="AJ46" s="46" t="str">
        <f t="shared" si="17"/>
        <v>C</v>
      </c>
      <c r="AK46" s="46" t="str">
        <f t="shared" si="17"/>
        <v/>
      </c>
      <c r="AL46" s="46" t="str">
        <f t="shared" si="17"/>
        <v/>
      </c>
      <c r="AM46" s="46" t="str">
        <f t="shared" si="17"/>
        <v/>
      </c>
      <c r="AN46" s="46" t="str">
        <f t="shared" si="17"/>
        <v/>
      </c>
      <c r="AO46" s="46" t="str">
        <f t="shared" si="17"/>
        <v/>
      </c>
      <c r="AP46" s="46" t="str">
        <f t="shared" si="18"/>
        <v>C</v>
      </c>
      <c r="AQ46" s="46" t="str">
        <f t="shared" si="18"/>
        <v>C</v>
      </c>
      <c r="AR46" s="46" t="str">
        <f t="shared" si="18"/>
        <v/>
      </c>
      <c r="AS46" s="46" t="str">
        <f t="shared" si="18"/>
        <v/>
      </c>
      <c r="AT46" s="46" t="str">
        <f t="shared" si="18"/>
        <v/>
      </c>
      <c r="AU46" s="46" t="str">
        <f t="shared" si="18"/>
        <v/>
      </c>
      <c r="AV46" s="46" t="str">
        <f t="shared" si="18"/>
        <v/>
      </c>
      <c r="AW46" s="46" t="str">
        <f t="shared" si="18"/>
        <v>C</v>
      </c>
      <c r="AX46" s="46" t="str">
        <f t="shared" si="18"/>
        <v>C</v>
      </c>
      <c r="AY46" s="46" t="str">
        <f t="shared" si="18"/>
        <v/>
      </c>
      <c r="AZ46" s="45" t="str">
        <f t="shared" si="18"/>
        <v/>
      </c>
    </row>
    <row r="47" spans="1:52" x14ac:dyDescent="0.3">
      <c r="A47" s="58" t="str">
        <f t="shared" si="19"/>
        <v/>
      </c>
      <c r="B47" s="57"/>
      <c r="C47" s="56"/>
      <c r="D47" s="55"/>
      <c r="E47" s="54"/>
      <c r="F47" s="53"/>
      <c r="G47" s="52"/>
      <c r="H47" s="51"/>
      <c r="I47" s="50" t="str">
        <f>IF(C47="","",VLOOKUP(C47,'Paramètre DIVERS'!$B$5:$D$13,2,FALSE))</f>
        <v/>
      </c>
      <c r="J47" s="49" t="str">
        <f ca="1">IF(OR(I47="RTT",I47="HS"),IF(AND(G47&lt;&gt;"",H47&lt;&gt;""),(H47-G47)*24,((SUMPRODUCT(1*(WEEKDAY(ROW(INDIRECT(E47&amp;":"&amp;F47)))=2)))*(LOOKUP(B47,personnels!$A$6:$A$27,personnels!$K$6:$K$27)))+((SUMPRODUCT(1*(WEEKDAY(ROW(INDIRECT(E47&amp;":"&amp;F47)))=3)))*(LOOKUP(B47,personnels!$A$6:$A$27,personnels!$L$6:$L$27)))+((SUMPRODUCT(1*(WEEKDAY(ROW(INDIRECT(E47&amp;":"&amp;F47)))=4)))*(LOOKUP(B47,personnels!$A$6:$A$27,personnels!$M$6:$M$27)))+((SUMPRODUCT(1*(WEEKDAY(ROW(INDIRECT(E47&amp;":"&amp;F47)))=5)))*(LOOKUP(B47,personnels!$A$6:$A$27,personnels!$N$6:$N$27)))+((SUMPRODUCT(1*(WEEKDAY(ROW(INDIRECT(E47&amp;":"&amp;F47)))=6)))*(LOOKUP(B47,personnels!$A$6:$A$27,personnels!$O$6:$O$27)))),"")</f>
        <v/>
      </c>
      <c r="K47" s="48">
        <f>IF(C47='Paramètre DIVERS'!$B$6,NETWORKDAYS(E47,F47,Calendrier!$M$5:$M$18)-0.5,NETWORKDAYS(E47,F47,Calendrier!$M$5:$M$18))</f>
        <v>0</v>
      </c>
      <c r="L47" s="47" t="str">
        <f t="shared" ref="L47:U56" si="20">IF(OR(L$6="s",L$6="f",L$6="d"),"C",IF(AND(L$5&gt;=$E47,L$5&lt;=$F47),$I47,""))</f>
        <v/>
      </c>
      <c r="M47" s="46" t="str">
        <f t="shared" si="20"/>
        <v/>
      </c>
      <c r="N47" s="46" t="str">
        <f t="shared" si="20"/>
        <v>C</v>
      </c>
      <c r="O47" s="46" t="str">
        <f t="shared" si="20"/>
        <v>C</v>
      </c>
      <c r="P47" s="46" t="str">
        <f t="shared" si="20"/>
        <v/>
      </c>
      <c r="Q47" s="46" t="str">
        <f t="shared" si="20"/>
        <v>C</v>
      </c>
      <c r="R47" s="46" t="str">
        <f t="shared" si="20"/>
        <v/>
      </c>
      <c r="S47" s="46" t="str">
        <f t="shared" si="20"/>
        <v/>
      </c>
      <c r="T47" s="46" t="str">
        <f t="shared" si="20"/>
        <v/>
      </c>
      <c r="U47" s="46" t="str">
        <f t="shared" si="20"/>
        <v>C</v>
      </c>
      <c r="V47" s="46" t="str">
        <f t="shared" ref="V47:AE56" si="21">IF(OR(V$6="s",V$6="f",V$6="d"),"C",IF(AND(V$5&gt;=$E47,V$5&lt;=$F47),$I47,""))</f>
        <v>C</v>
      </c>
      <c r="W47" s="46" t="str">
        <f t="shared" si="21"/>
        <v/>
      </c>
      <c r="X47" s="46" t="str">
        <f t="shared" si="21"/>
        <v/>
      </c>
      <c r="Y47" s="46" t="str">
        <f t="shared" si="21"/>
        <v/>
      </c>
      <c r="Z47" s="46" t="str">
        <f t="shared" si="21"/>
        <v/>
      </c>
      <c r="AA47" s="46" t="str">
        <f t="shared" si="21"/>
        <v/>
      </c>
      <c r="AB47" s="46" t="str">
        <f t="shared" si="21"/>
        <v>C</v>
      </c>
      <c r="AC47" s="46" t="str">
        <f t="shared" si="21"/>
        <v>C</v>
      </c>
      <c r="AD47" s="46" t="str">
        <f t="shared" si="21"/>
        <v/>
      </c>
      <c r="AE47" s="46" t="str">
        <f t="shared" si="21"/>
        <v/>
      </c>
      <c r="AF47" s="46" t="str">
        <f t="shared" ref="AF47:AO56" si="22">IF(OR(AF$6="s",AF$6="f",AF$6="d"),"C",IF(AND(AF$5&gt;=$E47,AF$5&lt;=$F47),$I47,""))</f>
        <v/>
      </c>
      <c r="AG47" s="46" t="str">
        <f t="shared" si="22"/>
        <v/>
      </c>
      <c r="AH47" s="46" t="str">
        <f t="shared" si="22"/>
        <v/>
      </c>
      <c r="AI47" s="46" t="str">
        <f t="shared" si="22"/>
        <v>C</v>
      </c>
      <c r="AJ47" s="46" t="str">
        <f t="shared" si="22"/>
        <v>C</v>
      </c>
      <c r="AK47" s="46" t="str">
        <f t="shared" si="22"/>
        <v/>
      </c>
      <c r="AL47" s="46" t="str">
        <f t="shared" si="22"/>
        <v/>
      </c>
      <c r="AM47" s="46" t="str">
        <f t="shared" si="22"/>
        <v/>
      </c>
      <c r="AN47" s="46" t="str">
        <f t="shared" si="22"/>
        <v/>
      </c>
      <c r="AO47" s="46" t="str">
        <f t="shared" si="22"/>
        <v/>
      </c>
      <c r="AP47" s="46" t="str">
        <f t="shared" ref="AP47:AZ56" si="23">IF(OR(AP$6="s",AP$6="f",AP$6="d"),"C",IF(AND(AP$5&gt;=$E47,AP$5&lt;=$F47),$I47,""))</f>
        <v>C</v>
      </c>
      <c r="AQ47" s="46" t="str">
        <f t="shared" si="23"/>
        <v>C</v>
      </c>
      <c r="AR47" s="46" t="str">
        <f t="shared" si="23"/>
        <v/>
      </c>
      <c r="AS47" s="46" t="str">
        <f t="shared" si="23"/>
        <v/>
      </c>
      <c r="AT47" s="46" t="str">
        <f t="shared" si="23"/>
        <v/>
      </c>
      <c r="AU47" s="46" t="str">
        <f t="shared" si="23"/>
        <v/>
      </c>
      <c r="AV47" s="46" t="str">
        <f t="shared" si="23"/>
        <v/>
      </c>
      <c r="AW47" s="46" t="str">
        <f t="shared" si="23"/>
        <v>C</v>
      </c>
      <c r="AX47" s="46" t="str">
        <f t="shared" si="23"/>
        <v>C</v>
      </c>
      <c r="AY47" s="46" t="str">
        <f t="shared" si="23"/>
        <v/>
      </c>
      <c r="AZ47" s="45" t="str">
        <f t="shared" si="23"/>
        <v/>
      </c>
    </row>
    <row r="48" spans="1:52" x14ac:dyDescent="0.3">
      <c r="A48" s="58" t="str">
        <f t="shared" si="19"/>
        <v/>
      </c>
      <c r="B48" s="57"/>
      <c r="C48" s="56"/>
      <c r="D48" s="55"/>
      <c r="E48" s="54"/>
      <c r="F48" s="53"/>
      <c r="G48" s="52"/>
      <c r="H48" s="51"/>
      <c r="I48" s="50" t="str">
        <f>IF(C48="","",VLOOKUP(C48,'Paramètre DIVERS'!$B$5:$D$13,2,FALSE))</f>
        <v/>
      </c>
      <c r="J48" s="49" t="str">
        <f ca="1">IF(OR(I48="RTT",I48="HS"),IF(AND(G48&lt;&gt;"",H48&lt;&gt;""),(H48-G48)*24,((SUMPRODUCT(1*(WEEKDAY(ROW(INDIRECT(E48&amp;":"&amp;F48)))=2)))*(LOOKUP(B48,personnels!$A$6:$A$27,personnels!$K$6:$K$27)))+((SUMPRODUCT(1*(WEEKDAY(ROW(INDIRECT(E48&amp;":"&amp;F48)))=3)))*(LOOKUP(B48,personnels!$A$6:$A$27,personnels!$L$6:$L$27)))+((SUMPRODUCT(1*(WEEKDAY(ROW(INDIRECT(E48&amp;":"&amp;F48)))=4)))*(LOOKUP(B48,personnels!$A$6:$A$27,personnels!$M$6:$M$27)))+((SUMPRODUCT(1*(WEEKDAY(ROW(INDIRECT(E48&amp;":"&amp;F48)))=5)))*(LOOKUP(B48,personnels!$A$6:$A$27,personnels!$N$6:$N$27)))+((SUMPRODUCT(1*(WEEKDAY(ROW(INDIRECT(E48&amp;":"&amp;F48)))=6)))*(LOOKUP(B48,personnels!$A$6:$A$27,personnels!$O$6:$O$27)))),"")</f>
        <v/>
      </c>
      <c r="K48" s="48">
        <f>IF(C48='Paramètre DIVERS'!$B$6,NETWORKDAYS(E48,F48,Calendrier!$M$5:$M$18)-0.5,NETWORKDAYS(E48,F48,Calendrier!$M$5:$M$18))</f>
        <v>0</v>
      </c>
      <c r="L48" s="47" t="str">
        <f t="shared" si="20"/>
        <v/>
      </c>
      <c r="M48" s="46" t="str">
        <f t="shared" si="20"/>
        <v/>
      </c>
      <c r="N48" s="46" t="str">
        <f t="shared" si="20"/>
        <v>C</v>
      </c>
      <c r="O48" s="46" t="str">
        <f t="shared" si="20"/>
        <v>C</v>
      </c>
      <c r="P48" s="46" t="str">
        <f t="shared" si="20"/>
        <v/>
      </c>
      <c r="Q48" s="46" t="str">
        <f t="shared" si="20"/>
        <v>C</v>
      </c>
      <c r="R48" s="46" t="str">
        <f t="shared" si="20"/>
        <v/>
      </c>
      <c r="S48" s="46" t="str">
        <f t="shared" si="20"/>
        <v/>
      </c>
      <c r="T48" s="46" t="str">
        <f t="shared" si="20"/>
        <v/>
      </c>
      <c r="U48" s="46" t="str">
        <f t="shared" si="20"/>
        <v>C</v>
      </c>
      <c r="V48" s="46" t="str">
        <f t="shared" si="21"/>
        <v>C</v>
      </c>
      <c r="W48" s="46" t="str">
        <f t="shared" si="21"/>
        <v/>
      </c>
      <c r="X48" s="46" t="str">
        <f t="shared" si="21"/>
        <v/>
      </c>
      <c r="Y48" s="46" t="str">
        <f t="shared" si="21"/>
        <v/>
      </c>
      <c r="Z48" s="46" t="str">
        <f t="shared" si="21"/>
        <v/>
      </c>
      <c r="AA48" s="46" t="str">
        <f t="shared" si="21"/>
        <v/>
      </c>
      <c r="AB48" s="46" t="str">
        <f t="shared" si="21"/>
        <v>C</v>
      </c>
      <c r="AC48" s="46" t="str">
        <f t="shared" si="21"/>
        <v>C</v>
      </c>
      <c r="AD48" s="46" t="str">
        <f t="shared" si="21"/>
        <v/>
      </c>
      <c r="AE48" s="46" t="str">
        <f t="shared" si="21"/>
        <v/>
      </c>
      <c r="AF48" s="46" t="str">
        <f t="shared" si="22"/>
        <v/>
      </c>
      <c r="AG48" s="46" t="str">
        <f t="shared" si="22"/>
        <v/>
      </c>
      <c r="AH48" s="46" t="str">
        <f t="shared" si="22"/>
        <v/>
      </c>
      <c r="AI48" s="46" t="str">
        <f t="shared" si="22"/>
        <v>C</v>
      </c>
      <c r="AJ48" s="46" t="str">
        <f t="shared" si="22"/>
        <v>C</v>
      </c>
      <c r="AK48" s="46" t="str">
        <f t="shared" si="22"/>
        <v/>
      </c>
      <c r="AL48" s="46" t="str">
        <f t="shared" si="22"/>
        <v/>
      </c>
      <c r="AM48" s="46" t="str">
        <f t="shared" si="22"/>
        <v/>
      </c>
      <c r="AN48" s="46" t="str">
        <f t="shared" si="22"/>
        <v/>
      </c>
      <c r="AO48" s="46" t="str">
        <f t="shared" si="22"/>
        <v/>
      </c>
      <c r="AP48" s="46" t="str">
        <f t="shared" si="23"/>
        <v>C</v>
      </c>
      <c r="AQ48" s="46" t="str">
        <f t="shared" si="23"/>
        <v>C</v>
      </c>
      <c r="AR48" s="46" t="str">
        <f t="shared" si="23"/>
        <v/>
      </c>
      <c r="AS48" s="46" t="str">
        <f t="shared" si="23"/>
        <v/>
      </c>
      <c r="AT48" s="46" t="str">
        <f t="shared" si="23"/>
        <v/>
      </c>
      <c r="AU48" s="46" t="str">
        <f t="shared" si="23"/>
        <v/>
      </c>
      <c r="AV48" s="46" t="str">
        <f t="shared" si="23"/>
        <v/>
      </c>
      <c r="AW48" s="46" t="str">
        <f t="shared" si="23"/>
        <v>C</v>
      </c>
      <c r="AX48" s="46" t="str">
        <f t="shared" si="23"/>
        <v>C</v>
      </c>
      <c r="AY48" s="46" t="str">
        <f t="shared" si="23"/>
        <v/>
      </c>
      <c r="AZ48" s="45" t="str">
        <f t="shared" si="23"/>
        <v/>
      </c>
    </row>
    <row r="49" spans="1:52" x14ac:dyDescent="0.3">
      <c r="A49" s="58" t="str">
        <f t="shared" si="19"/>
        <v/>
      </c>
      <c r="B49" s="57"/>
      <c r="C49" s="56"/>
      <c r="D49" s="55"/>
      <c r="E49" s="54"/>
      <c r="F49" s="53"/>
      <c r="G49" s="52"/>
      <c r="H49" s="51"/>
      <c r="I49" s="50" t="str">
        <f>IF(C49="","",VLOOKUP(C49,'Paramètre DIVERS'!$B$5:$D$13,2,FALSE))</f>
        <v/>
      </c>
      <c r="J49" s="49" t="str">
        <f ca="1">IF(OR(I49="RTT",I49="HS"),IF(AND(G49&lt;&gt;"",H49&lt;&gt;""),(H49-G49)*24,((SUMPRODUCT(1*(WEEKDAY(ROW(INDIRECT(E49&amp;":"&amp;F49)))=2)))*(LOOKUP(B49,personnels!$A$6:$A$27,personnels!$K$6:$K$27)))+((SUMPRODUCT(1*(WEEKDAY(ROW(INDIRECT(E49&amp;":"&amp;F49)))=3)))*(LOOKUP(B49,personnels!$A$6:$A$27,personnels!$L$6:$L$27)))+((SUMPRODUCT(1*(WEEKDAY(ROW(INDIRECT(E49&amp;":"&amp;F49)))=4)))*(LOOKUP(B49,personnels!$A$6:$A$27,personnels!$M$6:$M$27)))+((SUMPRODUCT(1*(WEEKDAY(ROW(INDIRECT(E49&amp;":"&amp;F49)))=5)))*(LOOKUP(B49,personnels!$A$6:$A$27,personnels!$N$6:$N$27)))+((SUMPRODUCT(1*(WEEKDAY(ROW(INDIRECT(E49&amp;":"&amp;F49)))=6)))*(LOOKUP(B49,personnels!$A$6:$A$27,personnels!$O$6:$O$27)))),"")</f>
        <v/>
      </c>
      <c r="K49" s="48">
        <f>IF(C49='Paramètre DIVERS'!$B$6,NETWORKDAYS(E49,F49,Calendrier!$M$5:$M$18)-0.5,NETWORKDAYS(E49,F49,Calendrier!$M$5:$M$18))</f>
        <v>0</v>
      </c>
      <c r="L49" s="47" t="str">
        <f t="shared" si="20"/>
        <v/>
      </c>
      <c r="M49" s="46" t="str">
        <f t="shared" si="20"/>
        <v/>
      </c>
      <c r="N49" s="46" t="str">
        <f t="shared" si="20"/>
        <v>C</v>
      </c>
      <c r="O49" s="46" t="str">
        <f t="shared" si="20"/>
        <v>C</v>
      </c>
      <c r="P49" s="46" t="str">
        <f t="shared" si="20"/>
        <v/>
      </c>
      <c r="Q49" s="46" t="str">
        <f t="shared" si="20"/>
        <v>C</v>
      </c>
      <c r="R49" s="46" t="str">
        <f t="shared" si="20"/>
        <v/>
      </c>
      <c r="S49" s="46" t="str">
        <f t="shared" si="20"/>
        <v/>
      </c>
      <c r="T49" s="46" t="str">
        <f t="shared" si="20"/>
        <v/>
      </c>
      <c r="U49" s="46" t="str">
        <f t="shared" si="20"/>
        <v>C</v>
      </c>
      <c r="V49" s="46" t="str">
        <f t="shared" si="21"/>
        <v>C</v>
      </c>
      <c r="W49" s="46" t="str">
        <f t="shared" si="21"/>
        <v/>
      </c>
      <c r="X49" s="46" t="str">
        <f t="shared" si="21"/>
        <v/>
      </c>
      <c r="Y49" s="46" t="str">
        <f t="shared" si="21"/>
        <v/>
      </c>
      <c r="Z49" s="46" t="str">
        <f t="shared" si="21"/>
        <v/>
      </c>
      <c r="AA49" s="46" t="str">
        <f t="shared" si="21"/>
        <v/>
      </c>
      <c r="AB49" s="46" t="str">
        <f t="shared" si="21"/>
        <v>C</v>
      </c>
      <c r="AC49" s="46" t="str">
        <f t="shared" si="21"/>
        <v>C</v>
      </c>
      <c r="AD49" s="46" t="str">
        <f t="shared" si="21"/>
        <v/>
      </c>
      <c r="AE49" s="46" t="str">
        <f t="shared" si="21"/>
        <v/>
      </c>
      <c r="AF49" s="46" t="str">
        <f t="shared" si="22"/>
        <v/>
      </c>
      <c r="AG49" s="46" t="str">
        <f t="shared" si="22"/>
        <v/>
      </c>
      <c r="AH49" s="46" t="str">
        <f t="shared" si="22"/>
        <v/>
      </c>
      <c r="AI49" s="46" t="str">
        <f t="shared" si="22"/>
        <v>C</v>
      </c>
      <c r="AJ49" s="46" t="str">
        <f t="shared" si="22"/>
        <v>C</v>
      </c>
      <c r="AK49" s="46" t="str">
        <f t="shared" si="22"/>
        <v/>
      </c>
      <c r="AL49" s="46" t="str">
        <f t="shared" si="22"/>
        <v/>
      </c>
      <c r="AM49" s="46" t="str">
        <f t="shared" si="22"/>
        <v/>
      </c>
      <c r="AN49" s="46" t="str">
        <f t="shared" si="22"/>
        <v/>
      </c>
      <c r="AO49" s="46" t="str">
        <f t="shared" si="22"/>
        <v/>
      </c>
      <c r="AP49" s="46" t="str">
        <f t="shared" si="23"/>
        <v>C</v>
      </c>
      <c r="AQ49" s="46" t="str">
        <f t="shared" si="23"/>
        <v>C</v>
      </c>
      <c r="AR49" s="46" t="str">
        <f t="shared" si="23"/>
        <v/>
      </c>
      <c r="AS49" s="46" t="str">
        <f t="shared" si="23"/>
        <v/>
      </c>
      <c r="AT49" s="46" t="str">
        <f t="shared" si="23"/>
        <v/>
      </c>
      <c r="AU49" s="46" t="str">
        <f t="shared" si="23"/>
        <v/>
      </c>
      <c r="AV49" s="46" t="str">
        <f t="shared" si="23"/>
        <v/>
      </c>
      <c r="AW49" s="46" t="str">
        <f t="shared" si="23"/>
        <v>C</v>
      </c>
      <c r="AX49" s="46" t="str">
        <f t="shared" si="23"/>
        <v>C</v>
      </c>
      <c r="AY49" s="46" t="str">
        <f t="shared" si="23"/>
        <v/>
      </c>
      <c r="AZ49" s="45" t="str">
        <f t="shared" si="23"/>
        <v/>
      </c>
    </row>
    <row r="50" spans="1:52" x14ac:dyDescent="0.3">
      <c r="A50" s="58" t="str">
        <f t="shared" si="19"/>
        <v/>
      </c>
      <c r="B50" s="57"/>
      <c r="C50" s="56"/>
      <c r="D50" s="55"/>
      <c r="E50" s="54"/>
      <c r="F50" s="53"/>
      <c r="G50" s="52"/>
      <c r="H50" s="51"/>
      <c r="I50" s="50" t="str">
        <f>IF(C50="","",VLOOKUP(C50,'Paramètre DIVERS'!$B$5:$D$13,2,FALSE))</f>
        <v/>
      </c>
      <c r="J50" s="49" t="str">
        <f ca="1">IF(OR(I50="RTT",I50="HS"),IF(AND(G50&lt;&gt;"",H50&lt;&gt;""),(H50-G50)*24,((SUMPRODUCT(1*(WEEKDAY(ROW(INDIRECT(E50&amp;":"&amp;F50)))=2)))*(LOOKUP(B50,personnels!$A$6:$A$27,personnels!$K$6:$K$27)))+((SUMPRODUCT(1*(WEEKDAY(ROW(INDIRECT(E50&amp;":"&amp;F50)))=3)))*(LOOKUP(B50,personnels!$A$6:$A$27,personnels!$L$6:$L$27)))+((SUMPRODUCT(1*(WEEKDAY(ROW(INDIRECT(E50&amp;":"&amp;F50)))=4)))*(LOOKUP(B50,personnels!$A$6:$A$27,personnels!$M$6:$M$27)))+((SUMPRODUCT(1*(WEEKDAY(ROW(INDIRECT(E50&amp;":"&amp;F50)))=5)))*(LOOKUP(B50,personnels!$A$6:$A$27,personnels!$N$6:$N$27)))+((SUMPRODUCT(1*(WEEKDAY(ROW(INDIRECT(E50&amp;":"&amp;F50)))=6)))*(LOOKUP(B50,personnels!$A$6:$A$27,personnels!$O$6:$O$27)))),"")</f>
        <v/>
      </c>
      <c r="K50" s="48">
        <f>IF(C50='Paramètre DIVERS'!$B$6,NETWORKDAYS(E50,F50,Calendrier!$M$5:$M$18)-0.5,NETWORKDAYS(E50,F50,Calendrier!$M$5:$M$18))</f>
        <v>0</v>
      </c>
      <c r="L50" s="47" t="str">
        <f t="shared" si="20"/>
        <v/>
      </c>
      <c r="M50" s="46" t="str">
        <f t="shared" si="20"/>
        <v/>
      </c>
      <c r="N50" s="46" t="str">
        <f t="shared" si="20"/>
        <v>C</v>
      </c>
      <c r="O50" s="46" t="str">
        <f t="shared" si="20"/>
        <v>C</v>
      </c>
      <c r="P50" s="46" t="str">
        <f t="shared" si="20"/>
        <v/>
      </c>
      <c r="Q50" s="46" t="str">
        <f t="shared" si="20"/>
        <v>C</v>
      </c>
      <c r="R50" s="46" t="str">
        <f t="shared" si="20"/>
        <v/>
      </c>
      <c r="S50" s="46" t="str">
        <f t="shared" si="20"/>
        <v/>
      </c>
      <c r="T50" s="46" t="str">
        <f t="shared" si="20"/>
        <v/>
      </c>
      <c r="U50" s="46" t="str">
        <f t="shared" si="20"/>
        <v>C</v>
      </c>
      <c r="V50" s="46" t="str">
        <f t="shared" si="21"/>
        <v>C</v>
      </c>
      <c r="W50" s="46" t="str">
        <f t="shared" si="21"/>
        <v/>
      </c>
      <c r="X50" s="46" t="str">
        <f t="shared" si="21"/>
        <v/>
      </c>
      <c r="Y50" s="46" t="str">
        <f t="shared" si="21"/>
        <v/>
      </c>
      <c r="Z50" s="46" t="str">
        <f t="shared" si="21"/>
        <v/>
      </c>
      <c r="AA50" s="46" t="str">
        <f t="shared" si="21"/>
        <v/>
      </c>
      <c r="AB50" s="46" t="str">
        <f t="shared" si="21"/>
        <v>C</v>
      </c>
      <c r="AC50" s="46" t="str">
        <f t="shared" si="21"/>
        <v>C</v>
      </c>
      <c r="AD50" s="46" t="str">
        <f t="shared" si="21"/>
        <v/>
      </c>
      <c r="AE50" s="46" t="str">
        <f t="shared" si="21"/>
        <v/>
      </c>
      <c r="AF50" s="46" t="str">
        <f t="shared" si="22"/>
        <v/>
      </c>
      <c r="AG50" s="46" t="str">
        <f t="shared" si="22"/>
        <v/>
      </c>
      <c r="AH50" s="46" t="str">
        <f t="shared" si="22"/>
        <v/>
      </c>
      <c r="AI50" s="46" t="str">
        <f t="shared" si="22"/>
        <v>C</v>
      </c>
      <c r="AJ50" s="46" t="str">
        <f t="shared" si="22"/>
        <v>C</v>
      </c>
      <c r="AK50" s="46" t="str">
        <f t="shared" si="22"/>
        <v/>
      </c>
      <c r="AL50" s="46" t="str">
        <f t="shared" si="22"/>
        <v/>
      </c>
      <c r="AM50" s="46" t="str">
        <f t="shared" si="22"/>
        <v/>
      </c>
      <c r="AN50" s="46" t="str">
        <f t="shared" si="22"/>
        <v/>
      </c>
      <c r="AO50" s="46" t="str">
        <f t="shared" si="22"/>
        <v/>
      </c>
      <c r="AP50" s="46" t="str">
        <f t="shared" si="23"/>
        <v>C</v>
      </c>
      <c r="AQ50" s="46" t="str">
        <f t="shared" si="23"/>
        <v>C</v>
      </c>
      <c r="AR50" s="46" t="str">
        <f t="shared" si="23"/>
        <v/>
      </c>
      <c r="AS50" s="46" t="str">
        <f t="shared" si="23"/>
        <v/>
      </c>
      <c r="AT50" s="46" t="str">
        <f t="shared" si="23"/>
        <v/>
      </c>
      <c r="AU50" s="46" t="str">
        <f t="shared" si="23"/>
        <v/>
      </c>
      <c r="AV50" s="46" t="str">
        <f t="shared" si="23"/>
        <v/>
      </c>
      <c r="AW50" s="46" t="str">
        <f t="shared" si="23"/>
        <v>C</v>
      </c>
      <c r="AX50" s="46" t="str">
        <f t="shared" si="23"/>
        <v>C</v>
      </c>
      <c r="AY50" s="46" t="str">
        <f t="shared" si="23"/>
        <v/>
      </c>
      <c r="AZ50" s="45" t="str">
        <f t="shared" si="23"/>
        <v/>
      </c>
    </row>
    <row r="51" spans="1:52" x14ac:dyDescent="0.3">
      <c r="A51" s="58" t="str">
        <f t="shared" si="19"/>
        <v/>
      </c>
      <c r="B51" s="57"/>
      <c r="C51" s="56"/>
      <c r="D51" s="55"/>
      <c r="E51" s="54"/>
      <c r="F51" s="53"/>
      <c r="G51" s="52"/>
      <c r="H51" s="51"/>
      <c r="I51" s="50" t="str">
        <f>IF(C51="","",VLOOKUP(C51,'Paramètre DIVERS'!$B$5:$D$13,2,FALSE))</f>
        <v/>
      </c>
      <c r="J51" s="49" t="str">
        <f ca="1">IF(OR(I51="RTT",I51="HS"),IF(AND(G51&lt;&gt;"",H51&lt;&gt;""),(H51-G51)*24,((SUMPRODUCT(1*(WEEKDAY(ROW(INDIRECT(E51&amp;":"&amp;F51)))=2)))*(LOOKUP(B51,personnels!$A$6:$A$27,personnels!$K$6:$K$27)))+((SUMPRODUCT(1*(WEEKDAY(ROW(INDIRECT(E51&amp;":"&amp;F51)))=3)))*(LOOKUP(B51,personnels!$A$6:$A$27,personnels!$L$6:$L$27)))+((SUMPRODUCT(1*(WEEKDAY(ROW(INDIRECT(E51&amp;":"&amp;F51)))=4)))*(LOOKUP(B51,personnels!$A$6:$A$27,personnels!$M$6:$M$27)))+((SUMPRODUCT(1*(WEEKDAY(ROW(INDIRECT(E51&amp;":"&amp;F51)))=5)))*(LOOKUP(B51,personnels!$A$6:$A$27,personnels!$N$6:$N$27)))+((SUMPRODUCT(1*(WEEKDAY(ROW(INDIRECT(E51&amp;":"&amp;F51)))=6)))*(LOOKUP(B51,personnels!$A$6:$A$27,personnels!$O$6:$O$27)))),"")</f>
        <v/>
      </c>
      <c r="K51" s="48">
        <f>IF(C51='Paramètre DIVERS'!$B$6,NETWORKDAYS(E51,F51,Calendrier!$M$5:$M$18)-0.5,NETWORKDAYS(E51,F51,Calendrier!$M$5:$M$18))</f>
        <v>0</v>
      </c>
      <c r="L51" s="47" t="str">
        <f t="shared" si="20"/>
        <v/>
      </c>
      <c r="M51" s="46" t="str">
        <f t="shared" si="20"/>
        <v/>
      </c>
      <c r="N51" s="46" t="str">
        <f t="shared" si="20"/>
        <v>C</v>
      </c>
      <c r="O51" s="46" t="str">
        <f t="shared" si="20"/>
        <v>C</v>
      </c>
      <c r="P51" s="46" t="str">
        <f t="shared" si="20"/>
        <v/>
      </c>
      <c r="Q51" s="46" t="str">
        <f t="shared" si="20"/>
        <v>C</v>
      </c>
      <c r="R51" s="46" t="str">
        <f t="shared" si="20"/>
        <v/>
      </c>
      <c r="S51" s="46" t="str">
        <f t="shared" si="20"/>
        <v/>
      </c>
      <c r="T51" s="46" t="str">
        <f t="shared" si="20"/>
        <v/>
      </c>
      <c r="U51" s="46" t="str">
        <f t="shared" si="20"/>
        <v>C</v>
      </c>
      <c r="V51" s="46" t="str">
        <f t="shared" si="21"/>
        <v>C</v>
      </c>
      <c r="W51" s="46" t="str">
        <f t="shared" si="21"/>
        <v/>
      </c>
      <c r="X51" s="46" t="str">
        <f t="shared" si="21"/>
        <v/>
      </c>
      <c r="Y51" s="46" t="str">
        <f t="shared" si="21"/>
        <v/>
      </c>
      <c r="Z51" s="46" t="str">
        <f t="shared" si="21"/>
        <v/>
      </c>
      <c r="AA51" s="46" t="str">
        <f t="shared" si="21"/>
        <v/>
      </c>
      <c r="AB51" s="46" t="str">
        <f t="shared" si="21"/>
        <v>C</v>
      </c>
      <c r="AC51" s="46" t="str">
        <f t="shared" si="21"/>
        <v>C</v>
      </c>
      <c r="AD51" s="46" t="str">
        <f t="shared" si="21"/>
        <v/>
      </c>
      <c r="AE51" s="46" t="str">
        <f t="shared" si="21"/>
        <v/>
      </c>
      <c r="AF51" s="46" t="str">
        <f t="shared" si="22"/>
        <v/>
      </c>
      <c r="AG51" s="46" t="str">
        <f t="shared" si="22"/>
        <v/>
      </c>
      <c r="AH51" s="46" t="str">
        <f t="shared" si="22"/>
        <v/>
      </c>
      <c r="AI51" s="46" t="str">
        <f t="shared" si="22"/>
        <v>C</v>
      </c>
      <c r="AJ51" s="46" t="str">
        <f t="shared" si="22"/>
        <v>C</v>
      </c>
      <c r="AK51" s="46" t="str">
        <f t="shared" si="22"/>
        <v/>
      </c>
      <c r="AL51" s="46" t="str">
        <f t="shared" si="22"/>
        <v/>
      </c>
      <c r="AM51" s="46" t="str">
        <f t="shared" si="22"/>
        <v/>
      </c>
      <c r="AN51" s="46" t="str">
        <f t="shared" si="22"/>
        <v/>
      </c>
      <c r="AO51" s="46" t="str">
        <f t="shared" si="22"/>
        <v/>
      </c>
      <c r="AP51" s="46" t="str">
        <f t="shared" si="23"/>
        <v>C</v>
      </c>
      <c r="AQ51" s="46" t="str">
        <f t="shared" si="23"/>
        <v>C</v>
      </c>
      <c r="AR51" s="46" t="str">
        <f t="shared" si="23"/>
        <v/>
      </c>
      <c r="AS51" s="46" t="str">
        <f t="shared" si="23"/>
        <v/>
      </c>
      <c r="AT51" s="46" t="str">
        <f t="shared" si="23"/>
        <v/>
      </c>
      <c r="AU51" s="46" t="str">
        <f t="shared" si="23"/>
        <v/>
      </c>
      <c r="AV51" s="46" t="str">
        <f t="shared" si="23"/>
        <v/>
      </c>
      <c r="AW51" s="46" t="str">
        <f t="shared" si="23"/>
        <v>C</v>
      </c>
      <c r="AX51" s="46" t="str">
        <f t="shared" si="23"/>
        <v>C</v>
      </c>
      <c r="AY51" s="46" t="str">
        <f t="shared" si="23"/>
        <v/>
      </c>
      <c r="AZ51" s="45" t="str">
        <f t="shared" si="23"/>
        <v/>
      </c>
    </row>
    <row r="52" spans="1:52" x14ac:dyDescent="0.3">
      <c r="A52" s="58" t="str">
        <f t="shared" si="19"/>
        <v/>
      </c>
      <c r="B52" s="57"/>
      <c r="C52" s="56"/>
      <c r="D52" s="55"/>
      <c r="E52" s="54"/>
      <c r="F52" s="53"/>
      <c r="G52" s="52"/>
      <c r="H52" s="51"/>
      <c r="I52" s="50" t="str">
        <f>IF(C52="","",VLOOKUP(C52,'Paramètre DIVERS'!$B$5:$D$13,2,FALSE))</f>
        <v/>
      </c>
      <c r="J52" s="49" t="str">
        <f ca="1">IF(OR(I52="RTT",I52="HS"),IF(AND(G52&lt;&gt;"",H52&lt;&gt;""),(H52-G52)*24,((SUMPRODUCT(1*(WEEKDAY(ROW(INDIRECT(E52&amp;":"&amp;F52)))=2)))*(LOOKUP(B52,personnels!$A$6:$A$27,personnels!$K$6:$K$27)))+((SUMPRODUCT(1*(WEEKDAY(ROW(INDIRECT(E52&amp;":"&amp;F52)))=3)))*(LOOKUP(B52,personnels!$A$6:$A$27,personnels!$L$6:$L$27)))+((SUMPRODUCT(1*(WEEKDAY(ROW(INDIRECT(E52&amp;":"&amp;F52)))=4)))*(LOOKUP(B52,personnels!$A$6:$A$27,personnels!$M$6:$M$27)))+((SUMPRODUCT(1*(WEEKDAY(ROW(INDIRECT(E52&amp;":"&amp;F52)))=5)))*(LOOKUP(B52,personnels!$A$6:$A$27,personnels!$N$6:$N$27)))+((SUMPRODUCT(1*(WEEKDAY(ROW(INDIRECT(E52&amp;":"&amp;F52)))=6)))*(LOOKUP(B52,personnels!$A$6:$A$27,personnels!$O$6:$O$27)))),"")</f>
        <v/>
      </c>
      <c r="K52" s="48">
        <f>IF(C52='Paramètre DIVERS'!$B$6,NETWORKDAYS(E52,F52,Calendrier!$M$5:$M$18)-0.5,NETWORKDAYS(E52,F52,Calendrier!$M$5:$M$18))</f>
        <v>0</v>
      </c>
      <c r="L52" s="47" t="str">
        <f t="shared" si="20"/>
        <v/>
      </c>
      <c r="M52" s="46" t="str">
        <f t="shared" si="20"/>
        <v/>
      </c>
      <c r="N52" s="46" t="str">
        <f t="shared" si="20"/>
        <v>C</v>
      </c>
      <c r="O52" s="46" t="str">
        <f t="shared" si="20"/>
        <v>C</v>
      </c>
      <c r="P52" s="46" t="str">
        <f t="shared" si="20"/>
        <v/>
      </c>
      <c r="Q52" s="46" t="str">
        <f t="shared" si="20"/>
        <v>C</v>
      </c>
      <c r="R52" s="46" t="str">
        <f t="shared" si="20"/>
        <v/>
      </c>
      <c r="S52" s="46" t="str">
        <f t="shared" si="20"/>
        <v/>
      </c>
      <c r="T52" s="46" t="str">
        <f t="shared" si="20"/>
        <v/>
      </c>
      <c r="U52" s="46" t="str">
        <f t="shared" si="20"/>
        <v>C</v>
      </c>
      <c r="V52" s="46" t="str">
        <f t="shared" si="21"/>
        <v>C</v>
      </c>
      <c r="W52" s="46" t="str">
        <f t="shared" si="21"/>
        <v/>
      </c>
      <c r="X52" s="46" t="str">
        <f t="shared" si="21"/>
        <v/>
      </c>
      <c r="Y52" s="46" t="str">
        <f t="shared" si="21"/>
        <v/>
      </c>
      <c r="Z52" s="46" t="str">
        <f t="shared" si="21"/>
        <v/>
      </c>
      <c r="AA52" s="46" t="str">
        <f t="shared" si="21"/>
        <v/>
      </c>
      <c r="AB52" s="46" t="str">
        <f t="shared" si="21"/>
        <v>C</v>
      </c>
      <c r="AC52" s="46" t="str">
        <f t="shared" si="21"/>
        <v>C</v>
      </c>
      <c r="AD52" s="46" t="str">
        <f t="shared" si="21"/>
        <v/>
      </c>
      <c r="AE52" s="46" t="str">
        <f t="shared" si="21"/>
        <v/>
      </c>
      <c r="AF52" s="46" t="str">
        <f t="shared" si="22"/>
        <v/>
      </c>
      <c r="AG52" s="46" t="str">
        <f t="shared" si="22"/>
        <v/>
      </c>
      <c r="AH52" s="46" t="str">
        <f t="shared" si="22"/>
        <v/>
      </c>
      <c r="AI52" s="46" t="str">
        <f t="shared" si="22"/>
        <v>C</v>
      </c>
      <c r="AJ52" s="46" t="str">
        <f t="shared" si="22"/>
        <v>C</v>
      </c>
      <c r="AK52" s="46" t="str">
        <f t="shared" si="22"/>
        <v/>
      </c>
      <c r="AL52" s="46" t="str">
        <f t="shared" si="22"/>
        <v/>
      </c>
      <c r="AM52" s="46" t="str">
        <f t="shared" si="22"/>
        <v/>
      </c>
      <c r="AN52" s="46" t="str">
        <f t="shared" si="22"/>
        <v/>
      </c>
      <c r="AO52" s="46" t="str">
        <f t="shared" si="22"/>
        <v/>
      </c>
      <c r="AP52" s="46" t="str">
        <f t="shared" si="23"/>
        <v>C</v>
      </c>
      <c r="AQ52" s="46" t="str">
        <f t="shared" si="23"/>
        <v>C</v>
      </c>
      <c r="AR52" s="46" t="str">
        <f t="shared" si="23"/>
        <v/>
      </c>
      <c r="AS52" s="46" t="str">
        <f t="shared" si="23"/>
        <v/>
      </c>
      <c r="AT52" s="46" t="str">
        <f t="shared" si="23"/>
        <v/>
      </c>
      <c r="AU52" s="46" t="str">
        <f t="shared" si="23"/>
        <v/>
      </c>
      <c r="AV52" s="46" t="str">
        <f t="shared" si="23"/>
        <v/>
      </c>
      <c r="AW52" s="46" t="str">
        <f t="shared" si="23"/>
        <v>C</v>
      </c>
      <c r="AX52" s="46" t="str">
        <f t="shared" si="23"/>
        <v>C</v>
      </c>
      <c r="AY52" s="46" t="str">
        <f t="shared" si="23"/>
        <v/>
      </c>
      <c r="AZ52" s="45" t="str">
        <f t="shared" si="23"/>
        <v/>
      </c>
    </row>
    <row r="53" spans="1:52" x14ac:dyDescent="0.3">
      <c r="A53" s="58" t="str">
        <f t="shared" si="19"/>
        <v/>
      </c>
      <c r="B53" s="57"/>
      <c r="C53" s="56"/>
      <c r="D53" s="55"/>
      <c r="E53" s="54"/>
      <c r="F53" s="53"/>
      <c r="G53" s="52"/>
      <c r="H53" s="51"/>
      <c r="I53" s="50" t="str">
        <f>IF(C53="","",VLOOKUP(C53,'Paramètre DIVERS'!$B$5:$D$13,2,FALSE))</f>
        <v/>
      </c>
      <c r="J53" s="49" t="str">
        <f ca="1">IF(OR(I53="RTT",I53="HS"),IF(AND(G53&lt;&gt;"",H53&lt;&gt;""),(H53-G53)*24,((SUMPRODUCT(1*(WEEKDAY(ROW(INDIRECT(E53&amp;":"&amp;F53)))=2)))*(LOOKUP(B53,personnels!$A$6:$A$27,personnels!$K$6:$K$27)))+((SUMPRODUCT(1*(WEEKDAY(ROW(INDIRECT(E53&amp;":"&amp;F53)))=3)))*(LOOKUP(B53,personnels!$A$6:$A$27,personnels!$L$6:$L$27)))+((SUMPRODUCT(1*(WEEKDAY(ROW(INDIRECT(E53&amp;":"&amp;F53)))=4)))*(LOOKUP(B53,personnels!$A$6:$A$27,personnels!$M$6:$M$27)))+((SUMPRODUCT(1*(WEEKDAY(ROW(INDIRECT(E53&amp;":"&amp;F53)))=5)))*(LOOKUP(B53,personnels!$A$6:$A$27,personnels!$N$6:$N$27)))+((SUMPRODUCT(1*(WEEKDAY(ROW(INDIRECT(E53&amp;":"&amp;F53)))=6)))*(LOOKUP(B53,personnels!$A$6:$A$27,personnels!$O$6:$O$27)))),"")</f>
        <v/>
      </c>
      <c r="K53" s="48">
        <f>IF(C53='Paramètre DIVERS'!$B$6,NETWORKDAYS(E53,F53,Calendrier!$M$5:$M$18)-0.5,NETWORKDAYS(E53,F53,Calendrier!$M$5:$M$18))</f>
        <v>0</v>
      </c>
      <c r="L53" s="47" t="str">
        <f t="shared" si="20"/>
        <v/>
      </c>
      <c r="M53" s="46" t="str">
        <f t="shared" si="20"/>
        <v/>
      </c>
      <c r="N53" s="46" t="str">
        <f t="shared" si="20"/>
        <v>C</v>
      </c>
      <c r="O53" s="46" t="str">
        <f t="shared" si="20"/>
        <v>C</v>
      </c>
      <c r="P53" s="46" t="str">
        <f t="shared" si="20"/>
        <v/>
      </c>
      <c r="Q53" s="46" t="str">
        <f t="shared" si="20"/>
        <v>C</v>
      </c>
      <c r="R53" s="46" t="str">
        <f t="shared" si="20"/>
        <v/>
      </c>
      <c r="S53" s="46" t="str">
        <f t="shared" si="20"/>
        <v/>
      </c>
      <c r="T53" s="46" t="str">
        <f t="shared" si="20"/>
        <v/>
      </c>
      <c r="U53" s="46" t="str">
        <f t="shared" si="20"/>
        <v>C</v>
      </c>
      <c r="V53" s="46" t="str">
        <f t="shared" si="21"/>
        <v>C</v>
      </c>
      <c r="W53" s="46" t="str">
        <f t="shared" si="21"/>
        <v/>
      </c>
      <c r="X53" s="46" t="str">
        <f t="shared" si="21"/>
        <v/>
      </c>
      <c r="Y53" s="46" t="str">
        <f t="shared" si="21"/>
        <v/>
      </c>
      <c r="Z53" s="46" t="str">
        <f t="shared" si="21"/>
        <v/>
      </c>
      <c r="AA53" s="46" t="str">
        <f t="shared" si="21"/>
        <v/>
      </c>
      <c r="AB53" s="46" t="str">
        <f t="shared" si="21"/>
        <v>C</v>
      </c>
      <c r="AC53" s="46" t="str">
        <f t="shared" si="21"/>
        <v>C</v>
      </c>
      <c r="AD53" s="46" t="str">
        <f t="shared" si="21"/>
        <v/>
      </c>
      <c r="AE53" s="46" t="str">
        <f t="shared" si="21"/>
        <v/>
      </c>
      <c r="AF53" s="46" t="str">
        <f t="shared" si="22"/>
        <v/>
      </c>
      <c r="AG53" s="46" t="str">
        <f t="shared" si="22"/>
        <v/>
      </c>
      <c r="AH53" s="46" t="str">
        <f t="shared" si="22"/>
        <v/>
      </c>
      <c r="AI53" s="46" t="str">
        <f t="shared" si="22"/>
        <v>C</v>
      </c>
      <c r="AJ53" s="46" t="str">
        <f t="shared" si="22"/>
        <v>C</v>
      </c>
      <c r="AK53" s="46" t="str">
        <f t="shared" si="22"/>
        <v/>
      </c>
      <c r="AL53" s="46" t="str">
        <f t="shared" si="22"/>
        <v/>
      </c>
      <c r="AM53" s="46" t="str">
        <f t="shared" si="22"/>
        <v/>
      </c>
      <c r="AN53" s="46" t="str">
        <f t="shared" si="22"/>
        <v/>
      </c>
      <c r="AO53" s="46" t="str">
        <f t="shared" si="22"/>
        <v/>
      </c>
      <c r="AP53" s="46" t="str">
        <f t="shared" si="23"/>
        <v>C</v>
      </c>
      <c r="AQ53" s="46" t="str">
        <f t="shared" si="23"/>
        <v>C</v>
      </c>
      <c r="AR53" s="46" t="str">
        <f t="shared" si="23"/>
        <v/>
      </c>
      <c r="AS53" s="46" t="str">
        <f t="shared" si="23"/>
        <v/>
      </c>
      <c r="AT53" s="46" t="str">
        <f t="shared" si="23"/>
        <v/>
      </c>
      <c r="AU53" s="46" t="str">
        <f t="shared" si="23"/>
        <v/>
      </c>
      <c r="AV53" s="46" t="str">
        <f t="shared" si="23"/>
        <v/>
      </c>
      <c r="AW53" s="46" t="str">
        <f t="shared" si="23"/>
        <v>C</v>
      </c>
      <c r="AX53" s="46" t="str">
        <f t="shared" si="23"/>
        <v>C</v>
      </c>
      <c r="AY53" s="46" t="str">
        <f t="shared" si="23"/>
        <v/>
      </c>
      <c r="AZ53" s="45" t="str">
        <f t="shared" si="23"/>
        <v/>
      </c>
    </row>
    <row r="54" spans="1:52" x14ac:dyDescent="0.3">
      <c r="A54" s="58" t="str">
        <f t="shared" si="19"/>
        <v/>
      </c>
      <c r="B54" s="57"/>
      <c r="C54" s="56"/>
      <c r="D54" s="55"/>
      <c r="E54" s="54"/>
      <c r="F54" s="53"/>
      <c r="G54" s="52"/>
      <c r="H54" s="51"/>
      <c r="I54" s="50" t="str">
        <f>IF(C54="","",VLOOKUP(C54,'Paramètre DIVERS'!$B$5:$D$13,2,FALSE))</f>
        <v/>
      </c>
      <c r="J54" s="49" t="str">
        <f ca="1">IF(OR(I54="RTT",I54="HS"),IF(AND(G54&lt;&gt;"",H54&lt;&gt;""),(H54-G54)*24,((SUMPRODUCT(1*(WEEKDAY(ROW(INDIRECT(E54&amp;":"&amp;F54)))=2)))*(LOOKUP(B54,personnels!$A$6:$A$27,personnels!$K$6:$K$27)))+((SUMPRODUCT(1*(WEEKDAY(ROW(INDIRECT(E54&amp;":"&amp;F54)))=3)))*(LOOKUP(B54,personnels!$A$6:$A$27,personnels!$L$6:$L$27)))+((SUMPRODUCT(1*(WEEKDAY(ROW(INDIRECT(E54&amp;":"&amp;F54)))=4)))*(LOOKUP(B54,personnels!$A$6:$A$27,personnels!$M$6:$M$27)))+((SUMPRODUCT(1*(WEEKDAY(ROW(INDIRECT(E54&amp;":"&amp;F54)))=5)))*(LOOKUP(B54,personnels!$A$6:$A$27,personnels!$N$6:$N$27)))+((SUMPRODUCT(1*(WEEKDAY(ROW(INDIRECT(E54&amp;":"&amp;F54)))=6)))*(LOOKUP(B54,personnels!$A$6:$A$27,personnels!$O$6:$O$27)))),"")</f>
        <v/>
      </c>
      <c r="K54" s="48">
        <f>IF(C54='Paramètre DIVERS'!$B$6,NETWORKDAYS(E54,F54,Calendrier!$M$5:$M$18)-0.5,NETWORKDAYS(E54,F54,Calendrier!$M$5:$M$18))</f>
        <v>0</v>
      </c>
      <c r="L54" s="47" t="str">
        <f t="shared" si="20"/>
        <v/>
      </c>
      <c r="M54" s="46" t="str">
        <f t="shared" si="20"/>
        <v/>
      </c>
      <c r="N54" s="46" t="str">
        <f t="shared" si="20"/>
        <v>C</v>
      </c>
      <c r="O54" s="46" t="str">
        <f t="shared" si="20"/>
        <v>C</v>
      </c>
      <c r="P54" s="46" t="str">
        <f t="shared" si="20"/>
        <v/>
      </c>
      <c r="Q54" s="46" t="str">
        <f t="shared" si="20"/>
        <v>C</v>
      </c>
      <c r="R54" s="46" t="str">
        <f t="shared" si="20"/>
        <v/>
      </c>
      <c r="S54" s="46" t="str">
        <f t="shared" si="20"/>
        <v/>
      </c>
      <c r="T54" s="46" t="str">
        <f t="shared" si="20"/>
        <v/>
      </c>
      <c r="U54" s="46" t="str">
        <f t="shared" si="20"/>
        <v>C</v>
      </c>
      <c r="V54" s="46" t="str">
        <f t="shared" si="21"/>
        <v>C</v>
      </c>
      <c r="W54" s="46" t="str">
        <f t="shared" si="21"/>
        <v/>
      </c>
      <c r="X54" s="46" t="str">
        <f t="shared" si="21"/>
        <v/>
      </c>
      <c r="Y54" s="46" t="str">
        <f t="shared" si="21"/>
        <v/>
      </c>
      <c r="Z54" s="46" t="str">
        <f t="shared" si="21"/>
        <v/>
      </c>
      <c r="AA54" s="46" t="str">
        <f t="shared" si="21"/>
        <v/>
      </c>
      <c r="AB54" s="46" t="str">
        <f t="shared" si="21"/>
        <v>C</v>
      </c>
      <c r="AC54" s="46" t="str">
        <f t="shared" si="21"/>
        <v>C</v>
      </c>
      <c r="AD54" s="46" t="str">
        <f t="shared" si="21"/>
        <v/>
      </c>
      <c r="AE54" s="46" t="str">
        <f t="shared" si="21"/>
        <v/>
      </c>
      <c r="AF54" s="46" t="str">
        <f t="shared" si="22"/>
        <v/>
      </c>
      <c r="AG54" s="46" t="str">
        <f t="shared" si="22"/>
        <v/>
      </c>
      <c r="AH54" s="46" t="str">
        <f t="shared" si="22"/>
        <v/>
      </c>
      <c r="AI54" s="46" t="str">
        <f t="shared" si="22"/>
        <v>C</v>
      </c>
      <c r="AJ54" s="46" t="str">
        <f t="shared" si="22"/>
        <v>C</v>
      </c>
      <c r="AK54" s="46" t="str">
        <f t="shared" si="22"/>
        <v/>
      </c>
      <c r="AL54" s="46" t="str">
        <f t="shared" si="22"/>
        <v/>
      </c>
      <c r="AM54" s="46" t="str">
        <f t="shared" si="22"/>
        <v/>
      </c>
      <c r="AN54" s="46" t="str">
        <f t="shared" si="22"/>
        <v/>
      </c>
      <c r="AO54" s="46" t="str">
        <f t="shared" si="22"/>
        <v/>
      </c>
      <c r="AP54" s="46" t="str">
        <f t="shared" si="23"/>
        <v>C</v>
      </c>
      <c r="AQ54" s="46" t="str">
        <f t="shared" si="23"/>
        <v>C</v>
      </c>
      <c r="AR54" s="46" t="str">
        <f t="shared" si="23"/>
        <v/>
      </c>
      <c r="AS54" s="46" t="str">
        <f t="shared" si="23"/>
        <v/>
      </c>
      <c r="AT54" s="46" t="str">
        <f t="shared" si="23"/>
        <v/>
      </c>
      <c r="AU54" s="46" t="str">
        <f t="shared" si="23"/>
        <v/>
      </c>
      <c r="AV54" s="46" t="str">
        <f t="shared" si="23"/>
        <v/>
      </c>
      <c r="AW54" s="46" t="str">
        <f t="shared" si="23"/>
        <v>C</v>
      </c>
      <c r="AX54" s="46" t="str">
        <f t="shared" si="23"/>
        <v>C</v>
      </c>
      <c r="AY54" s="46" t="str">
        <f t="shared" si="23"/>
        <v/>
      </c>
      <c r="AZ54" s="45" t="str">
        <f t="shared" si="23"/>
        <v/>
      </c>
    </row>
    <row r="55" spans="1:52" x14ac:dyDescent="0.3">
      <c r="A55" s="58" t="str">
        <f t="shared" si="19"/>
        <v/>
      </c>
      <c r="B55" s="57"/>
      <c r="C55" s="56"/>
      <c r="D55" s="55"/>
      <c r="E55" s="54"/>
      <c r="F55" s="53"/>
      <c r="G55" s="52"/>
      <c r="H55" s="51"/>
      <c r="I55" s="50" t="str">
        <f>IF(C55="","",VLOOKUP(C55,'Paramètre DIVERS'!$B$5:$D$13,2,FALSE))</f>
        <v/>
      </c>
      <c r="J55" s="49" t="str">
        <f ca="1">IF(OR(I55="RTT",I55="HS"),IF(AND(G55&lt;&gt;"",H55&lt;&gt;""),(H55-G55)*24,((SUMPRODUCT(1*(WEEKDAY(ROW(INDIRECT(E55&amp;":"&amp;F55)))=2)))*(LOOKUP(B55,personnels!$A$6:$A$27,personnels!$K$6:$K$27)))+((SUMPRODUCT(1*(WEEKDAY(ROW(INDIRECT(E55&amp;":"&amp;F55)))=3)))*(LOOKUP(B55,personnels!$A$6:$A$27,personnels!$L$6:$L$27)))+((SUMPRODUCT(1*(WEEKDAY(ROW(INDIRECT(E55&amp;":"&amp;F55)))=4)))*(LOOKUP(B55,personnels!$A$6:$A$27,personnels!$M$6:$M$27)))+((SUMPRODUCT(1*(WEEKDAY(ROW(INDIRECT(E55&amp;":"&amp;F55)))=5)))*(LOOKUP(B55,personnels!$A$6:$A$27,personnels!$N$6:$N$27)))+((SUMPRODUCT(1*(WEEKDAY(ROW(INDIRECT(E55&amp;":"&amp;F55)))=6)))*(LOOKUP(B55,personnels!$A$6:$A$27,personnels!$O$6:$O$27)))),"")</f>
        <v/>
      </c>
      <c r="K55" s="48">
        <f>IF(C55='Paramètre DIVERS'!$B$6,NETWORKDAYS(E55,F55,Calendrier!$M$5:$M$18)-0.5,NETWORKDAYS(E55,F55,Calendrier!$M$5:$M$18))</f>
        <v>0</v>
      </c>
      <c r="L55" s="47" t="str">
        <f t="shared" si="20"/>
        <v/>
      </c>
      <c r="M55" s="46" t="str">
        <f t="shared" si="20"/>
        <v/>
      </c>
      <c r="N55" s="46" t="str">
        <f t="shared" si="20"/>
        <v>C</v>
      </c>
      <c r="O55" s="46" t="str">
        <f t="shared" si="20"/>
        <v>C</v>
      </c>
      <c r="P55" s="46" t="str">
        <f t="shared" si="20"/>
        <v/>
      </c>
      <c r="Q55" s="46" t="str">
        <f t="shared" si="20"/>
        <v>C</v>
      </c>
      <c r="R55" s="46" t="str">
        <f t="shared" si="20"/>
        <v/>
      </c>
      <c r="S55" s="46" t="str">
        <f t="shared" si="20"/>
        <v/>
      </c>
      <c r="T55" s="46" t="str">
        <f t="shared" si="20"/>
        <v/>
      </c>
      <c r="U55" s="46" t="str">
        <f t="shared" si="20"/>
        <v>C</v>
      </c>
      <c r="V55" s="46" t="str">
        <f t="shared" si="21"/>
        <v>C</v>
      </c>
      <c r="W55" s="46" t="str">
        <f t="shared" si="21"/>
        <v/>
      </c>
      <c r="X55" s="46" t="str">
        <f t="shared" si="21"/>
        <v/>
      </c>
      <c r="Y55" s="46" t="str">
        <f t="shared" si="21"/>
        <v/>
      </c>
      <c r="Z55" s="46" t="str">
        <f t="shared" si="21"/>
        <v/>
      </c>
      <c r="AA55" s="46" t="str">
        <f t="shared" si="21"/>
        <v/>
      </c>
      <c r="AB55" s="46" t="str">
        <f t="shared" si="21"/>
        <v>C</v>
      </c>
      <c r="AC55" s="46" t="str">
        <f t="shared" si="21"/>
        <v>C</v>
      </c>
      <c r="AD55" s="46" t="str">
        <f t="shared" si="21"/>
        <v/>
      </c>
      <c r="AE55" s="46" t="str">
        <f t="shared" si="21"/>
        <v/>
      </c>
      <c r="AF55" s="46" t="str">
        <f t="shared" si="22"/>
        <v/>
      </c>
      <c r="AG55" s="46" t="str">
        <f t="shared" si="22"/>
        <v/>
      </c>
      <c r="AH55" s="46" t="str">
        <f t="shared" si="22"/>
        <v/>
      </c>
      <c r="AI55" s="46" t="str">
        <f t="shared" si="22"/>
        <v>C</v>
      </c>
      <c r="AJ55" s="46" t="str">
        <f t="shared" si="22"/>
        <v>C</v>
      </c>
      <c r="AK55" s="46" t="str">
        <f t="shared" si="22"/>
        <v/>
      </c>
      <c r="AL55" s="46" t="str">
        <f t="shared" si="22"/>
        <v/>
      </c>
      <c r="AM55" s="46" t="str">
        <f t="shared" si="22"/>
        <v/>
      </c>
      <c r="AN55" s="46" t="str">
        <f t="shared" si="22"/>
        <v/>
      </c>
      <c r="AO55" s="46" t="str">
        <f t="shared" si="22"/>
        <v/>
      </c>
      <c r="AP55" s="46" t="str">
        <f t="shared" si="23"/>
        <v>C</v>
      </c>
      <c r="AQ55" s="46" t="str">
        <f t="shared" si="23"/>
        <v>C</v>
      </c>
      <c r="AR55" s="46" t="str">
        <f t="shared" si="23"/>
        <v/>
      </c>
      <c r="AS55" s="46" t="str">
        <f t="shared" si="23"/>
        <v/>
      </c>
      <c r="AT55" s="46" t="str">
        <f t="shared" si="23"/>
        <v/>
      </c>
      <c r="AU55" s="46" t="str">
        <f t="shared" si="23"/>
        <v/>
      </c>
      <c r="AV55" s="46" t="str">
        <f t="shared" si="23"/>
        <v/>
      </c>
      <c r="AW55" s="46" t="str">
        <f t="shared" si="23"/>
        <v>C</v>
      </c>
      <c r="AX55" s="46" t="str">
        <f t="shared" si="23"/>
        <v>C</v>
      </c>
      <c r="AY55" s="46" t="str">
        <f t="shared" si="23"/>
        <v/>
      </c>
      <c r="AZ55" s="45" t="str">
        <f t="shared" si="23"/>
        <v/>
      </c>
    </row>
    <row r="56" spans="1:52" x14ac:dyDescent="0.3">
      <c r="A56" s="58" t="str">
        <f t="shared" si="19"/>
        <v/>
      </c>
      <c r="B56" s="57"/>
      <c r="C56" s="56"/>
      <c r="D56" s="55"/>
      <c r="E56" s="54"/>
      <c r="F56" s="53"/>
      <c r="G56" s="52"/>
      <c r="H56" s="51"/>
      <c r="I56" s="50" t="str">
        <f>IF(C56="","",VLOOKUP(C56,'Paramètre DIVERS'!$B$5:$D$13,2,FALSE))</f>
        <v/>
      </c>
      <c r="J56" s="49" t="str">
        <f ca="1">IF(OR(I56="RTT",I56="HS"),IF(AND(G56&lt;&gt;"",H56&lt;&gt;""),(H56-G56)*24,((SUMPRODUCT(1*(WEEKDAY(ROW(INDIRECT(E56&amp;":"&amp;F56)))=2)))*(LOOKUP(B56,personnels!$A$6:$A$27,personnels!$K$6:$K$27)))+((SUMPRODUCT(1*(WEEKDAY(ROW(INDIRECT(E56&amp;":"&amp;F56)))=3)))*(LOOKUP(B56,personnels!$A$6:$A$27,personnels!$L$6:$L$27)))+((SUMPRODUCT(1*(WEEKDAY(ROW(INDIRECT(E56&amp;":"&amp;F56)))=4)))*(LOOKUP(B56,personnels!$A$6:$A$27,personnels!$M$6:$M$27)))+((SUMPRODUCT(1*(WEEKDAY(ROW(INDIRECT(E56&amp;":"&amp;F56)))=5)))*(LOOKUP(B56,personnels!$A$6:$A$27,personnels!$N$6:$N$27)))+((SUMPRODUCT(1*(WEEKDAY(ROW(INDIRECT(E56&amp;":"&amp;F56)))=6)))*(LOOKUP(B56,personnels!$A$6:$A$27,personnels!$O$6:$O$27)))),"")</f>
        <v/>
      </c>
      <c r="K56" s="48">
        <f>IF(C56='Paramètre DIVERS'!$B$6,NETWORKDAYS(E56,F56,Calendrier!$M$5:$M$18)-0.5,NETWORKDAYS(E56,F56,Calendrier!$M$5:$M$18))</f>
        <v>0</v>
      </c>
      <c r="L56" s="47" t="str">
        <f t="shared" si="20"/>
        <v/>
      </c>
      <c r="M56" s="46" t="str">
        <f t="shared" si="20"/>
        <v/>
      </c>
      <c r="N56" s="46" t="str">
        <f t="shared" si="20"/>
        <v>C</v>
      </c>
      <c r="O56" s="46" t="str">
        <f t="shared" si="20"/>
        <v>C</v>
      </c>
      <c r="P56" s="46" t="str">
        <f t="shared" si="20"/>
        <v/>
      </c>
      <c r="Q56" s="46" t="str">
        <f t="shared" si="20"/>
        <v>C</v>
      </c>
      <c r="R56" s="46" t="str">
        <f t="shared" si="20"/>
        <v/>
      </c>
      <c r="S56" s="46" t="str">
        <f t="shared" si="20"/>
        <v/>
      </c>
      <c r="T56" s="46" t="str">
        <f t="shared" si="20"/>
        <v/>
      </c>
      <c r="U56" s="46" t="str">
        <f t="shared" si="20"/>
        <v>C</v>
      </c>
      <c r="V56" s="46" t="str">
        <f t="shared" si="21"/>
        <v>C</v>
      </c>
      <c r="W56" s="46" t="str">
        <f t="shared" si="21"/>
        <v/>
      </c>
      <c r="X56" s="46" t="str">
        <f t="shared" si="21"/>
        <v/>
      </c>
      <c r="Y56" s="46" t="str">
        <f t="shared" si="21"/>
        <v/>
      </c>
      <c r="Z56" s="46" t="str">
        <f t="shared" si="21"/>
        <v/>
      </c>
      <c r="AA56" s="46" t="str">
        <f t="shared" si="21"/>
        <v/>
      </c>
      <c r="AB56" s="46" t="str">
        <f t="shared" si="21"/>
        <v>C</v>
      </c>
      <c r="AC56" s="46" t="str">
        <f t="shared" si="21"/>
        <v>C</v>
      </c>
      <c r="AD56" s="46" t="str">
        <f t="shared" si="21"/>
        <v/>
      </c>
      <c r="AE56" s="46" t="str">
        <f t="shared" si="21"/>
        <v/>
      </c>
      <c r="AF56" s="46" t="str">
        <f t="shared" si="22"/>
        <v/>
      </c>
      <c r="AG56" s="46" t="str">
        <f t="shared" si="22"/>
        <v/>
      </c>
      <c r="AH56" s="46" t="str">
        <f t="shared" si="22"/>
        <v/>
      </c>
      <c r="AI56" s="46" t="str">
        <f t="shared" si="22"/>
        <v>C</v>
      </c>
      <c r="AJ56" s="46" t="str">
        <f t="shared" si="22"/>
        <v>C</v>
      </c>
      <c r="AK56" s="46" t="str">
        <f t="shared" si="22"/>
        <v/>
      </c>
      <c r="AL56" s="46" t="str">
        <f t="shared" si="22"/>
        <v/>
      </c>
      <c r="AM56" s="46" t="str">
        <f t="shared" si="22"/>
        <v/>
      </c>
      <c r="AN56" s="46" t="str">
        <f t="shared" si="22"/>
        <v/>
      </c>
      <c r="AO56" s="46" t="str">
        <f t="shared" si="22"/>
        <v/>
      </c>
      <c r="AP56" s="46" t="str">
        <f t="shared" si="23"/>
        <v>C</v>
      </c>
      <c r="AQ56" s="46" t="str">
        <f t="shared" si="23"/>
        <v>C</v>
      </c>
      <c r="AR56" s="46" t="str">
        <f t="shared" si="23"/>
        <v/>
      </c>
      <c r="AS56" s="46" t="str">
        <f t="shared" si="23"/>
        <v/>
      </c>
      <c r="AT56" s="46" t="str">
        <f t="shared" si="23"/>
        <v/>
      </c>
      <c r="AU56" s="46" t="str">
        <f t="shared" si="23"/>
        <v/>
      </c>
      <c r="AV56" s="46" t="str">
        <f t="shared" si="23"/>
        <v/>
      </c>
      <c r="AW56" s="46" t="str">
        <f t="shared" si="23"/>
        <v>C</v>
      </c>
      <c r="AX56" s="46" t="str">
        <f t="shared" si="23"/>
        <v>C</v>
      </c>
      <c r="AY56" s="46" t="str">
        <f t="shared" si="23"/>
        <v/>
      </c>
      <c r="AZ56" s="45" t="str">
        <f t="shared" si="23"/>
        <v/>
      </c>
    </row>
    <row r="57" spans="1:52" x14ac:dyDescent="0.3">
      <c r="A57" s="58" t="str">
        <f t="shared" si="19"/>
        <v/>
      </c>
      <c r="B57" s="57"/>
      <c r="C57" s="56"/>
      <c r="D57" s="55"/>
      <c r="E57" s="54"/>
      <c r="F57" s="53"/>
      <c r="G57" s="52"/>
      <c r="H57" s="51"/>
      <c r="I57" s="50" t="str">
        <f>IF(C57="","",VLOOKUP(C57,'Paramètre DIVERS'!$B$5:$D$13,2,FALSE))</f>
        <v/>
      </c>
      <c r="J57" s="49" t="str">
        <f ca="1">IF(OR(I57="RTT",I57="HS"),IF(AND(G57&lt;&gt;"",H57&lt;&gt;""),(H57-G57)*24,((SUMPRODUCT(1*(WEEKDAY(ROW(INDIRECT(E57&amp;":"&amp;F57)))=2)))*(LOOKUP(B57,personnels!$A$6:$A$27,personnels!$K$6:$K$27)))+((SUMPRODUCT(1*(WEEKDAY(ROW(INDIRECT(E57&amp;":"&amp;F57)))=3)))*(LOOKUP(B57,personnels!$A$6:$A$27,personnels!$L$6:$L$27)))+((SUMPRODUCT(1*(WEEKDAY(ROW(INDIRECT(E57&amp;":"&amp;F57)))=4)))*(LOOKUP(B57,personnels!$A$6:$A$27,personnels!$M$6:$M$27)))+((SUMPRODUCT(1*(WEEKDAY(ROW(INDIRECT(E57&amp;":"&amp;F57)))=5)))*(LOOKUP(B57,personnels!$A$6:$A$27,personnels!$N$6:$N$27)))+((SUMPRODUCT(1*(WEEKDAY(ROW(INDIRECT(E57&amp;":"&amp;F57)))=6)))*(LOOKUP(B57,personnels!$A$6:$A$27,personnels!$O$6:$O$27)))),"")</f>
        <v/>
      </c>
      <c r="K57" s="48">
        <f>IF(C57='Paramètre DIVERS'!$B$6,NETWORKDAYS(E57,F57,Calendrier!$M$5:$M$18)-0.5,NETWORKDAYS(E57,F57,Calendrier!$M$5:$M$18))</f>
        <v>0</v>
      </c>
      <c r="L57" s="47" t="str">
        <f t="shared" ref="L57:U66" si="24">IF(OR(L$6="s",L$6="f",L$6="d"),"C",IF(AND(L$5&gt;=$E57,L$5&lt;=$F57),$I57,""))</f>
        <v/>
      </c>
      <c r="M57" s="46" t="str">
        <f t="shared" si="24"/>
        <v/>
      </c>
      <c r="N57" s="46" t="str">
        <f t="shared" si="24"/>
        <v>C</v>
      </c>
      <c r="O57" s="46" t="str">
        <f t="shared" si="24"/>
        <v>C</v>
      </c>
      <c r="P57" s="46" t="str">
        <f t="shared" si="24"/>
        <v/>
      </c>
      <c r="Q57" s="46" t="str">
        <f t="shared" si="24"/>
        <v>C</v>
      </c>
      <c r="R57" s="46" t="str">
        <f t="shared" si="24"/>
        <v/>
      </c>
      <c r="S57" s="46" t="str">
        <f t="shared" si="24"/>
        <v/>
      </c>
      <c r="T57" s="46" t="str">
        <f t="shared" si="24"/>
        <v/>
      </c>
      <c r="U57" s="46" t="str">
        <f t="shared" si="24"/>
        <v>C</v>
      </c>
      <c r="V57" s="46" t="str">
        <f t="shared" ref="V57:AE66" si="25">IF(OR(V$6="s",V$6="f",V$6="d"),"C",IF(AND(V$5&gt;=$E57,V$5&lt;=$F57),$I57,""))</f>
        <v>C</v>
      </c>
      <c r="W57" s="46" t="str">
        <f t="shared" si="25"/>
        <v/>
      </c>
      <c r="X57" s="46" t="str">
        <f t="shared" si="25"/>
        <v/>
      </c>
      <c r="Y57" s="46" t="str">
        <f t="shared" si="25"/>
        <v/>
      </c>
      <c r="Z57" s="46" t="str">
        <f t="shared" si="25"/>
        <v/>
      </c>
      <c r="AA57" s="46" t="str">
        <f t="shared" si="25"/>
        <v/>
      </c>
      <c r="AB57" s="46" t="str">
        <f t="shared" si="25"/>
        <v>C</v>
      </c>
      <c r="AC57" s="46" t="str">
        <f t="shared" si="25"/>
        <v>C</v>
      </c>
      <c r="AD57" s="46" t="str">
        <f t="shared" si="25"/>
        <v/>
      </c>
      <c r="AE57" s="46" t="str">
        <f t="shared" si="25"/>
        <v/>
      </c>
      <c r="AF57" s="46" t="str">
        <f t="shared" ref="AF57:AO66" si="26">IF(OR(AF$6="s",AF$6="f",AF$6="d"),"C",IF(AND(AF$5&gt;=$E57,AF$5&lt;=$F57),$I57,""))</f>
        <v/>
      </c>
      <c r="AG57" s="46" t="str">
        <f t="shared" si="26"/>
        <v/>
      </c>
      <c r="AH57" s="46" t="str">
        <f t="shared" si="26"/>
        <v/>
      </c>
      <c r="AI57" s="46" t="str">
        <f t="shared" si="26"/>
        <v>C</v>
      </c>
      <c r="AJ57" s="46" t="str">
        <f t="shared" si="26"/>
        <v>C</v>
      </c>
      <c r="AK57" s="46" t="str">
        <f t="shared" si="26"/>
        <v/>
      </c>
      <c r="AL57" s="46" t="str">
        <f t="shared" si="26"/>
        <v/>
      </c>
      <c r="AM57" s="46" t="str">
        <f t="shared" si="26"/>
        <v/>
      </c>
      <c r="AN57" s="46" t="str">
        <f t="shared" si="26"/>
        <v/>
      </c>
      <c r="AO57" s="46" t="str">
        <f t="shared" si="26"/>
        <v/>
      </c>
      <c r="AP57" s="46" t="str">
        <f t="shared" ref="AP57:AZ66" si="27">IF(OR(AP$6="s",AP$6="f",AP$6="d"),"C",IF(AND(AP$5&gt;=$E57,AP$5&lt;=$F57),$I57,""))</f>
        <v>C</v>
      </c>
      <c r="AQ57" s="46" t="str">
        <f t="shared" si="27"/>
        <v>C</v>
      </c>
      <c r="AR57" s="46" t="str">
        <f t="shared" si="27"/>
        <v/>
      </c>
      <c r="AS57" s="46" t="str">
        <f t="shared" si="27"/>
        <v/>
      </c>
      <c r="AT57" s="46" t="str">
        <f t="shared" si="27"/>
        <v/>
      </c>
      <c r="AU57" s="46" t="str">
        <f t="shared" si="27"/>
        <v/>
      </c>
      <c r="AV57" s="46" t="str">
        <f t="shared" si="27"/>
        <v/>
      </c>
      <c r="AW57" s="46" t="str">
        <f t="shared" si="27"/>
        <v>C</v>
      </c>
      <c r="AX57" s="46" t="str">
        <f t="shared" si="27"/>
        <v>C</v>
      </c>
      <c r="AY57" s="46" t="str">
        <f t="shared" si="27"/>
        <v/>
      </c>
      <c r="AZ57" s="45" t="str">
        <f t="shared" si="27"/>
        <v/>
      </c>
    </row>
    <row r="58" spans="1:52" x14ac:dyDescent="0.3">
      <c r="A58" s="58" t="str">
        <f t="shared" si="19"/>
        <v/>
      </c>
      <c r="B58" s="57"/>
      <c r="C58" s="56"/>
      <c r="D58" s="55"/>
      <c r="E58" s="54"/>
      <c r="F58" s="53"/>
      <c r="G58" s="52"/>
      <c r="H58" s="51"/>
      <c r="I58" s="50" t="str">
        <f>IF(C58="","",VLOOKUP(C58,'Paramètre DIVERS'!$B$5:$D$13,2,FALSE))</f>
        <v/>
      </c>
      <c r="J58" s="49" t="str">
        <f ca="1">IF(OR(I58="RTT",I58="HS"),IF(AND(G58&lt;&gt;"",H58&lt;&gt;""),(H58-G58)*24,((SUMPRODUCT(1*(WEEKDAY(ROW(INDIRECT(E58&amp;":"&amp;F58)))=2)))*(LOOKUP(B58,personnels!$A$6:$A$27,personnels!$K$6:$K$27)))+((SUMPRODUCT(1*(WEEKDAY(ROW(INDIRECT(E58&amp;":"&amp;F58)))=3)))*(LOOKUP(B58,personnels!$A$6:$A$27,personnels!$L$6:$L$27)))+((SUMPRODUCT(1*(WEEKDAY(ROW(INDIRECT(E58&amp;":"&amp;F58)))=4)))*(LOOKUP(B58,personnels!$A$6:$A$27,personnels!$M$6:$M$27)))+((SUMPRODUCT(1*(WEEKDAY(ROW(INDIRECT(E58&amp;":"&amp;F58)))=5)))*(LOOKUP(B58,personnels!$A$6:$A$27,personnels!$N$6:$N$27)))+((SUMPRODUCT(1*(WEEKDAY(ROW(INDIRECT(E58&amp;":"&amp;F58)))=6)))*(LOOKUP(B58,personnels!$A$6:$A$27,personnels!$O$6:$O$27)))),"")</f>
        <v/>
      </c>
      <c r="K58" s="48">
        <f>IF(C58='Paramètre DIVERS'!$B$6,NETWORKDAYS(E58,F58,Calendrier!$M$5:$M$18)-0.5,NETWORKDAYS(E58,F58,Calendrier!$M$5:$M$18))</f>
        <v>0</v>
      </c>
      <c r="L58" s="47" t="str">
        <f t="shared" si="24"/>
        <v/>
      </c>
      <c r="M58" s="46" t="str">
        <f t="shared" si="24"/>
        <v/>
      </c>
      <c r="N58" s="46" t="str">
        <f t="shared" si="24"/>
        <v>C</v>
      </c>
      <c r="O58" s="46" t="str">
        <f t="shared" si="24"/>
        <v>C</v>
      </c>
      <c r="P58" s="46" t="str">
        <f t="shared" si="24"/>
        <v/>
      </c>
      <c r="Q58" s="46" t="str">
        <f t="shared" si="24"/>
        <v>C</v>
      </c>
      <c r="R58" s="46" t="str">
        <f t="shared" si="24"/>
        <v/>
      </c>
      <c r="S58" s="46" t="str">
        <f t="shared" si="24"/>
        <v/>
      </c>
      <c r="T58" s="46" t="str">
        <f t="shared" si="24"/>
        <v/>
      </c>
      <c r="U58" s="46" t="str">
        <f t="shared" si="24"/>
        <v>C</v>
      </c>
      <c r="V58" s="46" t="str">
        <f t="shared" si="25"/>
        <v>C</v>
      </c>
      <c r="W58" s="46" t="str">
        <f t="shared" si="25"/>
        <v/>
      </c>
      <c r="X58" s="46" t="str">
        <f t="shared" si="25"/>
        <v/>
      </c>
      <c r="Y58" s="46" t="str">
        <f t="shared" si="25"/>
        <v/>
      </c>
      <c r="Z58" s="46" t="str">
        <f t="shared" si="25"/>
        <v/>
      </c>
      <c r="AA58" s="46" t="str">
        <f t="shared" si="25"/>
        <v/>
      </c>
      <c r="AB58" s="46" t="str">
        <f t="shared" si="25"/>
        <v>C</v>
      </c>
      <c r="AC58" s="46" t="str">
        <f t="shared" si="25"/>
        <v>C</v>
      </c>
      <c r="AD58" s="46" t="str">
        <f t="shared" si="25"/>
        <v/>
      </c>
      <c r="AE58" s="46" t="str">
        <f t="shared" si="25"/>
        <v/>
      </c>
      <c r="AF58" s="46" t="str">
        <f t="shared" si="26"/>
        <v/>
      </c>
      <c r="AG58" s="46" t="str">
        <f t="shared" si="26"/>
        <v/>
      </c>
      <c r="AH58" s="46" t="str">
        <f t="shared" si="26"/>
        <v/>
      </c>
      <c r="AI58" s="46" t="str">
        <f t="shared" si="26"/>
        <v>C</v>
      </c>
      <c r="AJ58" s="46" t="str">
        <f t="shared" si="26"/>
        <v>C</v>
      </c>
      <c r="AK58" s="46" t="str">
        <f t="shared" si="26"/>
        <v/>
      </c>
      <c r="AL58" s="46" t="str">
        <f t="shared" si="26"/>
        <v/>
      </c>
      <c r="AM58" s="46" t="str">
        <f t="shared" si="26"/>
        <v/>
      </c>
      <c r="AN58" s="46" t="str">
        <f t="shared" si="26"/>
        <v/>
      </c>
      <c r="AO58" s="46" t="str">
        <f t="shared" si="26"/>
        <v/>
      </c>
      <c r="AP58" s="46" t="str">
        <f t="shared" si="27"/>
        <v>C</v>
      </c>
      <c r="AQ58" s="46" t="str">
        <f t="shared" si="27"/>
        <v>C</v>
      </c>
      <c r="AR58" s="46" t="str">
        <f t="shared" si="27"/>
        <v/>
      </c>
      <c r="AS58" s="46" t="str">
        <f t="shared" si="27"/>
        <v/>
      </c>
      <c r="AT58" s="46" t="str">
        <f t="shared" si="27"/>
        <v/>
      </c>
      <c r="AU58" s="46" t="str">
        <f t="shared" si="27"/>
        <v/>
      </c>
      <c r="AV58" s="46" t="str">
        <f t="shared" si="27"/>
        <v/>
      </c>
      <c r="AW58" s="46" t="str">
        <f t="shared" si="27"/>
        <v>C</v>
      </c>
      <c r="AX58" s="46" t="str">
        <f t="shared" si="27"/>
        <v>C</v>
      </c>
      <c r="AY58" s="46" t="str">
        <f t="shared" si="27"/>
        <v/>
      </c>
      <c r="AZ58" s="45" t="str">
        <f t="shared" si="27"/>
        <v/>
      </c>
    </row>
    <row r="59" spans="1:52" x14ac:dyDescent="0.3">
      <c r="A59" s="58" t="str">
        <f t="shared" si="19"/>
        <v/>
      </c>
      <c r="B59" s="57"/>
      <c r="C59" s="56"/>
      <c r="D59" s="55"/>
      <c r="E59" s="54"/>
      <c r="F59" s="53"/>
      <c r="G59" s="52"/>
      <c r="H59" s="51"/>
      <c r="I59" s="50" t="str">
        <f>IF(C59="","",VLOOKUP(C59,'Paramètre DIVERS'!$B$5:$D$13,2,FALSE))</f>
        <v/>
      </c>
      <c r="J59" s="49" t="str">
        <f ca="1">IF(OR(I59="RTT",I59="HS"),IF(AND(G59&lt;&gt;"",H59&lt;&gt;""),(H59-G59)*24,((SUMPRODUCT(1*(WEEKDAY(ROW(INDIRECT(E59&amp;":"&amp;F59)))=2)))*(LOOKUP(B59,personnels!$A$6:$A$27,personnels!$K$6:$K$27)))+((SUMPRODUCT(1*(WEEKDAY(ROW(INDIRECT(E59&amp;":"&amp;F59)))=3)))*(LOOKUP(B59,personnels!$A$6:$A$27,personnels!$L$6:$L$27)))+((SUMPRODUCT(1*(WEEKDAY(ROW(INDIRECT(E59&amp;":"&amp;F59)))=4)))*(LOOKUP(B59,personnels!$A$6:$A$27,personnels!$M$6:$M$27)))+((SUMPRODUCT(1*(WEEKDAY(ROW(INDIRECT(E59&amp;":"&amp;F59)))=5)))*(LOOKUP(B59,personnels!$A$6:$A$27,personnels!$N$6:$N$27)))+((SUMPRODUCT(1*(WEEKDAY(ROW(INDIRECT(E59&amp;":"&amp;F59)))=6)))*(LOOKUP(B59,personnels!$A$6:$A$27,personnels!$O$6:$O$27)))),"")</f>
        <v/>
      </c>
      <c r="K59" s="48">
        <f>IF(C59='Paramètre DIVERS'!$B$6,NETWORKDAYS(E59,F59,Calendrier!$M$5:$M$18)-0.5,NETWORKDAYS(E59,F59,Calendrier!$M$5:$M$18))</f>
        <v>0</v>
      </c>
      <c r="L59" s="47" t="str">
        <f t="shared" si="24"/>
        <v/>
      </c>
      <c r="M59" s="46" t="str">
        <f t="shared" si="24"/>
        <v/>
      </c>
      <c r="N59" s="46" t="str">
        <f t="shared" si="24"/>
        <v>C</v>
      </c>
      <c r="O59" s="46" t="str">
        <f t="shared" si="24"/>
        <v>C</v>
      </c>
      <c r="P59" s="46" t="str">
        <f t="shared" si="24"/>
        <v/>
      </c>
      <c r="Q59" s="46" t="str">
        <f t="shared" si="24"/>
        <v>C</v>
      </c>
      <c r="R59" s="46" t="str">
        <f t="shared" si="24"/>
        <v/>
      </c>
      <c r="S59" s="46" t="str">
        <f t="shared" si="24"/>
        <v/>
      </c>
      <c r="T59" s="46" t="str">
        <f t="shared" si="24"/>
        <v/>
      </c>
      <c r="U59" s="46" t="str">
        <f t="shared" si="24"/>
        <v>C</v>
      </c>
      <c r="V59" s="46" t="str">
        <f t="shared" si="25"/>
        <v>C</v>
      </c>
      <c r="W59" s="46" t="str">
        <f t="shared" si="25"/>
        <v/>
      </c>
      <c r="X59" s="46" t="str">
        <f t="shared" si="25"/>
        <v/>
      </c>
      <c r="Y59" s="46" t="str">
        <f t="shared" si="25"/>
        <v/>
      </c>
      <c r="Z59" s="46" t="str">
        <f t="shared" si="25"/>
        <v/>
      </c>
      <c r="AA59" s="46" t="str">
        <f t="shared" si="25"/>
        <v/>
      </c>
      <c r="AB59" s="46" t="str">
        <f t="shared" si="25"/>
        <v>C</v>
      </c>
      <c r="AC59" s="46" t="str">
        <f t="shared" si="25"/>
        <v>C</v>
      </c>
      <c r="AD59" s="46" t="str">
        <f t="shared" si="25"/>
        <v/>
      </c>
      <c r="AE59" s="46" t="str">
        <f t="shared" si="25"/>
        <v/>
      </c>
      <c r="AF59" s="46" t="str">
        <f t="shared" si="26"/>
        <v/>
      </c>
      <c r="AG59" s="46" t="str">
        <f t="shared" si="26"/>
        <v/>
      </c>
      <c r="AH59" s="46" t="str">
        <f t="shared" si="26"/>
        <v/>
      </c>
      <c r="AI59" s="46" t="str">
        <f t="shared" si="26"/>
        <v>C</v>
      </c>
      <c r="AJ59" s="46" t="str">
        <f t="shared" si="26"/>
        <v>C</v>
      </c>
      <c r="AK59" s="46" t="str">
        <f t="shared" si="26"/>
        <v/>
      </c>
      <c r="AL59" s="46" t="str">
        <f t="shared" si="26"/>
        <v/>
      </c>
      <c r="AM59" s="46" t="str">
        <f t="shared" si="26"/>
        <v/>
      </c>
      <c r="AN59" s="46" t="str">
        <f t="shared" si="26"/>
        <v/>
      </c>
      <c r="AO59" s="46" t="str">
        <f t="shared" si="26"/>
        <v/>
      </c>
      <c r="AP59" s="46" t="str">
        <f t="shared" si="27"/>
        <v>C</v>
      </c>
      <c r="AQ59" s="46" t="str">
        <f t="shared" si="27"/>
        <v>C</v>
      </c>
      <c r="AR59" s="46" t="str">
        <f t="shared" si="27"/>
        <v/>
      </c>
      <c r="AS59" s="46" t="str">
        <f t="shared" si="27"/>
        <v/>
      </c>
      <c r="AT59" s="46" t="str">
        <f t="shared" si="27"/>
        <v/>
      </c>
      <c r="AU59" s="46" t="str">
        <f t="shared" si="27"/>
        <v/>
      </c>
      <c r="AV59" s="46" t="str">
        <f t="shared" si="27"/>
        <v/>
      </c>
      <c r="AW59" s="46" t="str">
        <f t="shared" si="27"/>
        <v>C</v>
      </c>
      <c r="AX59" s="46" t="str">
        <f t="shared" si="27"/>
        <v>C</v>
      </c>
      <c r="AY59" s="46" t="str">
        <f t="shared" si="27"/>
        <v/>
      </c>
      <c r="AZ59" s="45" t="str">
        <f t="shared" si="27"/>
        <v/>
      </c>
    </row>
    <row r="60" spans="1:52" x14ac:dyDescent="0.3">
      <c r="A60" s="58" t="str">
        <f t="shared" si="19"/>
        <v/>
      </c>
      <c r="B60" s="57"/>
      <c r="C60" s="56"/>
      <c r="D60" s="55"/>
      <c r="E60" s="54"/>
      <c r="F60" s="53"/>
      <c r="G60" s="52"/>
      <c r="H60" s="51"/>
      <c r="I60" s="50" t="str">
        <f>IF(C60="","",VLOOKUP(C60,'Paramètre DIVERS'!$B$5:$D$13,2,FALSE))</f>
        <v/>
      </c>
      <c r="J60" s="49" t="str">
        <f ca="1">IF(OR(I60="RTT",I60="HS"),IF(AND(G60&lt;&gt;"",H60&lt;&gt;""),(H60-G60)*24,((SUMPRODUCT(1*(WEEKDAY(ROW(INDIRECT(E60&amp;":"&amp;F60)))=2)))*(LOOKUP(B60,personnels!$A$6:$A$27,personnels!$K$6:$K$27)))+((SUMPRODUCT(1*(WEEKDAY(ROW(INDIRECT(E60&amp;":"&amp;F60)))=3)))*(LOOKUP(B60,personnels!$A$6:$A$27,personnels!$L$6:$L$27)))+((SUMPRODUCT(1*(WEEKDAY(ROW(INDIRECT(E60&amp;":"&amp;F60)))=4)))*(LOOKUP(B60,personnels!$A$6:$A$27,personnels!$M$6:$M$27)))+((SUMPRODUCT(1*(WEEKDAY(ROW(INDIRECT(E60&amp;":"&amp;F60)))=5)))*(LOOKUP(B60,personnels!$A$6:$A$27,personnels!$N$6:$N$27)))+((SUMPRODUCT(1*(WEEKDAY(ROW(INDIRECT(E60&amp;":"&amp;F60)))=6)))*(LOOKUP(B60,personnels!$A$6:$A$27,personnels!$O$6:$O$27)))),"")</f>
        <v/>
      </c>
      <c r="K60" s="48">
        <f>IF(C60='Paramètre DIVERS'!$B$6,NETWORKDAYS(E60,F60,Calendrier!$M$5:$M$18)-0.5,NETWORKDAYS(E60,F60,Calendrier!$M$5:$M$18))</f>
        <v>0</v>
      </c>
      <c r="L60" s="47" t="str">
        <f t="shared" si="24"/>
        <v/>
      </c>
      <c r="M60" s="46" t="str">
        <f t="shared" si="24"/>
        <v/>
      </c>
      <c r="N60" s="46" t="str">
        <f t="shared" si="24"/>
        <v>C</v>
      </c>
      <c r="O60" s="46" t="str">
        <f t="shared" si="24"/>
        <v>C</v>
      </c>
      <c r="P60" s="46" t="str">
        <f t="shared" si="24"/>
        <v/>
      </c>
      <c r="Q60" s="46" t="str">
        <f t="shared" si="24"/>
        <v>C</v>
      </c>
      <c r="R60" s="46" t="str">
        <f t="shared" si="24"/>
        <v/>
      </c>
      <c r="S60" s="46" t="str">
        <f t="shared" si="24"/>
        <v/>
      </c>
      <c r="T60" s="46" t="str">
        <f t="shared" si="24"/>
        <v/>
      </c>
      <c r="U60" s="46" t="str">
        <f t="shared" si="24"/>
        <v>C</v>
      </c>
      <c r="V60" s="46" t="str">
        <f t="shared" si="25"/>
        <v>C</v>
      </c>
      <c r="W60" s="46" t="str">
        <f t="shared" si="25"/>
        <v/>
      </c>
      <c r="X60" s="46" t="str">
        <f t="shared" si="25"/>
        <v/>
      </c>
      <c r="Y60" s="46" t="str">
        <f t="shared" si="25"/>
        <v/>
      </c>
      <c r="Z60" s="46" t="str">
        <f t="shared" si="25"/>
        <v/>
      </c>
      <c r="AA60" s="46" t="str">
        <f t="shared" si="25"/>
        <v/>
      </c>
      <c r="AB60" s="46" t="str">
        <f t="shared" si="25"/>
        <v>C</v>
      </c>
      <c r="AC60" s="46" t="str">
        <f t="shared" si="25"/>
        <v>C</v>
      </c>
      <c r="AD60" s="46" t="str">
        <f t="shared" si="25"/>
        <v/>
      </c>
      <c r="AE60" s="46" t="str">
        <f t="shared" si="25"/>
        <v/>
      </c>
      <c r="AF60" s="46" t="str">
        <f t="shared" si="26"/>
        <v/>
      </c>
      <c r="AG60" s="46" t="str">
        <f t="shared" si="26"/>
        <v/>
      </c>
      <c r="AH60" s="46" t="str">
        <f t="shared" si="26"/>
        <v/>
      </c>
      <c r="AI60" s="46" t="str">
        <f t="shared" si="26"/>
        <v>C</v>
      </c>
      <c r="AJ60" s="46" t="str">
        <f t="shared" si="26"/>
        <v>C</v>
      </c>
      <c r="AK60" s="46" t="str">
        <f t="shared" si="26"/>
        <v/>
      </c>
      <c r="AL60" s="46" t="str">
        <f t="shared" si="26"/>
        <v/>
      </c>
      <c r="AM60" s="46" t="str">
        <f t="shared" si="26"/>
        <v/>
      </c>
      <c r="AN60" s="46" t="str">
        <f t="shared" si="26"/>
        <v/>
      </c>
      <c r="AO60" s="46" t="str">
        <f t="shared" si="26"/>
        <v/>
      </c>
      <c r="AP60" s="46" t="str">
        <f t="shared" si="27"/>
        <v>C</v>
      </c>
      <c r="AQ60" s="46" t="str">
        <f t="shared" si="27"/>
        <v>C</v>
      </c>
      <c r="AR60" s="46" t="str">
        <f t="shared" si="27"/>
        <v/>
      </c>
      <c r="AS60" s="46" t="str">
        <f t="shared" si="27"/>
        <v/>
      </c>
      <c r="AT60" s="46" t="str">
        <f t="shared" si="27"/>
        <v/>
      </c>
      <c r="AU60" s="46" t="str">
        <f t="shared" si="27"/>
        <v/>
      </c>
      <c r="AV60" s="46" t="str">
        <f t="shared" si="27"/>
        <v/>
      </c>
      <c r="AW60" s="46" t="str">
        <f t="shared" si="27"/>
        <v>C</v>
      </c>
      <c r="AX60" s="46" t="str">
        <f t="shared" si="27"/>
        <v>C</v>
      </c>
      <c r="AY60" s="46" t="str">
        <f t="shared" si="27"/>
        <v/>
      </c>
      <c r="AZ60" s="45" t="str">
        <f t="shared" si="27"/>
        <v/>
      </c>
    </row>
    <row r="61" spans="1:52" x14ac:dyDescent="0.3">
      <c r="A61" s="58" t="str">
        <f t="shared" si="19"/>
        <v/>
      </c>
      <c r="B61" s="57"/>
      <c r="C61" s="56"/>
      <c r="D61" s="55"/>
      <c r="E61" s="54"/>
      <c r="F61" s="53"/>
      <c r="G61" s="52"/>
      <c r="H61" s="51"/>
      <c r="I61" s="50" t="str">
        <f>IF(C61="","",VLOOKUP(C61,'Paramètre DIVERS'!$B$5:$D$13,2,FALSE))</f>
        <v/>
      </c>
      <c r="J61" s="49" t="str">
        <f ca="1">IF(OR(I61="RTT",I61="HS"),IF(AND(G61&lt;&gt;"",H61&lt;&gt;""),(H61-G61)*24,((SUMPRODUCT(1*(WEEKDAY(ROW(INDIRECT(E61&amp;":"&amp;F61)))=2)))*(LOOKUP(B61,personnels!$A$6:$A$27,personnels!$K$6:$K$27)))+((SUMPRODUCT(1*(WEEKDAY(ROW(INDIRECT(E61&amp;":"&amp;F61)))=3)))*(LOOKUP(B61,personnels!$A$6:$A$27,personnels!$L$6:$L$27)))+((SUMPRODUCT(1*(WEEKDAY(ROW(INDIRECT(E61&amp;":"&amp;F61)))=4)))*(LOOKUP(B61,personnels!$A$6:$A$27,personnels!$M$6:$M$27)))+((SUMPRODUCT(1*(WEEKDAY(ROW(INDIRECT(E61&amp;":"&amp;F61)))=5)))*(LOOKUP(B61,personnels!$A$6:$A$27,personnels!$N$6:$N$27)))+((SUMPRODUCT(1*(WEEKDAY(ROW(INDIRECT(E61&amp;":"&amp;F61)))=6)))*(LOOKUP(B61,personnels!$A$6:$A$27,personnels!$O$6:$O$27)))),"")</f>
        <v/>
      </c>
      <c r="K61" s="48">
        <f>IF(C61='Paramètre DIVERS'!$B$6,NETWORKDAYS(E61,F61,Calendrier!$M$5:$M$18)-0.5,NETWORKDAYS(E61,F61,Calendrier!$M$5:$M$18))</f>
        <v>0</v>
      </c>
      <c r="L61" s="47" t="str">
        <f t="shared" si="24"/>
        <v/>
      </c>
      <c r="M61" s="46" t="str">
        <f t="shared" si="24"/>
        <v/>
      </c>
      <c r="N61" s="46" t="str">
        <f t="shared" si="24"/>
        <v>C</v>
      </c>
      <c r="O61" s="46" t="str">
        <f t="shared" si="24"/>
        <v>C</v>
      </c>
      <c r="P61" s="46" t="str">
        <f t="shared" si="24"/>
        <v/>
      </c>
      <c r="Q61" s="46" t="str">
        <f t="shared" si="24"/>
        <v>C</v>
      </c>
      <c r="R61" s="46" t="str">
        <f t="shared" si="24"/>
        <v/>
      </c>
      <c r="S61" s="46" t="str">
        <f t="shared" si="24"/>
        <v/>
      </c>
      <c r="T61" s="46" t="str">
        <f t="shared" si="24"/>
        <v/>
      </c>
      <c r="U61" s="46" t="str">
        <f t="shared" si="24"/>
        <v>C</v>
      </c>
      <c r="V61" s="46" t="str">
        <f t="shared" si="25"/>
        <v>C</v>
      </c>
      <c r="W61" s="46" t="str">
        <f t="shared" si="25"/>
        <v/>
      </c>
      <c r="X61" s="46" t="str">
        <f t="shared" si="25"/>
        <v/>
      </c>
      <c r="Y61" s="46" t="str">
        <f t="shared" si="25"/>
        <v/>
      </c>
      <c r="Z61" s="46" t="str">
        <f t="shared" si="25"/>
        <v/>
      </c>
      <c r="AA61" s="46" t="str">
        <f t="shared" si="25"/>
        <v/>
      </c>
      <c r="AB61" s="46" t="str">
        <f t="shared" si="25"/>
        <v>C</v>
      </c>
      <c r="AC61" s="46" t="str">
        <f t="shared" si="25"/>
        <v>C</v>
      </c>
      <c r="AD61" s="46" t="str">
        <f t="shared" si="25"/>
        <v/>
      </c>
      <c r="AE61" s="46" t="str">
        <f t="shared" si="25"/>
        <v/>
      </c>
      <c r="AF61" s="46" t="str">
        <f t="shared" si="26"/>
        <v/>
      </c>
      <c r="AG61" s="46" t="str">
        <f t="shared" si="26"/>
        <v/>
      </c>
      <c r="AH61" s="46" t="str">
        <f t="shared" si="26"/>
        <v/>
      </c>
      <c r="AI61" s="46" t="str">
        <f t="shared" si="26"/>
        <v>C</v>
      </c>
      <c r="AJ61" s="46" t="str">
        <f t="shared" si="26"/>
        <v>C</v>
      </c>
      <c r="AK61" s="46" t="str">
        <f t="shared" si="26"/>
        <v/>
      </c>
      <c r="AL61" s="46" t="str">
        <f t="shared" si="26"/>
        <v/>
      </c>
      <c r="AM61" s="46" t="str">
        <f t="shared" si="26"/>
        <v/>
      </c>
      <c r="AN61" s="46" t="str">
        <f t="shared" si="26"/>
        <v/>
      </c>
      <c r="AO61" s="46" t="str">
        <f t="shared" si="26"/>
        <v/>
      </c>
      <c r="AP61" s="46" t="str">
        <f t="shared" si="27"/>
        <v>C</v>
      </c>
      <c r="AQ61" s="46" t="str">
        <f t="shared" si="27"/>
        <v>C</v>
      </c>
      <c r="AR61" s="46" t="str">
        <f t="shared" si="27"/>
        <v/>
      </c>
      <c r="AS61" s="46" t="str">
        <f t="shared" si="27"/>
        <v/>
      </c>
      <c r="AT61" s="46" t="str">
        <f t="shared" si="27"/>
        <v/>
      </c>
      <c r="AU61" s="46" t="str">
        <f t="shared" si="27"/>
        <v/>
      </c>
      <c r="AV61" s="46" t="str">
        <f t="shared" si="27"/>
        <v/>
      </c>
      <c r="AW61" s="46" t="str">
        <f t="shared" si="27"/>
        <v>C</v>
      </c>
      <c r="AX61" s="46" t="str">
        <f t="shared" si="27"/>
        <v>C</v>
      </c>
      <c r="AY61" s="46" t="str">
        <f t="shared" si="27"/>
        <v/>
      </c>
      <c r="AZ61" s="45" t="str">
        <f t="shared" si="27"/>
        <v/>
      </c>
    </row>
    <row r="62" spans="1:52" x14ac:dyDescent="0.3">
      <c r="A62" s="58" t="str">
        <f t="shared" si="19"/>
        <v/>
      </c>
      <c r="B62" s="57"/>
      <c r="C62" s="56"/>
      <c r="D62" s="55"/>
      <c r="E62" s="54"/>
      <c r="F62" s="53"/>
      <c r="G62" s="52"/>
      <c r="H62" s="51"/>
      <c r="I62" s="50" t="str">
        <f>IF(C62="","",VLOOKUP(C62,'Paramètre DIVERS'!$B$5:$D$13,2,FALSE))</f>
        <v/>
      </c>
      <c r="J62" s="49" t="str">
        <f ca="1">IF(OR(I62="RTT",I62="HS"),IF(AND(G62&lt;&gt;"",H62&lt;&gt;""),(H62-G62)*24,((SUMPRODUCT(1*(WEEKDAY(ROW(INDIRECT(E62&amp;":"&amp;F62)))=2)))*(LOOKUP(B62,personnels!$A$6:$A$27,personnels!$K$6:$K$27)))+((SUMPRODUCT(1*(WEEKDAY(ROW(INDIRECT(E62&amp;":"&amp;F62)))=3)))*(LOOKUP(B62,personnels!$A$6:$A$27,personnels!$L$6:$L$27)))+((SUMPRODUCT(1*(WEEKDAY(ROW(INDIRECT(E62&amp;":"&amp;F62)))=4)))*(LOOKUP(B62,personnels!$A$6:$A$27,personnels!$M$6:$M$27)))+((SUMPRODUCT(1*(WEEKDAY(ROW(INDIRECT(E62&amp;":"&amp;F62)))=5)))*(LOOKUP(B62,personnels!$A$6:$A$27,personnels!$N$6:$N$27)))+((SUMPRODUCT(1*(WEEKDAY(ROW(INDIRECT(E62&amp;":"&amp;F62)))=6)))*(LOOKUP(B62,personnels!$A$6:$A$27,personnels!$O$6:$O$27)))),"")</f>
        <v/>
      </c>
      <c r="K62" s="48">
        <f>IF(C62='Paramètre DIVERS'!$B$6,NETWORKDAYS(E62,F62,Calendrier!$M$5:$M$18)-0.5,NETWORKDAYS(E62,F62,Calendrier!$M$5:$M$18))</f>
        <v>0</v>
      </c>
      <c r="L62" s="47" t="str">
        <f t="shared" si="24"/>
        <v/>
      </c>
      <c r="M62" s="46" t="str">
        <f t="shared" si="24"/>
        <v/>
      </c>
      <c r="N62" s="46" t="str">
        <f t="shared" si="24"/>
        <v>C</v>
      </c>
      <c r="O62" s="46" t="str">
        <f t="shared" si="24"/>
        <v>C</v>
      </c>
      <c r="P62" s="46" t="str">
        <f t="shared" si="24"/>
        <v/>
      </c>
      <c r="Q62" s="46" t="str">
        <f t="shared" si="24"/>
        <v>C</v>
      </c>
      <c r="R62" s="46" t="str">
        <f t="shared" si="24"/>
        <v/>
      </c>
      <c r="S62" s="46" t="str">
        <f t="shared" si="24"/>
        <v/>
      </c>
      <c r="T62" s="46" t="str">
        <f t="shared" si="24"/>
        <v/>
      </c>
      <c r="U62" s="46" t="str">
        <f t="shared" si="24"/>
        <v>C</v>
      </c>
      <c r="V62" s="46" t="str">
        <f t="shared" si="25"/>
        <v>C</v>
      </c>
      <c r="W62" s="46" t="str">
        <f t="shared" si="25"/>
        <v/>
      </c>
      <c r="X62" s="46" t="str">
        <f t="shared" si="25"/>
        <v/>
      </c>
      <c r="Y62" s="46" t="str">
        <f t="shared" si="25"/>
        <v/>
      </c>
      <c r="Z62" s="46" t="str">
        <f t="shared" si="25"/>
        <v/>
      </c>
      <c r="AA62" s="46" t="str">
        <f t="shared" si="25"/>
        <v/>
      </c>
      <c r="AB62" s="46" t="str">
        <f t="shared" si="25"/>
        <v>C</v>
      </c>
      <c r="AC62" s="46" t="str">
        <f t="shared" si="25"/>
        <v>C</v>
      </c>
      <c r="AD62" s="46" t="str">
        <f t="shared" si="25"/>
        <v/>
      </c>
      <c r="AE62" s="46" t="str">
        <f t="shared" si="25"/>
        <v/>
      </c>
      <c r="AF62" s="46" t="str">
        <f t="shared" si="26"/>
        <v/>
      </c>
      <c r="AG62" s="46" t="str">
        <f t="shared" si="26"/>
        <v/>
      </c>
      <c r="AH62" s="46" t="str">
        <f t="shared" si="26"/>
        <v/>
      </c>
      <c r="AI62" s="46" t="str">
        <f t="shared" si="26"/>
        <v>C</v>
      </c>
      <c r="AJ62" s="46" t="str">
        <f t="shared" si="26"/>
        <v>C</v>
      </c>
      <c r="AK62" s="46" t="str">
        <f t="shared" si="26"/>
        <v/>
      </c>
      <c r="AL62" s="46" t="str">
        <f t="shared" si="26"/>
        <v/>
      </c>
      <c r="AM62" s="46" t="str">
        <f t="shared" si="26"/>
        <v/>
      </c>
      <c r="AN62" s="46" t="str">
        <f t="shared" si="26"/>
        <v/>
      </c>
      <c r="AO62" s="46" t="str">
        <f t="shared" si="26"/>
        <v/>
      </c>
      <c r="AP62" s="46" t="str">
        <f t="shared" si="27"/>
        <v>C</v>
      </c>
      <c r="AQ62" s="46" t="str">
        <f t="shared" si="27"/>
        <v>C</v>
      </c>
      <c r="AR62" s="46" t="str">
        <f t="shared" si="27"/>
        <v/>
      </c>
      <c r="AS62" s="46" t="str">
        <f t="shared" si="27"/>
        <v/>
      </c>
      <c r="AT62" s="46" t="str">
        <f t="shared" si="27"/>
        <v/>
      </c>
      <c r="AU62" s="46" t="str">
        <f t="shared" si="27"/>
        <v/>
      </c>
      <c r="AV62" s="46" t="str">
        <f t="shared" si="27"/>
        <v/>
      </c>
      <c r="AW62" s="46" t="str">
        <f t="shared" si="27"/>
        <v>C</v>
      </c>
      <c r="AX62" s="46" t="str">
        <f t="shared" si="27"/>
        <v>C</v>
      </c>
      <c r="AY62" s="46" t="str">
        <f t="shared" si="27"/>
        <v/>
      </c>
      <c r="AZ62" s="45" t="str">
        <f t="shared" si="27"/>
        <v/>
      </c>
    </row>
    <row r="63" spans="1:52" x14ac:dyDescent="0.3">
      <c r="A63" s="58" t="str">
        <f t="shared" si="19"/>
        <v/>
      </c>
      <c r="B63" s="57"/>
      <c r="C63" s="56"/>
      <c r="D63" s="55"/>
      <c r="E63" s="54"/>
      <c r="F63" s="53"/>
      <c r="G63" s="52"/>
      <c r="H63" s="51"/>
      <c r="I63" s="50" t="str">
        <f>IF(C63="","",VLOOKUP(C63,'Paramètre DIVERS'!$B$5:$D$13,2,FALSE))</f>
        <v/>
      </c>
      <c r="J63" s="49" t="str">
        <f ca="1">IF(OR(I63="RTT",I63="HS"),IF(AND(G63&lt;&gt;"",H63&lt;&gt;""),(H63-G63)*24,((SUMPRODUCT(1*(WEEKDAY(ROW(INDIRECT(E63&amp;":"&amp;F63)))=2)))*(LOOKUP(B63,personnels!$A$6:$A$27,personnels!$K$6:$K$27)))+((SUMPRODUCT(1*(WEEKDAY(ROW(INDIRECT(E63&amp;":"&amp;F63)))=3)))*(LOOKUP(B63,personnels!$A$6:$A$27,personnels!$L$6:$L$27)))+((SUMPRODUCT(1*(WEEKDAY(ROW(INDIRECT(E63&amp;":"&amp;F63)))=4)))*(LOOKUP(B63,personnels!$A$6:$A$27,personnels!$M$6:$M$27)))+((SUMPRODUCT(1*(WEEKDAY(ROW(INDIRECT(E63&amp;":"&amp;F63)))=5)))*(LOOKUP(B63,personnels!$A$6:$A$27,personnels!$N$6:$N$27)))+((SUMPRODUCT(1*(WEEKDAY(ROW(INDIRECT(E63&amp;":"&amp;F63)))=6)))*(LOOKUP(B63,personnels!$A$6:$A$27,personnels!$O$6:$O$27)))),"")</f>
        <v/>
      </c>
      <c r="K63" s="48">
        <f>IF(C63='Paramètre DIVERS'!$B$6,NETWORKDAYS(E63,F63,Calendrier!$M$5:$M$18)-0.5,NETWORKDAYS(E63,F63,Calendrier!$M$5:$M$18))</f>
        <v>0</v>
      </c>
      <c r="L63" s="47" t="str">
        <f t="shared" si="24"/>
        <v/>
      </c>
      <c r="M63" s="46" t="str">
        <f t="shared" si="24"/>
        <v/>
      </c>
      <c r="N63" s="46" t="str">
        <f t="shared" si="24"/>
        <v>C</v>
      </c>
      <c r="O63" s="46" t="str">
        <f t="shared" si="24"/>
        <v>C</v>
      </c>
      <c r="P63" s="46" t="str">
        <f t="shared" si="24"/>
        <v/>
      </c>
      <c r="Q63" s="46" t="str">
        <f t="shared" si="24"/>
        <v>C</v>
      </c>
      <c r="R63" s="46" t="str">
        <f t="shared" si="24"/>
        <v/>
      </c>
      <c r="S63" s="46" t="str">
        <f t="shared" si="24"/>
        <v/>
      </c>
      <c r="T63" s="46" t="str">
        <f t="shared" si="24"/>
        <v/>
      </c>
      <c r="U63" s="46" t="str">
        <f t="shared" si="24"/>
        <v>C</v>
      </c>
      <c r="V63" s="46" t="str">
        <f t="shared" si="25"/>
        <v>C</v>
      </c>
      <c r="W63" s="46" t="str">
        <f t="shared" si="25"/>
        <v/>
      </c>
      <c r="X63" s="46" t="str">
        <f t="shared" si="25"/>
        <v/>
      </c>
      <c r="Y63" s="46" t="str">
        <f t="shared" si="25"/>
        <v/>
      </c>
      <c r="Z63" s="46" t="str">
        <f t="shared" si="25"/>
        <v/>
      </c>
      <c r="AA63" s="46" t="str">
        <f t="shared" si="25"/>
        <v/>
      </c>
      <c r="AB63" s="46" t="str">
        <f t="shared" si="25"/>
        <v>C</v>
      </c>
      <c r="AC63" s="46" t="str">
        <f t="shared" si="25"/>
        <v>C</v>
      </c>
      <c r="AD63" s="46" t="str">
        <f t="shared" si="25"/>
        <v/>
      </c>
      <c r="AE63" s="46" t="str">
        <f t="shared" si="25"/>
        <v/>
      </c>
      <c r="AF63" s="46" t="str">
        <f t="shared" si="26"/>
        <v/>
      </c>
      <c r="AG63" s="46" t="str">
        <f t="shared" si="26"/>
        <v/>
      </c>
      <c r="AH63" s="46" t="str">
        <f t="shared" si="26"/>
        <v/>
      </c>
      <c r="AI63" s="46" t="str">
        <f t="shared" si="26"/>
        <v>C</v>
      </c>
      <c r="AJ63" s="46" t="str">
        <f t="shared" si="26"/>
        <v>C</v>
      </c>
      <c r="AK63" s="46" t="str">
        <f t="shared" si="26"/>
        <v/>
      </c>
      <c r="AL63" s="46" t="str">
        <f t="shared" si="26"/>
        <v/>
      </c>
      <c r="AM63" s="46" t="str">
        <f t="shared" si="26"/>
        <v/>
      </c>
      <c r="AN63" s="46" t="str">
        <f t="shared" si="26"/>
        <v/>
      </c>
      <c r="AO63" s="46" t="str">
        <f t="shared" si="26"/>
        <v/>
      </c>
      <c r="AP63" s="46" t="str">
        <f t="shared" si="27"/>
        <v>C</v>
      </c>
      <c r="AQ63" s="46" t="str">
        <f t="shared" si="27"/>
        <v>C</v>
      </c>
      <c r="AR63" s="46" t="str">
        <f t="shared" si="27"/>
        <v/>
      </c>
      <c r="AS63" s="46" t="str">
        <f t="shared" si="27"/>
        <v/>
      </c>
      <c r="AT63" s="46" t="str">
        <f t="shared" si="27"/>
        <v/>
      </c>
      <c r="AU63" s="46" t="str">
        <f t="shared" si="27"/>
        <v/>
      </c>
      <c r="AV63" s="46" t="str">
        <f t="shared" si="27"/>
        <v/>
      </c>
      <c r="AW63" s="46" t="str">
        <f t="shared" si="27"/>
        <v>C</v>
      </c>
      <c r="AX63" s="46" t="str">
        <f t="shared" si="27"/>
        <v>C</v>
      </c>
      <c r="AY63" s="46" t="str">
        <f t="shared" si="27"/>
        <v/>
      </c>
      <c r="AZ63" s="45" t="str">
        <f t="shared" si="27"/>
        <v/>
      </c>
    </row>
    <row r="64" spans="1:52" x14ac:dyDescent="0.3">
      <c r="A64" s="58" t="str">
        <f t="shared" si="19"/>
        <v/>
      </c>
      <c r="B64" s="57"/>
      <c r="C64" s="56"/>
      <c r="D64" s="55"/>
      <c r="E64" s="54"/>
      <c r="F64" s="53"/>
      <c r="G64" s="52"/>
      <c r="H64" s="51"/>
      <c r="I64" s="50" t="str">
        <f>IF(C64="","",VLOOKUP(C64,'Paramètre DIVERS'!$B$5:$D$13,2,FALSE))</f>
        <v/>
      </c>
      <c r="J64" s="49" t="str">
        <f ca="1">IF(OR(I64="RTT",I64="HS"),IF(AND(G64&lt;&gt;"",H64&lt;&gt;""),(H64-G64)*24,((SUMPRODUCT(1*(WEEKDAY(ROW(INDIRECT(E64&amp;":"&amp;F64)))=2)))*(LOOKUP(B64,personnels!$A$6:$A$27,personnels!$K$6:$K$27)))+((SUMPRODUCT(1*(WEEKDAY(ROW(INDIRECT(E64&amp;":"&amp;F64)))=3)))*(LOOKUP(B64,personnels!$A$6:$A$27,personnels!$L$6:$L$27)))+((SUMPRODUCT(1*(WEEKDAY(ROW(INDIRECT(E64&amp;":"&amp;F64)))=4)))*(LOOKUP(B64,personnels!$A$6:$A$27,personnels!$M$6:$M$27)))+((SUMPRODUCT(1*(WEEKDAY(ROW(INDIRECT(E64&amp;":"&amp;F64)))=5)))*(LOOKUP(B64,personnels!$A$6:$A$27,personnels!$N$6:$N$27)))+((SUMPRODUCT(1*(WEEKDAY(ROW(INDIRECT(E64&amp;":"&amp;F64)))=6)))*(LOOKUP(B64,personnels!$A$6:$A$27,personnels!$O$6:$O$27)))),"")</f>
        <v/>
      </c>
      <c r="K64" s="48">
        <f>IF(C64='Paramètre DIVERS'!$B$6,NETWORKDAYS(E64,F64,Calendrier!$M$5:$M$18)-0.5,NETWORKDAYS(E64,F64,Calendrier!$M$5:$M$18))</f>
        <v>0</v>
      </c>
      <c r="L64" s="47" t="str">
        <f t="shared" si="24"/>
        <v/>
      </c>
      <c r="M64" s="46" t="str">
        <f t="shared" si="24"/>
        <v/>
      </c>
      <c r="N64" s="46" t="str">
        <f t="shared" si="24"/>
        <v>C</v>
      </c>
      <c r="O64" s="46" t="str">
        <f t="shared" si="24"/>
        <v>C</v>
      </c>
      <c r="P64" s="46" t="str">
        <f t="shared" si="24"/>
        <v/>
      </c>
      <c r="Q64" s="46" t="str">
        <f t="shared" si="24"/>
        <v>C</v>
      </c>
      <c r="R64" s="46" t="str">
        <f t="shared" si="24"/>
        <v/>
      </c>
      <c r="S64" s="46" t="str">
        <f t="shared" si="24"/>
        <v/>
      </c>
      <c r="T64" s="46" t="str">
        <f t="shared" si="24"/>
        <v/>
      </c>
      <c r="U64" s="46" t="str">
        <f t="shared" si="24"/>
        <v>C</v>
      </c>
      <c r="V64" s="46" t="str">
        <f t="shared" si="25"/>
        <v>C</v>
      </c>
      <c r="W64" s="46" t="str">
        <f t="shared" si="25"/>
        <v/>
      </c>
      <c r="X64" s="46" t="str">
        <f t="shared" si="25"/>
        <v/>
      </c>
      <c r="Y64" s="46" t="str">
        <f t="shared" si="25"/>
        <v/>
      </c>
      <c r="Z64" s="46" t="str">
        <f t="shared" si="25"/>
        <v/>
      </c>
      <c r="AA64" s="46" t="str">
        <f t="shared" si="25"/>
        <v/>
      </c>
      <c r="AB64" s="46" t="str">
        <f t="shared" si="25"/>
        <v>C</v>
      </c>
      <c r="AC64" s="46" t="str">
        <f t="shared" si="25"/>
        <v>C</v>
      </c>
      <c r="AD64" s="46" t="str">
        <f t="shared" si="25"/>
        <v/>
      </c>
      <c r="AE64" s="46" t="str">
        <f t="shared" si="25"/>
        <v/>
      </c>
      <c r="AF64" s="46" t="str">
        <f t="shared" si="26"/>
        <v/>
      </c>
      <c r="AG64" s="46" t="str">
        <f t="shared" si="26"/>
        <v/>
      </c>
      <c r="AH64" s="46" t="str">
        <f t="shared" si="26"/>
        <v/>
      </c>
      <c r="AI64" s="46" t="str">
        <f t="shared" si="26"/>
        <v>C</v>
      </c>
      <c r="AJ64" s="46" t="str">
        <f t="shared" si="26"/>
        <v>C</v>
      </c>
      <c r="AK64" s="46" t="str">
        <f t="shared" si="26"/>
        <v/>
      </c>
      <c r="AL64" s="46" t="str">
        <f t="shared" si="26"/>
        <v/>
      </c>
      <c r="AM64" s="46" t="str">
        <f t="shared" si="26"/>
        <v/>
      </c>
      <c r="AN64" s="46" t="str">
        <f t="shared" si="26"/>
        <v/>
      </c>
      <c r="AO64" s="46" t="str">
        <f t="shared" si="26"/>
        <v/>
      </c>
      <c r="AP64" s="46" t="str">
        <f t="shared" si="27"/>
        <v>C</v>
      </c>
      <c r="AQ64" s="46" t="str">
        <f t="shared" si="27"/>
        <v>C</v>
      </c>
      <c r="AR64" s="46" t="str">
        <f t="shared" si="27"/>
        <v/>
      </c>
      <c r="AS64" s="46" t="str">
        <f t="shared" si="27"/>
        <v/>
      </c>
      <c r="AT64" s="46" t="str">
        <f t="shared" si="27"/>
        <v/>
      </c>
      <c r="AU64" s="46" t="str">
        <f t="shared" si="27"/>
        <v/>
      </c>
      <c r="AV64" s="46" t="str">
        <f t="shared" si="27"/>
        <v/>
      </c>
      <c r="AW64" s="46" t="str">
        <f t="shared" si="27"/>
        <v>C</v>
      </c>
      <c r="AX64" s="46" t="str">
        <f t="shared" si="27"/>
        <v>C</v>
      </c>
      <c r="AY64" s="46" t="str">
        <f t="shared" si="27"/>
        <v/>
      </c>
      <c r="AZ64" s="45" t="str">
        <f t="shared" si="27"/>
        <v/>
      </c>
    </row>
    <row r="65" spans="1:52" x14ac:dyDescent="0.3">
      <c r="A65" s="58" t="str">
        <f t="shared" si="19"/>
        <v/>
      </c>
      <c r="B65" s="57"/>
      <c r="C65" s="56"/>
      <c r="D65" s="55"/>
      <c r="E65" s="54"/>
      <c r="F65" s="53"/>
      <c r="G65" s="52"/>
      <c r="H65" s="51"/>
      <c r="I65" s="50" t="str">
        <f>IF(C65="","",VLOOKUP(C65,'Paramètre DIVERS'!$B$5:$D$13,2,FALSE))</f>
        <v/>
      </c>
      <c r="J65" s="49" t="str">
        <f ca="1">IF(OR(I65="RTT",I65="HS"),IF(AND(G65&lt;&gt;"",H65&lt;&gt;""),(H65-G65)*24,((SUMPRODUCT(1*(WEEKDAY(ROW(INDIRECT(E65&amp;":"&amp;F65)))=2)))*(LOOKUP(B65,personnels!$A$6:$A$27,personnels!$K$6:$K$27)))+((SUMPRODUCT(1*(WEEKDAY(ROW(INDIRECT(E65&amp;":"&amp;F65)))=3)))*(LOOKUP(B65,personnels!$A$6:$A$27,personnels!$L$6:$L$27)))+((SUMPRODUCT(1*(WEEKDAY(ROW(INDIRECT(E65&amp;":"&amp;F65)))=4)))*(LOOKUP(B65,personnels!$A$6:$A$27,personnels!$M$6:$M$27)))+((SUMPRODUCT(1*(WEEKDAY(ROW(INDIRECT(E65&amp;":"&amp;F65)))=5)))*(LOOKUP(B65,personnels!$A$6:$A$27,personnels!$N$6:$N$27)))+((SUMPRODUCT(1*(WEEKDAY(ROW(INDIRECT(E65&amp;":"&amp;F65)))=6)))*(LOOKUP(B65,personnels!$A$6:$A$27,personnels!$O$6:$O$27)))),"")</f>
        <v/>
      </c>
      <c r="K65" s="48">
        <f>IF(C65='Paramètre DIVERS'!$B$6,NETWORKDAYS(E65,F65,Calendrier!$M$5:$M$18)-0.5,NETWORKDAYS(E65,F65,Calendrier!$M$5:$M$18))</f>
        <v>0</v>
      </c>
      <c r="L65" s="47" t="str">
        <f t="shared" si="24"/>
        <v/>
      </c>
      <c r="M65" s="46" t="str">
        <f t="shared" si="24"/>
        <v/>
      </c>
      <c r="N65" s="46" t="str">
        <f t="shared" si="24"/>
        <v>C</v>
      </c>
      <c r="O65" s="46" t="str">
        <f t="shared" si="24"/>
        <v>C</v>
      </c>
      <c r="P65" s="46" t="str">
        <f t="shared" si="24"/>
        <v/>
      </c>
      <c r="Q65" s="46" t="str">
        <f t="shared" si="24"/>
        <v>C</v>
      </c>
      <c r="R65" s="46" t="str">
        <f t="shared" si="24"/>
        <v/>
      </c>
      <c r="S65" s="46" t="str">
        <f t="shared" si="24"/>
        <v/>
      </c>
      <c r="T65" s="46" t="str">
        <f t="shared" si="24"/>
        <v/>
      </c>
      <c r="U65" s="46" t="str">
        <f t="shared" si="24"/>
        <v>C</v>
      </c>
      <c r="V65" s="46" t="str">
        <f t="shared" si="25"/>
        <v>C</v>
      </c>
      <c r="W65" s="46" t="str">
        <f t="shared" si="25"/>
        <v/>
      </c>
      <c r="X65" s="46" t="str">
        <f t="shared" si="25"/>
        <v/>
      </c>
      <c r="Y65" s="46" t="str">
        <f t="shared" si="25"/>
        <v/>
      </c>
      <c r="Z65" s="46" t="str">
        <f t="shared" si="25"/>
        <v/>
      </c>
      <c r="AA65" s="46" t="str">
        <f t="shared" si="25"/>
        <v/>
      </c>
      <c r="AB65" s="46" t="str">
        <f t="shared" si="25"/>
        <v>C</v>
      </c>
      <c r="AC65" s="46" t="str">
        <f t="shared" si="25"/>
        <v>C</v>
      </c>
      <c r="AD65" s="46" t="str">
        <f t="shared" si="25"/>
        <v/>
      </c>
      <c r="AE65" s="46" t="str">
        <f t="shared" si="25"/>
        <v/>
      </c>
      <c r="AF65" s="46" t="str">
        <f t="shared" si="26"/>
        <v/>
      </c>
      <c r="AG65" s="46" t="str">
        <f t="shared" si="26"/>
        <v/>
      </c>
      <c r="AH65" s="46" t="str">
        <f t="shared" si="26"/>
        <v/>
      </c>
      <c r="AI65" s="46" t="str">
        <f t="shared" si="26"/>
        <v>C</v>
      </c>
      <c r="AJ65" s="46" t="str">
        <f t="shared" si="26"/>
        <v>C</v>
      </c>
      <c r="AK65" s="46" t="str">
        <f t="shared" si="26"/>
        <v/>
      </c>
      <c r="AL65" s="46" t="str">
        <f t="shared" si="26"/>
        <v/>
      </c>
      <c r="AM65" s="46" t="str">
        <f t="shared" si="26"/>
        <v/>
      </c>
      <c r="AN65" s="46" t="str">
        <f t="shared" si="26"/>
        <v/>
      </c>
      <c r="AO65" s="46" t="str">
        <f t="shared" si="26"/>
        <v/>
      </c>
      <c r="AP65" s="46" t="str">
        <f t="shared" si="27"/>
        <v>C</v>
      </c>
      <c r="AQ65" s="46" t="str">
        <f t="shared" si="27"/>
        <v>C</v>
      </c>
      <c r="AR65" s="46" t="str">
        <f t="shared" si="27"/>
        <v/>
      </c>
      <c r="AS65" s="46" t="str">
        <f t="shared" si="27"/>
        <v/>
      </c>
      <c r="AT65" s="46" t="str">
        <f t="shared" si="27"/>
        <v/>
      </c>
      <c r="AU65" s="46" t="str">
        <f t="shared" si="27"/>
        <v/>
      </c>
      <c r="AV65" s="46" t="str">
        <f t="shared" si="27"/>
        <v/>
      </c>
      <c r="AW65" s="46" t="str">
        <f t="shared" si="27"/>
        <v>C</v>
      </c>
      <c r="AX65" s="46" t="str">
        <f t="shared" si="27"/>
        <v>C</v>
      </c>
      <c r="AY65" s="46" t="str">
        <f t="shared" si="27"/>
        <v/>
      </c>
      <c r="AZ65" s="45" t="str">
        <f t="shared" si="27"/>
        <v/>
      </c>
    </row>
    <row r="66" spans="1:52" x14ac:dyDescent="0.3">
      <c r="A66" s="58" t="str">
        <f t="shared" si="19"/>
        <v/>
      </c>
      <c r="B66" s="57"/>
      <c r="C66" s="56"/>
      <c r="D66" s="55"/>
      <c r="E66" s="54"/>
      <c r="F66" s="53"/>
      <c r="G66" s="52"/>
      <c r="H66" s="51"/>
      <c r="I66" s="50" t="str">
        <f>IF(C66="","",VLOOKUP(C66,'Paramètre DIVERS'!$B$5:$D$13,2,FALSE))</f>
        <v/>
      </c>
      <c r="J66" s="49" t="str">
        <f ca="1">IF(OR(I66="RTT",I66="HS"),IF(AND(G66&lt;&gt;"",H66&lt;&gt;""),(H66-G66)*24,((SUMPRODUCT(1*(WEEKDAY(ROW(INDIRECT(E66&amp;":"&amp;F66)))=2)))*(LOOKUP(B66,personnels!$A$6:$A$27,personnels!$K$6:$K$27)))+((SUMPRODUCT(1*(WEEKDAY(ROW(INDIRECT(E66&amp;":"&amp;F66)))=3)))*(LOOKUP(B66,personnels!$A$6:$A$27,personnels!$L$6:$L$27)))+((SUMPRODUCT(1*(WEEKDAY(ROW(INDIRECT(E66&amp;":"&amp;F66)))=4)))*(LOOKUP(B66,personnels!$A$6:$A$27,personnels!$M$6:$M$27)))+((SUMPRODUCT(1*(WEEKDAY(ROW(INDIRECT(E66&amp;":"&amp;F66)))=5)))*(LOOKUP(B66,personnels!$A$6:$A$27,personnels!$N$6:$N$27)))+((SUMPRODUCT(1*(WEEKDAY(ROW(INDIRECT(E66&amp;":"&amp;F66)))=6)))*(LOOKUP(B66,personnels!$A$6:$A$27,personnels!$O$6:$O$27)))),"")</f>
        <v/>
      </c>
      <c r="K66" s="48">
        <f>IF(C66='Paramètre DIVERS'!$B$6,NETWORKDAYS(E66,F66,Calendrier!$M$5:$M$18)-0.5,NETWORKDAYS(E66,F66,Calendrier!$M$5:$M$18))</f>
        <v>0</v>
      </c>
      <c r="L66" s="47" t="str">
        <f t="shared" si="24"/>
        <v/>
      </c>
      <c r="M66" s="46" t="str">
        <f t="shared" si="24"/>
        <v/>
      </c>
      <c r="N66" s="46" t="str">
        <f t="shared" si="24"/>
        <v>C</v>
      </c>
      <c r="O66" s="46" t="str">
        <f t="shared" si="24"/>
        <v>C</v>
      </c>
      <c r="P66" s="46" t="str">
        <f t="shared" si="24"/>
        <v/>
      </c>
      <c r="Q66" s="46" t="str">
        <f t="shared" si="24"/>
        <v>C</v>
      </c>
      <c r="R66" s="46" t="str">
        <f t="shared" si="24"/>
        <v/>
      </c>
      <c r="S66" s="46" t="str">
        <f t="shared" si="24"/>
        <v/>
      </c>
      <c r="T66" s="46" t="str">
        <f t="shared" si="24"/>
        <v/>
      </c>
      <c r="U66" s="46" t="str">
        <f t="shared" si="24"/>
        <v>C</v>
      </c>
      <c r="V66" s="46" t="str">
        <f t="shared" si="25"/>
        <v>C</v>
      </c>
      <c r="W66" s="46" t="str">
        <f t="shared" si="25"/>
        <v/>
      </c>
      <c r="X66" s="46" t="str">
        <f t="shared" si="25"/>
        <v/>
      </c>
      <c r="Y66" s="46" t="str">
        <f t="shared" si="25"/>
        <v/>
      </c>
      <c r="Z66" s="46" t="str">
        <f t="shared" si="25"/>
        <v/>
      </c>
      <c r="AA66" s="46" t="str">
        <f t="shared" si="25"/>
        <v/>
      </c>
      <c r="AB66" s="46" t="str">
        <f t="shared" si="25"/>
        <v>C</v>
      </c>
      <c r="AC66" s="46" t="str">
        <f t="shared" si="25"/>
        <v>C</v>
      </c>
      <c r="AD66" s="46" t="str">
        <f t="shared" si="25"/>
        <v/>
      </c>
      <c r="AE66" s="46" t="str">
        <f t="shared" si="25"/>
        <v/>
      </c>
      <c r="AF66" s="46" t="str">
        <f t="shared" si="26"/>
        <v/>
      </c>
      <c r="AG66" s="46" t="str">
        <f t="shared" si="26"/>
        <v/>
      </c>
      <c r="AH66" s="46" t="str">
        <f t="shared" si="26"/>
        <v/>
      </c>
      <c r="AI66" s="46" t="str">
        <f t="shared" si="26"/>
        <v>C</v>
      </c>
      <c r="AJ66" s="46" t="str">
        <f t="shared" si="26"/>
        <v>C</v>
      </c>
      <c r="AK66" s="46" t="str">
        <f t="shared" si="26"/>
        <v/>
      </c>
      <c r="AL66" s="46" t="str">
        <f t="shared" si="26"/>
        <v/>
      </c>
      <c r="AM66" s="46" t="str">
        <f t="shared" si="26"/>
        <v/>
      </c>
      <c r="AN66" s="46" t="str">
        <f t="shared" si="26"/>
        <v/>
      </c>
      <c r="AO66" s="46" t="str">
        <f t="shared" si="26"/>
        <v/>
      </c>
      <c r="AP66" s="46" t="str">
        <f t="shared" si="27"/>
        <v>C</v>
      </c>
      <c r="AQ66" s="46" t="str">
        <f t="shared" si="27"/>
        <v>C</v>
      </c>
      <c r="AR66" s="46" t="str">
        <f t="shared" si="27"/>
        <v/>
      </c>
      <c r="AS66" s="46" t="str">
        <f t="shared" si="27"/>
        <v/>
      </c>
      <c r="AT66" s="46" t="str">
        <f t="shared" si="27"/>
        <v/>
      </c>
      <c r="AU66" s="46" t="str">
        <f t="shared" si="27"/>
        <v/>
      </c>
      <c r="AV66" s="46" t="str">
        <f t="shared" si="27"/>
        <v/>
      </c>
      <c r="AW66" s="46" t="str">
        <f t="shared" si="27"/>
        <v>C</v>
      </c>
      <c r="AX66" s="46" t="str">
        <f t="shared" si="27"/>
        <v>C</v>
      </c>
      <c r="AY66" s="46" t="str">
        <f t="shared" si="27"/>
        <v/>
      </c>
      <c r="AZ66" s="45" t="str">
        <f t="shared" si="27"/>
        <v/>
      </c>
    </row>
    <row r="67" spans="1:52" x14ac:dyDescent="0.3">
      <c r="A67" s="58" t="str">
        <f t="shared" si="19"/>
        <v/>
      </c>
      <c r="B67" s="57"/>
      <c r="C67" s="56"/>
      <c r="D67" s="55"/>
      <c r="E67" s="54"/>
      <c r="F67" s="53"/>
      <c r="G67" s="52"/>
      <c r="H67" s="51"/>
      <c r="I67" s="50" t="str">
        <f>IF(C67="","",VLOOKUP(C67,'Paramètre DIVERS'!$B$5:$D$13,2,FALSE))</f>
        <v/>
      </c>
      <c r="J67" s="49" t="str">
        <f ca="1">IF(OR(I67="RTT",I67="HS"),IF(AND(G67&lt;&gt;"",H67&lt;&gt;""),(H67-G67)*24,((SUMPRODUCT(1*(WEEKDAY(ROW(INDIRECT(E67&amp;":"&amp;F67)))=2)))*(LOOKUP(B67,personnels!$A$6:$A$27,personnels!$K$6:$K$27)))+((SUMPRODUCT(1*(WEEKDAY(ROW(INDIRECT(E67&amp;":"&amp;F67)))=3)))*(LOOKUP(B67,personnels!$A$6:$A$27,personnels!$L$6:$L$27)))+((SUMPRODUCT(1*(WEEKDAY(ROW(INDIRECT(E67&amp;":"&amp;F67)))=4)))*(LOOKUP(B67,personnels!$A$6:$A$27,personnels!$M$6:$M$27)))+((SUMPRODUCT(1*(WEEKDAY(ROW(INDIRECT(E67&amp;":"&amp;F67)))=5)))*(LOOKUP(B67,personnels!$A$6:$A$27,personnels!$N$6:$N$27)))+((SUMPRODUCT(1*(WEEKDAY(ROW(INDIRECT(E67&amp;":"&amp;F67)))=6)))*(LOOKUP(B67,personnels!$A$6:$A$27,personnels!$O$6:$O$27)))),"")</f>
        <v/>
      </c>
      <c r="K67" s="48">
        <f>IF(C67='Paramètre DIVERS'!$B$6,NETWORKDAYS(E67,F67,Calendrier!$M$5:$M$18)-0.5,NETWORKDAYS(E67,F67,Calendrier!$M$5:$M$18))</f>
        <v>0</v>
      </c>
      <c r="L67" s="47" t="str">
        <f t="shared" ref="L67:U76" si="28">IF(OR(L$6="s",L$6="f",L$6="d"),"C",IF(AND(L$5&gt;=$E67,L$5&lt;=$F67),$I67,""))</f>
        <v/>
      </c>
      <c r="M67" s="46" t="str">
        <f t="shared" si="28"/>
        <v/>
      </c>
      <c r="N67" s="46" t="str">
        <f t="shared" si="28"/>
        <v>C</v>
      </c>
      <c r="O67" s="46" t="str">
        <f t="shared" si="28"/>
        <v>C</v>
      </c>
      <c r="P67" s="46" t="str">
        <f t="shared" si="28"/>
        <v/>
      </c>
      <c r="Q67" s="46" t="str">
        <f t="shared" si="28"/>
        <v>C</v>
      </c>
      <c r="R67" s="46" t="str">
        <f t="shared" si="28"/>
        <v/>
      </c>
      <c r="S67" s="46" t="str">
        <f t="shared" si="28"/>
        <v/>
      </c>
      <c r="T67" s="46" t="str">
        <f t="shared" si="28"/>
        <v/>
      </c>
      <c r="U67" s="46" t="str">
        <f t="shared" si="28"/>
        <v>C</v>
      </c>
      <c r="V67" s="46" t="str">
        <f t="shared" ref="V67:AE76" si="29">IF(OR(V$6="s",V$6="f",V$6="d"),"C",IF(AND(V$5&gt;=$E67,V$5&lt;=$F67),$I67,""))</f>
        <v>C</v>
      </c>
      <c r="W67" s="46" t="str">
        <f t="shared" si="29"/>
        <v/>
      </c>
      <c r="X67" s="46" t="str">
        <f t="shared" si="29"/>
        <v/>
      </c>
      <c r="Y67" s="46" t="str">
        <f t="shared" si="29"/>
        <v/>
      </c>
      <c r="Z67" s="46" t="str">
        <f t="shared" si="29"/>
        <v/>
      </c>
      <c r="AA67" s="46" t="str">
        <f t="shared" si="29"/>
        <v/>
      </c>
      <c r="AB67" s="46" t="str">
        <f t="shared" si="29"/>
        <v>C</v>
      </c>
      <c r="AC67" s="46" t="str">
        <f t="shared" si="29"/>
        <v>C</v>
      </c>
      <c r="AD67" s="46" t="str">
        <f t="shared" si="29"/>
        <v/>
      </c>
      <c r="AE67" s="46" t="str">
        <f t="shared" si="29"/>
        <v/>
      </c>
      <c r="AF67" s="46" t="str">
        <f t="shared" ref="AF67:AO76" si="30">IF(OR(AF$6="s",AF$6="f",AF$6="d"),"C",IF(AND(AF$5&gt;=$E67,AF$5&lt;=$F67),$I67,""))</f>
        <v/>
      </c>
      <c r="AG67" s="46" t="str">
        <f t="shared" si="30"/>
        <v/>
      </c>
      <c r="AH67" s="46" t="str">
        <f t="shared" si="30"/>
        <v/>
      </c>
      <c r="AI67" s="46" t="str">
        <f t="shared" si="30"/>
        <v>C</v>
      </c>
      <c r="AJ67" s="46" t="str">
        <f t="shared" si="30"/>
        <v>C</v>
      </c>
      <c r="AK67" s="46" t="str">
        <f t="shared" si="30"/>
        <v/>
      </c>
      <c r="AL67" s="46" t="str">
        <f t="shared" si="30"/>
        <v/>
      </c>
      <c r="AM67" s="46" t="str">
        <f t="shared" si="30"/>
        <v/>
      </c>
      <c r="AN67" s="46" t="str">
        <f t="shared" si="30"/>
        <v/>
      </c>
      <c r="AO67" s="46" t="str">
        <f t="shared" si="30"/>
        <v/>
      </c>
      <c r="AP67" s="46" t="str">
        <f t="shared" ref="AP67:AZ76" si="31">IF(OR(AP$6="s",AP$6="f",AP$6="d"),"C",IF(AND(AP$5&gt;=$E67,AP$5&lt;=$F67),$I67,""))</f>
        <v>C</v>
      </c>
      <c r="AQ67" s="46" t="str">
        <f t="shared" si="31"/>
        <v>C</v>
      </c>
      <c r="AR67" s="46" t="str">
        <f t="shared" si="31"/>
        <v/>
      </c>
      <c r="AS67" s="46" t="str">
        <f t="shared" si="31"/>
        <v/>
      </c>
      <c r="AT67" s="46" t="str">
        <f t="shared" si="31"/>
        <v/>
      </c>
      <c r="AU67" s="46" t="str">
        <f t="shared" si="31"/>
        <v/>
      </c>
      <c r="AV67" s="46" t="str">
        <f t="shared" si="31"/>
        <v/>
      </c>
      <c r="AW67" s="46" t="str">
        <f t="shared" si="31"/>
        <v>C</v>
      </c>
      <c r="AX67" s="46" t="str">
        <f t="shared" si="31"/>
        <v>C</v>
      </c>
      <c r="AY67" s="46" t="str">
        <f t="shared" si="31"/>
        <v/>
      </c>
      <c r="AZ67" s="45" t="str">
        <f t="shared" si="31"/>
        <v/>
      </c>
    </row>
    <row r="68" spans="1:52" x14ac:dyDescent="0.3">
      <c r="A68" s="58" t="str">
        <f t="shared" si="19"/>
        <v/>
      </c>
      <c r="B68" s="57"/>
      <c r="C68" s="56"/>
      <c r="D68" s="55"/>
      <c r="E68" s="54"/>
      <c r="F68" s="53"/>
      <c r="G68" s="52"/>
      <c r="H68" s="51"/>
      <c r="I68" s="50" t="str">
        <f>IF(C68="","",VLOOKUP(C68,'Paramètre DIVERS'!$B$5:$D$13,2,FALSE))</f>
        <v/>
      </c>
      <c r="J68" s="49" t="str">
        <f ca="1">IF(OR(I68="RTT",I68="HS"),IF(AND(G68&lt;&gt;"",H68&lt;&gt;""),(H68-G68)*24,((SUMPRODUCT(1*(WEEKDAY(ROW(INDIRECT(E68&amp;":"&amp;F68)))=2)))*(LOOKUP(B68,personnels!$A$6:$A$27,personnels!$K$6:$K$27)))+((SUMPRODUCT(1*(WEEKDAY(ROW(INDIRECT(E68&amp;":"&amp;F68)))=3)))*(LOOKUP(B68,personnels!$A$6:$A$27,personnels!$L$6:$L$27)))+((SUMPRODUCT(1*(WEEKDAY(ROW(INDIRECT(E68&amp;":"&amp;F68)))=4)))*(LOOKUP(B68,personnels!$A$6:$A$27,personnels!$M$6:$M$27)))+((SUMPRODUCT(1*(WEEKDAY(ROW(INDIRECT(E68&amp;":"&amp;F68)))=5)))*(LOOKUP(B68,personnels!$A$6:$A$27,personnels!$N$6:$N$27)))+((SUMPRODUCT(1*(WEEKDAY(ROW(INDIRECT(E68&amp;":"&amp;F68)))=6)))*(LOOKUP(B68,personnels!$A$6:$A$27,personnels!$O$6:$O$27)))),"")</f>
        <v/>
      </c>
      <c r="K68" s="48">
        <f>IF(C68='Paramètre DIVERS'!$B$6,NETWORKDAYS(E68,F68,Calendrier!$M$5:$M$18)-0.5,NETWORKDAYS(E68,F68,Calendrier!$M$5:$M$18))</f>
        <v>0</v>
      </c>
      <c r="L68" s="47" t="str">
        <f t="shared" si="28"/>
        <v/>
      </c>
      <c r="M68" s="46" t="str">
        <f t="shared" si="28"/>
        <v/>
      </c>
      <c r="N68" s="46" t="str">
        <f t="shared" si="28"/>
        <v>C</v>
      </c>
      <c r="O68" s="46" t="str">
        <f t="shared" si="28"/>
        <v>C</v>
      </c>
      <c r="P68" s="46" t="str">
        <f t="shared" si="28"/>
        <v/>
      </c>
      <c r="Q68" s="46" t="str">
        <f t="shared" si="28"/>
        <v>C</v>
      </c>
      <c r="R68" s="46" t="str">
        <f t="shared" si="28"/>
        <v/>
      </c>
      <c r="S68" s="46" t="str">
        <f t="shared" si="28"/>
        <v/>
      </c>
      <c r="T68" s="46" t="str">
        <f t="shared" si="28"/>
        <v/>
      </c>
      <c r="U68" s="46" t="str">
        <f t="shared" si="28"/>
        <v>C</v>
      </c>
      <c r="V68" s="46" t="str">
        <f t="shared" si="29"/>
        <v>C</v>
      </c>
      <c r="W68" s="46" t="str">
        <f t="shared" si="29"/>
        <v/>
      </c>
      <c r="X68" s="46" t="str">
        <f t="shared" si="29"/>
        <v/>
      </c>
      <c r="Y68" s="46" t="str">
        <f t="shared" si="29"/>
        <v/>
      </c>
      <c r="Z68" s="46" t="str">
        <f t="shared" si="29"/>
        <v/>
      </c>
      <c r="AA68" s="46" t="str">
        <f t="shared" si="29"/>
        <v/>
      </c>
      <c r="AB68" s="46" t="str">
        <f t="shared" si="29"/>
        <v>C</v>
      </c>
      <c r="AC68" s="46" t="str">
        <f t="shared" si="29"/>
        <v>C</v>
      </c>
      <c r="AD68" s="46" t="str">
        <f t="shared" si="29"/>
        <v/>
      </c>
      <c r="AE68" s="46" t="str">
        <f t="shared" si="29"/>
        <v/>
      </c>
      <c r="AF68" s="46" t="str">
        <f t="shared" si="30"/>
        <v/>
      </c>
      <c r="AG68" s="46" t="str">
        <f t="shared" si="30"/>
        <v/>
      </c>
      <c r="AH68" s="46" t="str">
        <f t="shared" si="30"/>
        <v/>
      </c>
      <c r="AI68" s="46" t="str">
        <f t="shared" si="30"/>
        <v>C</v>
      </c>
      <c r="AJ68" s="46" t="str">
        <f t="shared" si="30"/>
        <v>C</v>
      </c>
      <c r="AK68" s="46" t="str">
        <f t="shared" si="30"/>
        <v/>
      </c>
      <c r="AL68" s="46" t="str">
        <f t="shared" si="30"/>
        <v/>
      </c>
      <c r="AM68" s="46" t="str">
        <f t="shared" si="30"/>
        <v/>
      </c>
      <c r="AN68" s="46" t="str">
        <f t="shared" si="30"/>
        <v/>
      </c>
      <c r="AO68" s="46" t="str">
        <f t="shared" si="30"/>
        <v/>
      </c>
      <c r="AP68" s="46" t="str">
        <f t="shared" si="31"/>
        <v>C</v>
      </c>
      <c r="AQ68" s="46" t="str">
        <f t="shared" si="31"/>
        <v>C</v>
      </c>
      <c r="AR68" s="46" t="str">
        <f t="shared" si="31"/>
        <v/>
      </c>
      <c r="AS68" s="46" t="str">
        <f t="shared" si="31"/>
        <v/>
      </c>
      <c r="AT68" s="46" t="str">
        <f t="shared" si="31"/>
        <v/>
      </c>
      <c r="AU68" s="46" t="str">
        <f t="shared" si="31"/>
        <v/>
      </c>
      <c r="AV68" s="46" t="str">
        <f t="shared" si="31"/>
        <v/>
      </c>
      <c r="AW68" s="46" t="str">
        <f t="shared" si="31"/>
        <v>C</v>
      </c>
      <c r="AX68" s="46" t="str">
        <f t="shared" si="31"/>
        <v>C</v>
      </c>
      <c r="AY68" s="46" t="str">
        <f t="shared" si="31"/>
        <v/>
      </c>
      <c r="AZ68" s="45" t="str">
        <f t="shared" si="31"/>
        <v/>
      </c>
    </row>
    <row r="69" spans="1:52" x14ac:dyDescent="0.3">
      <c r="A69" s="58" t="str">
        <f t="shared" si="19"/>
        <v/>
      </c>
      <c r="B69" s="57"/>
      <c r="C69" s="56"/>
      <c r="D69" s="55"/>
      <c r="E69" s="54"/>
      <c r="F69" s="53"/>
      <c r="G69" s="52"/>
      <c r="H69" s="51"/>
      <c r="I69" s="50" t="str">
        <f>IF(C69="","",VLOOKUP(C69,'Paramètre DIVERS'!$B$5:$D$13,2,FALSE))</f>
        <v/>
      </c>
      <c r="J69" s="49" t="str">
        <f ca="1">IF(OR(I69="RTT",I69="HS"),IF(AND(G69&lt;&gt;"",H69&lt;&gt;""),(H69-G69)*24,((SUMPRODUCT(1*(WEEKDAY(ROW(INDIRECT(E69&amp;":"&amp;F69)))=2)))*(LOOKUP(B69,personnels!$A$6:$A$27,personnels!$K$6:$K$27)))+((SUMPRODUCT(1*(WEEKDAY(ROW(INDIRECT(E69&amp;":"&amp;F69)))=3)))*(LOOKUP(B69,personnels!$A$6:$A$27,personnels!$L$6:$L$27)))+((SUMPRODUCT(1*(WEEKDAY(ROW(INDIRECT(E69&amp;":"&amp;F69)))=4)))*(LOOKUP(B69,personnels!$A$6:$A$27,personnels!$M$6:$M$27)))+((SUMPRODUCT(1*(WEEKDAY(ROW(INDIRECT(E69&amp;":"&amp;F69)))=5)))*(LOOKUP(B69,personnels!$A$6:$A$27,personnels!$N$6:$N$27)))+((SUMPRODUCT(1*(WEEKDAY(ROW(INDIRECT(E69&amp;":"&amp;F69)))=6)))*(LOOKUP(B69,personnels!$A$6:$A$27,personnels!$O$6:$O$27)))),"")</f>
        <v/>
      </c>
      <c r="K69" s="48">
        <f>IF(C69='Paramètre DIVERS'!$B$6,NETWORKDAYS(E69,F69,Calendrier!$M$5:$M$18)-0.5,NETWORKDAYS(E69,F69,Calendrier!$M$5:$M$18))</f>
        <v>0</v>
      </c>
      <c r="L69" s="47" t="str">
        <f t="shared" si="28"/>
        <v/>
      </c>
      <c r="M69" s="46" t="str">
        <f t="shared" si="28"/>
        <v/>
      </c>
      <c r="N69" s="46" t="str">
        <f t="shared" si="28"/>
        <v>C</v>
      </c>
      <c r="O69" s="46" t="str">
        <f t="shared" si="28"/>
        <v>C</v>
      </c>
      <c r="P69" s="46" t="str">
        <f t="shared" si="28"/>
        <v/>
      </c>
      <c r="Q69" s="46" t="str">
        <f t="shared" si="28"/>
        <v>C</v>
      </c>
      <c r="R69" s="46" t="str">
        <f t="shared" si="28"/>
        <v/>
      </c>
      <c r="S69" s="46" t="str">
        <f t="shared" si="28"/>
        <v/>
      </c>
      <c r="T69" s="46" t="str">
        <f t="shared" si="28"/>
        <v/>
      </c>
      <c r="U69" s="46" t="str">
        <f t="shared" si="28"/>
        <v>C</v>
      </c>
      <c r="V69" s="46" t="str">
        <f t="shared" si="29"/>
        <v>C</v>
      </c>
      <c r="W69" s="46" t="str">
        <f t="shared" si="29"/>
        <v/>
      </c>
      <c r="X69" s="46" t="str">
        <f t="shared" si="29"/>
        <v/>
      </c>
      <c r="Y69" s="46" t="str">
        <f t="shared" si="29"/>
        <v/>
      </c>
      <c r="Z69" s="46" t="str">
        <f t="shared" si="29"/>
        <v/>
      </c>
      <c r="AA69" s="46" t="str">
        <f t="shared" si="29"/>
        <v/>
      </c>
      <c r="AB69" s="46" t="str">
        <f t="shared" si="29"/>
        <v>C</v>
      </c>
      <c r="AC69" s="46" t="str">
        <f t="shared" si="29"/>
        <v>C</v>
      </c>
      <c r="AD69" s="46" t="str">
        <f t="shared" si="29"/>
        <v/>
      </c>
      <c r="AE69" s="46" t="str">
        <f t="shared" si="29"/>
        <v/>
      </c>
      <c r="AF69" s="46" t="str">
        <f t="shared" si="30"/>
        <v/>
      </c>
      <c r="AG69" s="46" t="str">
        <f t="shared" si="30"/>
        <v/>
      </c>
      <c r="AH69" s="46" t="str">
        <f t="shared" si="30"/>
        <v/>
      </c>
      <c r="AI69" s="46" t="str">
        <f t="shared" si="30"/>
        <v>C</v>
      </c>
      <c r="AJ69" s="46" t="str">
        <f t="shared" si="30"/>
        <v>C</v>
      </c>
      <c r="AK69" s="46" t="str">
        <f t="shared" si="30"/>
        <v/>
      </c>
      <c r="AL69" s="46" t="str">
        <f t="shared" si="30"/>
        <v/>
      </c>
      <c r="AM69" s="46" t="str">
        <f t="shared" si="30"/>
        <v/>
      </c>
      <c r="AN69" s="46" t="str">
        <f t="shared" si="30"/>
        <v/>
      </c>
      <c r="AO69" s="46" t="str">
        <f t="shared" si="30"/>
        <v/>
      </c>
      <c r="AP69" s="46" t="str">
        <f t="shared" si="31"/>
        <v>C</v>
      </c>
      <c r="AQ69" s="46" t="str">
        <f t="shared" si="31"/>
        <v>C</v>
      </c>
      <c r="AR69" s="46" t="str">
        <f t="shared" si="31"/>
        <v/>
      </c>
      <c r="AS69" s="46" t="str">
        <f t="shared" si="31"/>
        <v/>
      </c>
      <c r="AT69" s="46" t="str">
        <f t="shared" si="31"/>
        <v/>
      </c>
      <c r="AU69" s="46" t="str">
        <f t="shared" si="31"/>
        <v/>
      </c>
      <c r="AV69" s="46" t="str">
        <f t="shared" si="31"/>
        <v/>
      </c>
      <c r="AW69" s="46" t="str">
        <f t="shared" si="31"/>
        <v>C</v>
      </c>
      <c r="AX69" s="46" t="str">
        <f t="shared" si="31"/>
        <v>C</v>
      </c>
      <c r="AY69" s="46" t="str">
        <f t="shared" si="31"/>
        <v/>
      </c>
      <c r="AZ69" s="45" t="str">
        <f t="shared" si="31"/>
        <v/>
      </c>
    </row>
    <row r="70" spans="1:52" x14ac:dyDescent="0.3">
      <c r="A70" s="58" t="str">
        <f t="shared" si="19"/>
        <v/>
      </c>
      <c r="B70" s="57"/>
      <c r="C70" s="56"/>
      <c r="D70" s="55"/>
      <c r="E70" s="54"/>
      <c r="F70" s="53"/>
      <c r="G70" s="52"/>
      <c r="H70" s="51"/>
      <c r="I70" s="50" t="str">
        <f>IF(C70="","",VLOOKUP(C70,'Paramètre DIVERS'!$B$5:$D$13,2,FALSE))</f>
        <v/>
      </c>
      <c r="J70" s="49" t="str">
        <f ca="1">IF(OR(I70="RTT",I70="HS"),IF(AND(G70&lt;&gt;"",H70&lt;&gt;""),(H70-G70)*24,((SUMPRODUCT(1*(WEEKDAY(ROW(INDIRECT(E70&amp;":"&amp;F70)))=2)))*(LOOKUP(B70,personnels!$A$6:$A$27,personnels!$K$6:$K$27)))+((SUMPRODUCT(1*(WEEKDAY(ROW(INDIRECT(E70&amp;":"&amp;F70)))=3)))*(LOOKUP(B70,personnels!$A$6:$A$27,personnels!$L$6:$L$27)))+((SUMPRODUCT(1*(WEEKDAY(ROW(INDIRECT(E70&amp;":"&amp;F70)))=4)))*(LOOKUP(B70,personnels!$A$6:$A$27,personnels!$M$6:$M$27)))+((SUMPRODUCT(1*(WEEKDAY(ROW(INDIRECT(E70&amp;":"&amp;F70)))=5)))*(LOOKUP(B70,personnels!$A$6:$A$27,personnels!$N$6:$N$27)))+((SUMPRODUCT(1*(WEEKDAY(ROW(INDIRECT(E70&amp;":"&amp;F70)))=6)))*(LOOKUP(B70,personnels!$A$6:$A$27,personnels!$O$6:$O$27)))),"")</f>
        <v/>
      </c>
      <c r="K70" s="48">
        <f>IF(C70='Paramètre DIVERS'!$B$6,NETWORKDAYS(E70,F70,Calendrier!$M$5:$M$18)-0.5,NETWORKDAYS(E70,F70,Calendrier!$M$5:$M$18))</f>
        <v>0</v>
      </c>
      <c r="L70" s="47" t="str">
        <f t="shared" si="28"/>
        <v/>
      </c>
      <c r="M70" s="46" t="str">
        <f t="shared" si="28"/>
        <v/>
      </c>
      <c r="N70" s="46" t="str">
        <f t="shared" si="28"/>
        <v>C</v>
      </c>
      <c r="O70" s="46" t="str">
        <f t="shared" si="28"/>
        <v>C</v>
      </c>
      <c r="P70" s="46" t="str">
        <f t="shared" si="28"/>
        <v/>
      </c>
      <c r="Q70" s="46" t="str">
        <f t="shared" si="28"/>
        <v>C</v>
      </c>
      <c r="R70" s="46" t="str">
        <f t="shared" si="28"/>
        <v/>
      </c>
      <c r="S70" s="46" t="str">
        <f t="shared" si="28"/>
        <v/>
      </c>
      <c r="T70" s="46" t="str">
        <f t="shared" si="28"/>
        <v/>
      </c>
      <c r="U70" s="46" t="str">
        <f t="shared" si="28"/>
        <v>C</v>
      </c>
      <c r="V70" s="46" t="str">
        <f t="shared" si="29"/>
        <v>C</v>
      </c>
      <c r="W70" s="46" t="str">
        <f t="shared" si="29"/>
        <v/>
      </c>
      <c r="X70" s="46" t="str">
        <f t="shared" si="29"/>
        <v/>
      </c>
      <c r="Y70" s="46" t="str">
        <f t="shared" si="29"/>
        <v/>
      </c>
      <c r="Z70" s="46" t="str">
        <f t="shared" si="29"/>
        <v/>
      </c>
      <c r="AA70" s="46" t="str">
        <f t="shared" si="29"/>
        <v/>
      </c>
      <c r="AB70" s="46" t="str">
        <f t="shared" si="29"/>
        <v>C</v>
      </c>
      <c r="AC70" s="46" t="str">
        <f t="shared" si="29"/>
        <v>C</v>
      </c>
      <c r="AD70" s="46" t="str">
        <f t="shared" si="29"/>
        <v/>
      </c>
      <c r="AE70" s="46" t="str">
        <f t="shared" si="29"/>
        <v/>
      </c>
      <c r="AF70" s="46" t="str">
        <f t="shared" si="30"/>
        <v/>
      </c>
      <c r="AG70" s="46" t="str">
        <f t="shared" si="30"/>
        <v/>
      </c>
      <c r="AH70" s="46" t="str">
        <f t="shared" si="30"/>
        <v/>
      </c>
      <c r="AI70" s="46" t="str">
        <f t="shared" si="30"/>
        <v>C</v>
      </c>
      <c r="AJ70" s="46" t="str">
        <f t="shared" si="30"/>
        <v>C</v>
      </c>
      <c r="AK70" s="46" t="str">
        <f t="shared" si="30"/>
        <v/>
      </c>
      <c r="AL70" s="46" t="str">
        <f t="shared" si="30"/>
        <v/>
      </c>
      <c r="AM70" s="46" t="str">
        <f t="shared" si="30"/>
        <v/>
      </c>
      <c r="AN70" s="46" t="str">
        <f t="shared" si="30"/>
        <v/>
      </c>
      <c r="AO70" s="46" t="str">
        <f t="shared" si="30"/>
        <v/>
      </c>
      <c r="AP70" s="46" t="str">
        <f t="shared" si="31"/>
        <v>C</v>
      </c>
      <c r="AQ70" s="46" t="str">
        <f t="shared" si="31"/>
        <v>C</v>
      </c>
      <c r="AR70" s="46" t="str">
        <f t="shared" si="31"/>
        <v/>
      </c>
      <c r="AS70" s="46" t="str">
        <f t="shared" si="31"/>
        <v/>
      </c>
      <c r="AT70" s="46" t="str">
        <f t="shared" si="31"/>
        <v/>
      </c>
      <c r="AU70" s="46" t="str">
        <f t="shared" si="31"/>
        <v/>
      </c>
      <c r="AV70" s="46" t="str">
        <f t="shared" si="31"/>
        <v/>
      </c>
      <c r="AW70" s="46" t="str">
        <f t="shared" si="31"/>
        <v>C</v>
      </c>
      <c r="AX70" s="46" t="str">
        <f t="shared" si="31"/>
        <v>C</v>
      </c>
      <c r="AY70" s="46" t="str">
        <f t="shared" si="31"/>
        <v/>
      </c>
      <c r="AZ70" s="45" t="str">
        <f t="shared" si="31"/>
        <v/>
      </c>
    </row>
    <row r="71" spans="1:52" x14ac:dyDescent="0.3">
      <c r="A71" s="58" t="str">
        <f t="shared" ref="A71:A102" si="32">+B71&amp;I71</f>
        <v/>
      </c>
      <c r="B71" s="57"/>
      <c r="C71" s="56"/>
      <c r="D71" s="55"/>
      <c r="E71" s="54"/>
      <c r="F71" s="53"/>
      <c r="G71" s="52"/>
      <c r="H71" s="51"/>
      <c r="I71" s="50" t="str">
        <f>IF(C71="","",VLOOKUP(C71,'Paramètre DIVERS'!$B$5:$D$13,2,FALSE))</f>
        <v/>
      </c>
      <c r="J71" s="49" t="str">
        <f ca="1">IF(OR(I71="RTT",I71="HS"),IF(AND(G71&lt;&gt;"",H71&lt;&gt;""),(H71-G71)*24,((SUMPRODUCT(1*(WEEKDAY(ROW(INDIRECT(E71&amp;":"&amp;F71)))=2)))*(LOOKUP(B71,personnels!$A$6:$A$27,personnels!$K$6:$K$27)))+((SUMPRODUCT(1*(WEEKDAY(ROW(INDIRECT(E71&amp;":"&amp;F71)))=3)))*(LOOKUP(B71,personnels!$A$6:$A$27,personnels!$L$6:$L$27)))+((SUMPRODUCT(1*(WEEKDAY(ROW(INDIRECT(E71&amp;":"&amp;F71)))=4)))*(LOOKUP(B71,personnels!$A$6:$A$27,personnels!$M$6:$M$27)))+((SUMPRODUCT(1*(WEEKDAY(ROW(INDIRECT(E71&amp;":"&amp;F71)))=5)))*(LOOKUP(B71,personnels!$A$6:$A$27,personnels!$N$6:$N$27)))+((SUMPRODUCT(1*(WEEKDAY(ROW(INDIRECT(E71&amp;":"&amp;F71)))=6)))*(LOOKUP(B71,personnels!$A$6:$A$27,personnels!$O$6:$O$27)))),"")</f>
        <v/>
      </c>
      <c r="K71" s="48">
        <f>IF(C71='Paramètre DIVERS'!$B$6,NETWORKDAYS(E71,F71,Calendrier!$M$5:$M$18)-0.5,NETWORKDAYS(E71,F71,Calendrier!$M$5:$M$18))</f>
        <v>0</v>
      </c>
      <c r="L71" s="47" t="str">
        <f t="shared" si="28"/>
        <v/>
      </c>
      <c r="M71" s="46" t="str">
        <f t="shared" si="28"/>
        <v/>
      </c>
      <c r="N71" s="46" t="str">
        <f t="shared" si="28"/>
        <v>C</v>
      </c>
      <c r="O71" s="46" t="str">
        <f t="shared" si="28"/>
        <v>C</v>
      </c>
      <c r="P71" s="46" t="str">
        <f t="shared" si="28"/>
        <v/>
      </c>
      <c r="Q71" s="46" t="str">
        <f t="shared" si="28"/>
        <v>C</v>
      </c>
      <c r="R71" s="46" t="str">
        <f t="shared" si="28"/>
        <v/>
      </c>
      <c r="S71" s="46" t="str">
        <f t="shared" si="28"/>
        <v/>
      </c>
      <c r="T71" s="46" t="str">
        <f t="shared" si="28"/>
        <v/>
      </c>
      <c r="U71" s="46" t="str">
        <f t="shared" si="28"/>
        <v>C</v>
      </c>
      <c r="V71" s="46" t="str">
        <f t="shared" si="29"/>
        <v>C</v>
      </c>
      <c r="W71" s="46" t="str">
        <f t="shared" si="29"/>
        <v/>
      </c>
      <c r="X71" s="46" t="str">
        <f t="shared" si="29"/>
        <v/>
      </c>
      <c r="Y71" s="46" t="str">
        <f t="shared" si="29"/>
        <v/>
      </c>
      <c r="Z71" s="46" t="str">
        <f t="shared" si="29"/>
        <v/>
      </c>
      <c r="AA71" s="46" t="str">
        <f t="shared" si="29"/>
        <v/>
      </c>
      <c r="AB71" s="46" t="str">
        <f t="shared" si="29"/>
        <v>C</v>
      </c>
      <c r="AC71" s="46" t="str">
        <f t="shared" si="29"/>
        <v>C</v>
      </c>
      <c r="AD71" s="46" t="str">
        <f t="shared" si="29"/>
        <v/>
      </c>
      <c r="AE71" s="46" t="str">
        <f t="shared" si="29"/>
        <v/>
      </c>
      <c r="AF71" s="46" t="str">
        <f t="shared" si="30"/>
        <v/>
      </c>
      <c r="AG71" s="46" t="str">
        <f t="shared" si="30"/>
        <v/>
      </c>
      <c r="AH71" s="46" t="str">
        <f t="shared" si="30"/>
        <v/>
      </c>
      <c r="AI71" s="46" t="str">
        <f t="shared" si="30"/>
        <v>C</v>
      </c>
      <c r="AJ71" s="46" t="str">
        <f t="shared" si="30"/>
        <v>C</v>
      </c>
      <c r="AK71" s="46" t="str">
        <f t="shared" si="30"/>
        <v/>
      </c>
      <c r="AL71" s="46" t="str">
        <f t="shared" si="30"/>
        <v/>
      </c>
      <c r="AM71" s="46" t="str">
        <f t="shared" si="30"/>
        <v/>
      </c>
      <c r="AN71" s="46" t="str">
        <f t="shared" si="30"/>
        <v/>
      </c>
      <c r="AO71" s="46" t="str">
        <f t="shared" si="30"/>
        <v/>
      </c>
      <c r="AP71" s="46" t="str">
        <f t="shared" si="31"/>
        <v>C</v>
      </c>
      <c r="AQ71" s="46" t="str">
        <f t="shared" si="31"/>
        <v>C</v>
      </c>
      <c r="AR71" s="46" t="str">
        <f t="shared" si="31"/>
        <v/>
      </c>
      <c r="AS71" s="46" t="str">
        <f t="shared" si="31"/>
        <v/>
      </c>
      <c r="AT71" s="46" t="str">
        <f t="shared" si="31"/>
        <v/>
      </c>
      <c r="AU71" s="46" t="str">
        <f t="shared" si="31"/>
        <v/>
      </c>
      <c r="AV71" s="46" t="str">
        <f t="shared" si="31"/>
        <v/>
      </c>
      <c r="AW71" s="46" t="str">
        <f t="shared" si="31"/>
        <v>C</v>
      </c>
      <c r="AX71" s="46" t="str">
        <f t="shared" si="31"/>
        <v>C</v>
      </c>
      <c r="AY71" s="46" t="str">
        <f t="shared" si="31"/>
        <v/>
      </c>
      <c r="AZ71" s="45" t="str">
        <f t="shared" si="31"/>
        <v/>
      </c>
    </row>
    <row r="72" spans="1:52" x14ac:dyDescent="0.3">
      <c r="A72" s="58" t="str">
        <f t="shared" si="32"/>
        <v/>
      </c>
      <c r="B72" s="57"/>
      <c r="C72" s="56"/>
      <c r="D72" s="55"/>
      <c r="E72" s="54"/>
      <c r="F72" s="53"/>
      <c r="G72" s="52"/>
      <c r="H72" s="51"/>
      <c r="I72" s="50" t="str">
        <f>IF(C72="","",VLOOKUP(C72,'Paramètre DIVERS'!$B$5:$D$13,2,FALSE))</f>
        <v/>
      </c>
      <c r="J72" s="49" t="str">
        <f ca="1">IF(OR(I72="RTT",I72="HS"),IF(AND(G72&lt;&gt;"",H72&lt;&gt;""),(H72-G72)*24,((SUMPRODUCT(1*(WEEKDAY(ROW(INDIRECT(E72&amp;":"&amp;F72)))=2)))*(LOOKUP(B72,personnels!$A$6:$A$27,personnels!$K$6:$K$27)))+((SUMPRODUCT(1*(WEEKDAY(ROW(INDIRECT(E72&amp;":"&amp;F72)))=3)))*(LOOKUP(B72,personnels!$A$6:$A$27,personnels!$L$6:$L$27)))+((SUMPRODUCT(1*(WEEKDAY(ROW(INDIRECT(E72&amp;":"&amp;F72)))=4)))*(LOOKUP(B72,personnels!$A$6:$A$27,personnels!$M$6:$M$27)))+((SUMPRODUCT(1*(WEEKDAY(ROW(INDIRECT(E72&amp;":"&amp;F72)))=5)))*(LOOKUP(B72,personnels!$A$6:$A$27,personnels!$N$6:$N$27)))+((SUMPRODUCT(1*(WEEKDAY(ROW(INDIRECT(E72&amp;":"&amp;F72)))=6)))*(LOOKUP(B72,personnels!$A$6:$A$27,personnels!$O$6:$O$27)))),"")</f>
        <v/>
      </c>
      <c r="K72" s="48">
        <f>IF(C72='Paramètre DIVERS'!$B$6,NETWORKDAYS(E72,F72,Calendrier!$M$5:$M$18)-0.5,NETWORKDAYS(E72,F72,Calendrier!$M$5:$M$18))</f>
        <v>0</v>
      </c>
      <c r="L72" s="47" t="str">
        <f t="shared" si="28"/>
        <v/>
      </c>
      <c r="M72" s="46" t="str">
        <f t="shared" si="28"/>
        <v/>
      </c>
      <c r="N72" s="46" t="str">
        <f t="shared" si="28"/>
        <v>C</v>
      </c>
      <c r="O72" s="46" t="str">
        <f t="shared" si="28"/>
        <v>C</v>
      </c>
      <c r="P72" s="46" t="str">
        <f t="shared" si="28"/>
        <v/>
      </c>
      <c r="Q72" s="46" t="str">
        <f t="shared" si="28"/>
        <v>C</v>
      </c>
      <c r="R72" s="46" t="str">
        <f t="shared" si="28"/>
        <v/>
      </c>
      <c r="S72" s="46" t="str">
        <f t="shared" si="28"/>
        <v/>
      </c>
      <c r="T72" s="46" t="str">
        <f t="shared" si="28"/>
        <v/>
      </c>
      <c r="U72" s="46" t="str">
        <f t="shared" si="28"/>
        <v>C</v>
      </c>
      <c r="V72" s="46" t="str">
        <f t="shared" si="29"/>
        <v>C</v>
      </c>
      <c r="W72" s="46" t="str">
        <f t="shared" si="29"/>
        <v/>
      </c>
      <c r="X72" s="46" t="str">
        <f t="shared" si="29"/>
        <v/>
      </c>
      <c r="Y72" s="46" t="str">
        <f t="shared" si="29"/>
        <v/>
      </c>
      <c r="Z72" s="46" t="str">
        <f t="shared" si="29"/>
        <v/>
      </c>
      <c r="AA72" s="46" t="str">
        <f t="shared" si="29"/>
        <v/>
      </c>
      <c r="AB72" s="46" t="str">
        <f t="shared" si="29"/>
        <v>C</v>
      </c>
      <c r="AC72" s="46" t="str">
        <f t="shared" si="29"/>
        <v>C</v>
      </c>
      <c r="AD72" s="46" t="str">
        <f t="shared" si="29"/>
        <v/>
      </c>
      <c r="AE72" s="46" t="str">
        <f t="shared" si="29"/>
        <v/>
      </c>
      <c r="AF72" s="46" t="str">
        <f t="shared" si="30"/>
        <v/>
      </c>
      <c r="AG72" s="46" t="str">
        <f t="shared" si="30"/>
        <v/>
      </c>
      <c r="AH72" s="46" t="str">
        <f t="shared" si="30"/>
        <v/>
      </c>
      <c r="AI72" s="46" t="str">
        <f t="shared" si="30"/>
        <v>C</v>
      </c>
      <c r="AJ72" s="46" t="str">
        <f t="shared" si="30"/>
        <v>C</v>
      </c>
      <c r="AK72" s="46" t="str">
        <f t="shared" si="30"/>
        <v/>
      </c>
      <c r="AL72" s="46" t="str">
        <f t="shared" si="30"/>
        <v/>
      </c>
      <c r="AM72" s="46" t="str">
        <f t="shared" si="30"/>
        <v/>
      </c>
      <c r="AN72" s="46" t="str">
        <f t="shared" si="30"/>
        <v/>
      </c>
      <c r="AO72" s="46" t="str">
        <f t="shared" si="30"/>
        <v/>
      </c>
      <c r="AP72" s="46" t="str">
        <f t="shared" si="31"/>
        <v>C</v>
      </c>
      <c r="AQ72" s="46" t="str">
        <f t="shared" si="31"/>
        <v>C</v>
      </c>
      <c r="AR72" s="46" t="str">
        <f t="shared" si="31"/>
        <v/>
      </c>
      <c r="AS72" s="46" t="str">
        <f t="shared" si="31"/>
        <v/>
      </c>
      <c r="AT72" s="46" t="str">
        <f t="shared" si="31"/>
        <v/>
      </c>
      <c r="AU72" s="46" t="str">
        <f t="shared" si="31"/>
        <v/>
      </c>
      <c r="AV72" s="46" t="str">
        <f t="shared" si="31"/>
        <v/>
      </c>
      <c r="AW72" s="46" t="str">
        <f t="shared" si="31"/>
        <v>C</v>
      </c>
      <c r="AX72" s="46" t="str">
        <f t="shared" si="31"/>
        <v>C</v>
      </c>
      <c r="AY72" s="46" t="str">
        <f t="shared" si="31"/>
        <v/>
      </c>
      <c r="AZ72" s="45" t="str">
        <f t="shared" si="31"/>
        <v/>
      </c>
    </row>
    <row r="73" spans="1:52" x14ac:dyDescent="0.3">
      <c r="A73" s="58" t="str">
        <f t="shared" si="32"/>
        <v/>
      </c>
      <c r="B73" s="57"/>
      <c r="C73" s="56"/>
      <c r="D73" s="55"/>
      <c r="E73" s="54"/>
      <c r="F73" s="53"/>
      <c r="G73" s="52"/>
      <c r="H73" s="51"/>
      <c r="I73" s="50" t="str">
        <f>IF(C73="","",VLOOKUP(C73,'Paramètre DIVERS'!$B$5:$D$13,2,FALSE))</f>
        <v/>
      </c>
      <c r="J73" s="49" t="str">
        <f ca="1">IF(OR(I73="RTT",I73="HS"),IF(AND(G73&lt;&gt;"",H73&lt;&gt;""),(H73-G73)*24,((SUMPRODUCT(1*(WEEKDAY(ROW(INDIRECT(E73&amp;":"&amp;F73)))=2)))*(LOOKUP(B73,personnels!$A$6:$A$27,personnels!$K$6:$K$27)))+((SUMPRODUCT(1*(WEEKDAY(ROW(INDIRECT(E73&amp;":"&amp;F73)))=3)))*(LOOKUP(B73,personnels!$A$6:$A$27,personnels!$L$6:$L$27)))+((SUMPRODUCT(1*(WEEKDAY(ROW(INDIRECT(E73&amp;":"&amp;F73)))=4)))*(LOOKUP(B73,personnels!$A$6:$A$27,personnels!$M$6:$M$27)))+((SUMPRODUCT(1*(WEEKDAY(ROW(INDIRECT(E73&amp;":"&amp;F73)))=5)))*(LOOKUP(B73,personnels!$A$6:$A$27,personnels!$N$6:$N$27)))+((SUMPRODUCT(1*(WEEKDAY(ROW(INDIRECT(E73&amp;":"&amp;F73)))=6)))*(LOOKUP(B73,personnels!$A$6:$A$27,personnels!$O$6:$O$27)))),"")</f>
        <v/>
      </c>
      <c r="K73" s="48">
        <f>IF(C73='Paramètre DIVERS'!$B$6,NETWORKDAYS(E73,F73,Calendrier!$M$5:$M$18)-0.5,NETWORKDAYS(E73,F73,Calendrier!$M$5:$M$18))</f>
        <v>0</v>
      </c>
      <c r="L73" s="47" t="str">
        <f t="shared" si="28"/>
        <v/>
      </c>
      <c r="M73" s="46" t="str">
        <f t="shared" si="28"/>
        <v/>
      </c>
      <c r="N73" s="46" t="str">
        <f t="shared" si="28"/>
        <v>C</v>
      </c>
      <c r="O73" s="46" t="str">
        <f t="shared" si="28"/>
        <v>C</v>
      </c>
      <c r="P73" s="46" t="str">
        <f t="shared" si="28"/>
        <v/>
      </c>
      <c r="Q73" s="46" t="str">
        <f t="shared" si="28"/>
        <v>C</v>
      </c>
      <c r="R73" s="46" t="str">
        <f t="shared" si="28"/>
        <v/>
      </c>
      <c r="S73" s="46" t="str">
        <f t="shared" si="28"/>
        <v/>
      </c>
      <c r="T73" s="46" t="str">
        <f t="shared" si="28"/>
        <v/>
      </c>
      <c r="U73" s="46" t="str">
        <f t="shared" si="28"/>
        <v>C</v>
      </c>
      <c r="V73" s="46" t="str">
        <f t="shared" si="29"/>
        <v>C</v>
      </c>
      <c r="W73" s="46" t="str">
        <f t="shared" si="29"/>
        <v/>
      </c>
      <c r="X73" s="46" t="str">
        <f t="shared" si="29"/>
        <v/>
      </c>
      <c r="Y73" s="46" t="str">
        <f t="shared" si="29"/>
        <v/>
      </c>
      <c r="Z73" s="46" t="str">
        <f t="shared" si="29"/>
        <v/>
      </c>
      <c r="AA73" s="46" t="str">
        <f t="shared" si="29"/>
        <v/>
      </c>
      <c r="AB73" s="46" t="str">
        <f t="shared" si="29"/>
        <v>C</v>
      </c>
      <c r="AC73" s="46" t="str">
        <f t="shared" si="29"/>
        <v>C</v>
      </c>
      <c r="AD73" s="46" t="str">
        <f t="shared" si="29"/>
        <v/>
      </c>
      <c r="AE73" s="46" t="str">
        <f t="shared" si="29"/>
        <v/>
      </c>
      <c r="AF73" s="46" t="str">
        <f t="shared" si="30"/>
        <v/>
      </c>
      <c r="AG73" s="46" t="str">
        <f t="shared" si="30"/>
        <v/>
      </c>
      <c r="AH73" s="46" t="str">
        <f t="shared" si="30"/>
        <v/>
      </c>
      <c r="AI73" s="46" t="str">
        <f t="shared" si="30"/>
        <v>C</v>
      </c>
      <c r="AJ73" s="46" t="str">
        <f t="shared" si="30"/>
        <v>C</v>
      </c>
      <c r="AK73" s="46" t="str">
        <f t="shared" si="30"/>
        <v/>
      </c>
      <c r="AL73" s="46" t="str">
        <f t="shared" si="30"/>
        <v/>
      </c>
      <c r="AM73" s="46" t="str">
        <f t="shared" si="30"/>
        <v/>
      </c>
      <c r="AN73" s="46" t="str">
        <f t="shared" si="30"/>
        <v/>
      </c>
      <c r="AO73" s="46" t="str">
        <f t="shared" si="30"/>
        <v/>
      </c>
      <c r="AP73" s="46" t="str">
        <f t="shared" si="31"/>
        <v>C</v>
      </c>
      <c r="AQ73" s="46" t="str">
        <f t="shared" si="31"/>
        <v>C</v>
      </c>
      <c r="AR73" s="46" t="str">
        <f t="shared" si="31"/>
        <v/>
      </c>
      <c r="AS73" s="46" t="str">
        <f t="shared" si="31"/>
        <v/>
      </c>
      <c r="AT73" s="46" t="str">
        <f t="shared" si="31"/>
        <v/>
      </c>
      <c r="AU73" s="46" t="str">
        <f t="shared" si="31"/>
        <v/>
      </c>
      <c r="AV73" s="46" t="str">
        <f t="shared" si="31"/>
        <v/>
      </c>
      <c r="AW73" s="46" t="str">
        <f t="shared" si="31"/>
        <v>C</v>
      </c>
      <c r="AX73" s="46" t="str">
        <f t="shared" si="31"/>
        <v>C</v>
      </c>
      <c r="AY73" s="46" t="str">
        <f t="shared" si="31"/>
        <v/>
      </c>
      <c r="AZ73" s="45" t="str">
        <f t="shared" si="31"/>
        <v/>
      </c>
    </row>
    <row r="74" spans="1:52" x14ac:dyDescent="0.3">
      <c r="A74" s="58" t="str">
        <f t="shared" si="32"/>
        <v/>
      </c>
      <c r="B74" s="57"/>
      <c r="C74" s="56"/>
      <c r="D74" s="55"/>
      <c r="E74" s="54"/>
      <c r="F74" s="53"/>
      <c r="G74" s="52"/>
      <c r="H74" s="51"/>
      <c r="I74" s="50" t="str">
        <f>IF(C74="","",VLOOKUP(C74,'Paramètre DIVERS'!$B$5:$D$13,2,FALSE))</f>
        <v/>
      </c>
      <c r="J74" s="49" t="str">
        <f ca="1">IF(OR(I74="RTT",I74="HS"),IF(AND(G74&lt;&gt;"",H74&lt;&gt;""),(H74-G74)*24,((SUMPRODUCT(1*(WEEKDAY(ROW(INDIRECT(E74&amp;":"&amp;F74)))=2)))*(LOOKUP(B74,personnels!$A$6:$A$27,personnels!$K$6:$K$27)))+((SUMPRODUCT(1*(WEEKDAY(ROW(INDIRECT(E74&amp;":"&amp;F74)))=3)))*(LOOKUP(B74,personnels!$A$6:$A$27,personnels!$L$6:$L$27)))+((SUMPRODUCT(1*(WEEKDAY(ROW(INDIRECT(E74&amp;":"&amp;F74)))=4)))*(LOOKUP(B74,personnels!$A$6:$A$27,personnels!$M$6:$M$27)))+((SUMPRODUCT(1*(WEEKDAY(ROW(INDIRECT(E74&amp;":"&amp;F74)))=5)))*(LOOKUP(B74,personnels!$A$6:$A$27,personnels!$N$6:$N$27)))+((SUMPRODUCT(1*(WEEKDAY(ROW(INDIRECT(E74&amp;":"&amp;F74)))=6)))*(LOOKUP(B74,personnels!$A$6:$A$27,personnels!$O$6:$O$27)))),"")</f>
        <v/>
      </c>
      <c r="K74" s="48">
        <f>IF(C74='Paramètre DIVERS'!$B$6,NETWORKDAYS(E74,F74,Calendrier!$M$5:$M$18)-0.5,NETWORKDAYS(E74,F74,Calendrier!$M$5:$M$18))</f>
        <v>0</v>
      </c>
      <c r="L74" s="47" t="str">
        <f t="shared" si="28"/>
        <v/>
      </c>
      <c r="M74" s="46" t="str">
        <f t="shared" si="28"/>
        <v/>
      </c>
      <c r="N74" s="46" t="str">
        <f t="shared" si="28"/>
        <v>C</v>
      </c>
      <c r="O74" s="46" t="str">
        <f t="shared" si="28"/>
        <v>C</v>
      </c>
      <c r="P74" s="46" t="str">
        <f t="shared" si="28"/>
        <v/>
      </c>
      <c r="Q74" s="46" t="str">
        <f t="shared" si="28"/>
        <v>C</v>
      </c>
      <c r="R74" s="46" t="str">
        <f t="shared" si="28"/>
        <v/>
      </c>
      <c r="S74" s="46" t="str">
        <f t="shared" si="28"/>
        <v/>
      </c>
      <c r="T74" s="46" t="str">
        <f t="shared" si="28"/>
        <v/>
      </c>
      <c r="U74" s="46" t="str">
        <f t="shared" si="28"/>
        <v>C</v>
      </c>
      <c r="V74" s="46" t="str">
        <f t="shared" si="29"/>
        <v>C</v>
      </c>
      <c r="W74" s="46" t="str">
        <f t="shared" si="29"/>
        <v/>
      </c>
      <c r="X74" s="46" t="str">
        <f t="shared" si="29"/>
        <v/>
      </c>
      <c r="Y74" s="46" t="str">
        <f t="shared" si="29"/>
        <v/>
      </c>
      <c r="Z74" s="46" t="str">
        <f t="shared" si="29"/>
        <v/>
      </c>
      <c r="AA74" s="46" t="str">
        <f t="shared" si="29"/>
        <v/>
      </c>
      <c r="AB74" s="46" t="str">
        <f t="shared" si="29"/>
        <v>C</v>
      </c>
      <c r="AC74" s="46" t="str">
        <f t="shared" si="29"/>
        <v>C</v>
      </c>
      <c r="AD74" s="46" t="str">
        <f t="shared" si="29"/>
        <v/>
      </c>
      <c r="AE74" s="46" t="str">
        <f t="shared" si="29"/>
        <v/>
      </c>
      <c r="AF74" s="46" t="str">
        <f t="shared" si="30"/>
        <v/>
      </c>
      <c r="AG74" s="46" t="str">
        <f t="shared" si="30"/>
        <v/>
      </c>
      <c r="AH74" s="46" t="str">
        <f t="shared" si="30"/>
        <v/>
      </c>
      <c r="AI74" s="46" t="str">
        <f t="shared" si="30"/>
        <v>C</v>
      </c>
      <c r="AJ74" s="46" t="str">
        <f t="shared" si="30"/>
        <v>C</v>
      </c>
      <c r="AK74" s="46" t="str">
        <f t="shared" si="30"/>
        <v/>
      </c>
      <c r="AL74" s="46" t="str">
        <f t="shared" si="30"/>
        <v/>
      </c>
      <c r="AM74" s="46" t="str">
        <f t="shared" si="30"/>
        <v/>
      </c>
      <c r="AN74" s="46" t="str">
        <f t="shared" si="30"/>
        <v/>
      </c>
      <c r="AO74" s="46" t="str">
        <f t="shared" si="30"/>
        <v/>
      </c>
      <c r="AP74" s="46" t="str">
        <f t="shared" si="31"/>
        <v>C</v>
      </c>
      <c r="AQ74" s="46" t="str">
        <f t="shared" si="31"/>
        <v>C</v>
      </c>
      <c r="AR74" s="46" t="str">
        <f t="shared" si="31"/>
        <v/>
      </c>
      <c r="AS74" s="46" t="str">
        <f t="shared" si="31"/>
        <v/>
      </c>
      <c r="AT74" s="46" t="str">
        <f t="shared" si="31"/>
        <v/>
      </c>
      <c r="AU74" s="46" t="str">
        <f t="shared" si="31"/>
        <v/>
      </c>
      <c r="AV74" s="46" t="str">
        <f t="shared" si="31"/>
        <v/>
      </c>
      <c r="AW74" s="46" t="str">
        <f t="shared" si="31"/>
        <v>C</v>
      </c>
      <c r="AX74" s="46" t="str">
        <f t="shared" si="31"/>
        <v>C</v>
      </c>
      <c r="AY74" s="46" t="str">
        <f t="shared" si="31"/>
        <v/>
      </c>
      <c r="AZ74" s="45" t="str">
        <f t="shared" si="31"/>
        <v/>
      </c>
    </row>
    <row r="75" spans="1:52" x14ac:dyDescent="0.3">
      <c r="A75" s="58" t="str">
        <f t="shared" si="32"/>
        <v/>
      </c>
      <c r="B75" s="57"/>
      <c r="C75" s="56"/>
      <c r="D75" s="55"/>
      <c r="E75" s="54"/>
      <c r="F75" s="53"/>
      <c r="G75" s="52"/>
      <c r="H75" s="51"/>
      <c r="I75" s="50" t="str">
        <f>IF(C75="","",VLOOKUP(C75,'Paramètre DIVERS'!$B$5:$D$13,2,FALSE))</f>
        <v/>
      </c>
      <c r="J75" s="49" t="str">
        <f ca="1">IF(OR(I75="RTT",I75="HS"),IF(AND(G75&lt;&gt;"",H75&lt;&gt;""),(H75-G75)*24,((SUMPRODUCT(1*(WEEKDAY(ROW(INDIRECT(E75&amp;":"&amp;F75)))=2)))*(LOOKUP(B75,personnels!$A$6:$A$27,personnels!$K$6:$K$27)))+((SUMPRODUCT(1*(WEEKDAY(ROW(INDIRECT(E75&amp;":"&amp;F75)))=3)))*(LOOKUP(B75,personnels!$A$6:$A$27,personnels!$L$6:$L$27)))+((SUMPRODUCT(1*(WEEKDAY(ROW(INDIRECT(E75&amp;":"&amp;F75)))=4)))*(LOOKUP(B75,personnels!$A$6:$A$27,personnels!$M$6:$M$27)))+((SUMPRODUCT(1*(WEEKDAY(ROW(INDIRECT(E75&amp;":"&amp;F75)))=5)))*(LOOKUP(B75,personnels!$A$6:$A$27,personnels!$N$6:$N$27)))+((SUMPRODUCT(1*(WEEKDAY(ROW(INDIRECT(E75&amp;":"&amp;F75)))=6)))*(LOOKUP(B75,personnels!$A$6:$A$27,personnels!$O$6:$O$27)))),"")</f>
        <v/>
      </c>
      <c r="K75" s="48">
        <f>IF(C75='Paramètre DIVERS'!$B$6,NETWORKDAYS(E75,F75,Calendrier!$M$5:$M$18)-0.5,NETWORKDAYS(E75,F75,Calendrier!$M$5:$M$18))</f>
        <v>0</v>
      </c>
      <c r="L75" s="47" t="str">
        <f t="shared" si="28"/>
        <v/>
      </c>
      <c r="M75" s="46" t="str">
        <f t="shared" si="28"/>
        <v/>
      </c>
      <c r="N75" s="46" t="str">
        <f t="shared" si="28"/>
        <v>C</v>
      </c>
      <c r="O75" s="46" t="str">
        <f t="shared" si="28"/>
        <v>C</v>
      </c>
      <c r="P75" s="46" t="str">
        <f t="shared" si="28"/>
        <v/>
      </c>
      <c r="Q75" s="46" t="str">
        <f t="shared" si="28"/>
        <v>C</v>
      </c>
      <c r="R75" s="46" t="str">
        <f t="shared" si="28"/>
        <v/>
      </c>
      <c r="S75" s="46" t="str">
        <f t="shared" si="28"/>
        <v/>
      </c>
      <c r="T75" s="46" t="str">
        <f t="shared" si="28"/>
        <v/>
      </c>
      <c r="U75" s="46" t="str">
        <f t="shared" si="28"/>
        <v>C</v>
      </c>
      <c r="V75" s="46" t="str">
        <f t="shared" si="29"/>
        <v>C</v>
      </c>
      <c r="W75" s="46" t="str">
        <f t="shared" si="29"/>
        <v/>
      </c>
      <c r="X75" s="46" t="str">
        <f t="shared" si="29"/>
        <v/>
      </c>
      <c r="Y75" s="46" t="str">
        <f t="shared" si="29"/>
        <v/>
      </c>
      <c r="Z75" s="46" t="str">
        <f t="shared" si="29"/>
        <v/>
      </c>
      <c r="AA75" s="46" t="str">
        <f t="shared" si="29"/>
        <v/>
      </c>
      <c r="AB75" s="46" t="str">
        <f t="shared" si="29"/>
        <v>C</v>
      </c>
      <c r="AC75" s="46" t="str">
        <f t="shared" si="29"/>
        <v>C</v>
      </c>
      <c r="AD75" s="46" t="str">
        <f t="shared" si="29"/>
        <v/>
      </c>
      <c r="AE75" s="46" t="str">
        <f t="shared" si="29"/>
        <v/>
      </c>
      <c r="AF75" s="46" t="str">
        <f t="shared" si="30"/>
        <v/>
      </c>
      <c r="AG75" s="46" t="str">
        <f t="shared" si="30"/>
        <v/>
      </c>
      <c r="AH75" s="46" t="str">
        <f t="shared" si="30"/>
        <v/>
      </c>
      <c r="AI75" s="46" t="str">
        <f t="shared" si="30"/>
        <v>C</v>
      </c>
      <c r="AJ75" s="46" t="str">
        <f t="shared" si="30"/>
        <v>C</v>
      </c>
      <c r="AK75" s="46" t="str">
        <f t="shared" si="30"/>
        <v/>
      </c>
      <c r="AL75" s="46" t="str">
        <f t="shared" si="30"/>
        <v/>
      </c>
      <c r="AM75" s="46" t="str">
        <f t="shared" si="30"/>
        <v/>
      </c>
      <c r="AN75" s="46" t="str">
        <f t="shared" si="30"/>
        <v/>
      </c>
      <c r="AO75" s="46" t="str">
        <f t="shared" si="30"/>
        <v/>
      </c>
      <c r="AP75" s="46" t="str">
        <f t="shared" si="31"/>
        <v>C</v>
      </c>
      <c r="AQ75" s="46" t="str">
        <f t="shared" si="31"/>
        <v>C</v>
      </c>
      <c r="AR75" s="46" t="str">
        <f t="shared" si="31"/>
        <v/>
      </c>
      <c r="AS75" s="46" t="str">
        <f t="shared" si="31"/>
        <v/>
      </c>
      <c r="AT75" s="46" t="str">
        <f t="shared" si="31"/>
        <v/>
      </c>
      <c r="AU75" s="46" t="str">
        <f t="shared" si="31"/>
        <v/>
      </c>
      <c r="AV75" s="46" t="str">
        <f t="shared" si="31"/>
        <v/>
      </c>
      <c r="AW75" s="46" t="str">
        <f t="shared" si="31"/>
        <v>C</v>
      </c>
      <c r="AX75" s="46" t="str">
        <f t="shared" si="31"/>
        <v>C</v>
      </c>
      <c r="AY75" s="46" t="str">
        <f t="shared" si="31"/>
        <v/>
      </c>
      <c r="AZ75" s="45" t="str">
        <f t="shared" si="31"/>
        <v/>
      </c>
    </row>
    <row r="76" spans="1:52" x14ac:dyDescent="0.3">
      <c r="A76" s="58" t="str">
        <f t="shared" si="32"/>
        <v/>
      </c>
      <c r="B76" s="57"/>
      <c r="C76" s="56"/>
      <c r="D76" s="55"/>
      <c r="E76" s="54"/>
      <c r="F76" s="53"/>
      <c r="G76" s="52"/>
      <c r="H76" s="51"/>
      <c r="I76" s="50" t="str">
        <f>IF(C76="","",VLOOKUP(C76,'Paramètre DIVERS'!$B$5:$D$13,2,FALSE))</f>
        <v/>
      </c>
      <c r="J76" s="49" t="str">
        <f ca="1">IF(OR(I76="RTT",I76="HS"),IF(AND(G76&lt;&gt;"",H76&lt;&gt;""),(H76-G76)*24,((SUMPRODUCT(1*(WEEKDAY(ROW(INDIRECT(E76&amp;":"&amp;F76)))=2)))*(LOOKUP(B76,personnels!$A$6:$A$27,personnels!$K$6:$K$27)))+((SUMPRODUCT(1*(WEEKDAY(ROW(INDIRECT(E76&amp;":"&amp;F76)))=3)))*(LOOKUP(B76,personnels!$A$6:$A$27,personnels!$L$6:$L$27)))+((SUMPRODUCT(1*(WEEKDAY(ROW(INDIRECT(E76&amp;":"&amp;F76)))=4)))*(LOOKUP(B76,personnels!$A$6:$A$27,personnels!$M$6:$M$27)))+((SUMPRODUCT(1*(WEEKDAY(ROW(INDIRECT(E76&amp;":"&amp;F76)))=5)))*(LOOKUP(B76,personnels!$A$6:$A$27,personnels!$N$6:$N$27)))+((SUMPRODUCT(1*(WEEKDAY(ROW(INDIRECT(E76&amp;":"&amp;F76)))=6)))*(LOOKUP(B76,personnels!$A$6:$A$27,personnels!$O$6:$O$27)))),"")</f>
        <v/>
      </c>
      <c r="K76" s="48">
        <f>IF(C76='Paramètre DIVERS'!$B$6,NETWORKDAYS(E76,F76,Calendrier!$M$5:$M$18)-0.5,NETWORKDAYS(E76,F76,Calendrier!$M$5:$M$18))</f>
        <v>0</v>
      </c>
      <c r="L76" s="47" t="str">
        <f t="shared" si="28"/>
        <v/>
      </c>
      <c r="M76" s="46" t="str">
        <f t="shared" si="28"/>
        <v/>
      </c>
      <c r="N76" s="46" t="str">
        <f t="shared" si="28"/>
        <v>C</v>
      </c>
      <c r="O76" s="46" t="str">
        <f t="shared" si="28"/>
        <v>C</v>
      </c>
      <c r="P76" s="46" t="str">
        <f t="shared" si="28"/>
        <v/>
      </c>
      <c r="Q76" s="46" t="str">
        <f t="shared" si="28"/>
        <v>C</v>
      </c>
      <c r="R76" s="46" t="str">
        <f t="shared" si="28"/>
        <v/>
      </c>
      <c r="S76" s="46" t="str">
        <f t="shared" si="28"/>
        <v/>
      </c>
      <c r="T76" s="46" t="str">
        <f t="shared" si="28"/>
        <v/>
      </c>
      <c r="U76" s="46" t="str">
        <f t="shared" si="28"/>
        <v>C</v>
      </c>
      <c r="V76" s="46" t="str">
        <f t="shared" si="29"/>
        <v>C</v>
      </c>
      <c r="W76" s="46" t="str">
        <f t="shared" si="29"/>
        <v/>
      </c>
      <c r="X76" s="46" t="str">
        <f t="shared" si="29"/>
        <v/>
      </c>
      <c r="Y76" s="46" t="str">
        <f t="shared" si="29"/>
        <v/>
      </c>
      <c r="Z76" s="46" t="str">
        <f t="shared" si="29"/>
        <v/>
      </c>
      <c r="AA76" s="46" t="str">
        <f t="shared" si="29"/>
        <v/>
      </c>
      <c r="AB76" s="46" t="str">
        <f t="shared" si="29"/>
        <v>C</v>
      </c>
      <c r="AC76" s="46" t="str">
        <f t="shared" si="29"/>
        <v>C</v>
      </c>
      <c r="AD76" s="46" t="str">
        <f t="shared" si="29"/>
        <v/>
      </c>
      <c r="AE76" s="46" t="str">
        <f t="shared" si="29"/>
        <v/>
      </c>
      <c r="AF76" s="46" t="str">
        <f t="shared" si="30"/>
        <v/>
      </c>
      <c r="AG76" s="46" t="str">
        <f t="shared" si="30"/>
        <v/>
      </c>
      <c r="AH76" s="46" t="str">
        <f t="shared" si="30"/>
        <v/>
      </c>
      <c r="AI76" s="46" t="str">
        <f t="shared" si="30"/>
        <v>C</v>
      </c>
      <c r="AJ76" s="46" t="str">
        <f t="shared" si="30"/>
        <v>C</v>
      </c>
      <c r="AK76" s="46" t="str">
        <f t="shared" si="30"/>
        <v/>
      </c>
      <c r="AL76" s="46" t="str">
        <f t="shared" si="30"/>
        <v/>
      </c>
      <c r="AM76" s="46" t="str">
        <f t="shared" si="30"/>
        <v/>
      </c>
      <c r="AN76" s="46" t="str">
        <f t="shared" si="30"/>
        <v/>
      </c>
      <c r="AO76" s="46" t="str">
        <f t="shared" si="30"/>
        <v/>
      </c>
      <c r="AP76" s="46" t="str">
        <f t="shared" si="31"/>
        <v>C</v>
      </c>
      <c r="AQ76" s="46" t="str">
        <f t="shared" si="31"/>
        <v>C</v>
      </c>
      <c r="AR76" s="46" t="str">
        <f t="shared" si="31"/>
        <v/>
      </c>
      <c r="AS76" s="46" t="str">
        <f t="shared" si="31"/>
        <v/>
      </c>
      <c r="AT76" s="46" t="str">
        <f t="shared" si="31"/>
        <v/>
      </c>
      <c r="AU76" s="46" t="str">
        <f t="shared" si="31"/>
        <v/>
      </c>
      <c r="AV76" s="46" t="str">
        <f t="shared" si="31"/>
        <v/>
      </c>
      <c r="AW76" s="46" t="str">
        <f t="shared" si="31"/>
        <v>C</v>
      </c>
      <c r="AX76" s="46" t="str">
        <f t="shared" si="31"/>
        <v>C</v>
      </c>
      <c r="AY76" s="46" t="str">
        <f t="shared" si="31"/>
        <v/>
      </c>
      <c r="AZ76" s="45" t="str">
        <f t="shared" si="31"/>
        <v/>
      </c>
    </row>
    <row r="77" spans="1:52" x14ac:dyDescent="0.3">
      <c r="A77" s="58" t="str">
        <f t="shared" si="32"/>
        <v/>
      </c>
      <c r="B77" s="57"/>
      <c r="C77" s="56"/>
      <c r="D77" s="55"/>
      <c r="E77" s="54"/>
      <c r="F77" s="53"/>
      <c r="G77" s="52"/>
      <c r="H77" s="51"/>
      <c r="I77" s="50" t="str">
        <f>IF(C77="","",VLOOKUP(C77,'Paramètre DIVERS'!$B$5:$D$13,2,FALSE))</f>
        <v/>
      </c>
      <c r="J77" s="49" t="str">
        <f ca="1">IF(OR(I77="RTT",I77="HS"),IF(AND(G77&lt;&gt;"",H77&lt;&gt;""),(H77-G77)*24,((SUMPRODUCT(1*(WEEKDAY(ROW(INDIRECT(E77&amp;":"&amp;F77)))=2)))*(LOOKUP(B77,personnels!$A$6:$A$27,personnels!$K$6:$K$27)))+((SUMPRODUCT(1*(WEEKDAY(ROW(INDIRECT(E77&amp;":"&amp;F77)))=3)))*(LOOKUP(B77,personnels!$A$6:$A$27,personnels!$L$6:$L$27)))+((SUMPRODUCT(1*(WEEKDAY(ROW(INDIRECT(E77&amp;":"&amp;F77)))=4)))*(LOOKUP(B77,personnels!$A$6:$A$27,personnels!$M$6:$M$27)))+((SUMPRODUCT(1*(WEEKDAY(ROW(INDIRECT(E77&amp;":"&amp;F77)))=5)))*(LOOKUP(B77,personnels!$A$6:$A$27,personnels!$N$6:$N$27)))+((SUMPRODUCT(1*(WEEKDAY(ROW(INDIRECT(E77&amp;":"&amp;F77)))=6)))*(LOOKUP(B77,personnels!$A$6:$A$27,personnels!$O$6:$O$27)))),"")</f>
        <v/>
      </c>
      <c r="K77" s="48">
        <f>IF(C77='Paramètre DIVERS'!$B$6,NETWORKDAYS(E77,F77,Calendrier!$M$5:$M$18)-0.5,NETWORKDAYS(E77,F77,Calendrier!$M$5:$M$18))</f>
        <v>0</v>
      </c>
      <c r="L77" s="47" t="str">
        <f t="shared" ref="L77:U86" si="33">IF(OR(L$6="s",L$6="f",L$6="d"),"C",IF(AND(L$5&gt;=$E77,L$5&lt;=$F77),$I77,""))</f>
        <v/>
      </c>
      <c r="M77" s="46" t="str">
        <f t="shared" si="33"/>
        <v/>
      </c>
      <c r="N77" s="46" t="str">
        <f t="shared" si="33"/>
        <v>C</v>
      </c>
      <c r="O77" s="46" t="str">
        <f t="shared" si="33"/>
        <v>C</v>
      </c>
      <c r="P77" s="46" t="str">
        <f t="shared" si="33"/>
        <v/>
      </c>
      <c r="Q77" s="46" t="str">
        <f t="shared" si="33"/>
        <v>C</v>
      </c>
      <c r="R77" s="46" t="str">
        <f t="shared" si="33"/>
        <v/>
      </c>
      <c r="S77" s="46" t="str">
        <f t="shared" si="33"/>
        <v/>
      </c>
      <c r="T77" s="46" t="str">
        <f t="shared" si="33"/>
        <v/>
      </c>
      <c r="U77" s="46" t="str">
        <f t="shared" si="33"/>
        <v>C</v>
      </c>
      <c r="V77" s="46" t="str">
        <f t="shared" ref="V77:AE86" si="34">IF(OR(V$6="s",V$6="f",V$6="d"),"C",IF(AND(V$5&gt;=$E77,V$5&lt;=$F77),$I77,""))</f>
        <v>C</v>
      </c>
      <c r="W77" s="46" t="str">
        <f t="shared" si="34"/>
        <v/>
      </c>
      <c r="X77" s="46" t="str">
        <f t="shared" si="34"/>
        <v/>
      </c>
      <c r="Y77" s="46" t="str">
        <f t="shared" si="34"/>
        <v/>
      </c>
      <c r="Z77" s="46" t="str">
        <f t="shared" si="34"/>
        <v/>
      </c>
      <c r="AA77" s="46" t="str">
        <f t="shared" si="34"/>
        <v/>
      </c>
      <c r="AB77" s="46" t="str">
        <f t="shared" si="34"/>
        <v>C</v>
      </c>
      <c r="AC77" s="46" t="str">
        <f t="shared" si="34"/>
        <v>C</v>
      </c>
      <c r="AD77" s="46" t="str">
        <f t="shared" si="34"/>
        <v/>
      </c>
      <c r="AE77" s="46" t="str">
        <f t="shared" si="34"/>
        <v/>
      </c>
      <c r="AF77" s="46" t="str">
        <f t="shared" ref="AF77:AO86" si="35">IF(OR(AF$6="s",AF$6="f",AF$6="d"),"C",IF(AND(AF$5&gt;=$E77,AF$5&lt;=$F77),$I77,""))</f>
        <v/>
      </c>
      <c r="AG77" s="46" t="str">
        <f t="shared" si="35"/>
        <v/>
      </c>
      <c r="AH77" s="46" t="str">
        <f t="shared" si="35"/>
        <v/>
      </c>
      <c r="AI77" s="46" t="str">
        <f t="shared" si="35"/>
        <v>C</v>
      </c>
      <c r="AJ77" s="46" t="str">
        <f t="shared" si="35"/>
        <v>C</v>
      </c>
      <c r="AK77" s="46" t="str">
        <f t="shared" si="35"/>
        <v/>
      </c>
      <c r="AL77" s="46" t="str">
        <f t="shared" si="35"/>
        <v/>
      </c>
      <c r="AM77" s="46" t="str">
        <f t="shared" si="35"/>
        <v/>
      </c>
      <c r="AN77" s="46" t="str">
        <f t="shared" si="35"/>
        <v/>
      </c>
      <c r="AO77" s="46" t="str">
        <f t="shared" si="35"/>
        <v/>
      </c>
      <c r="AP77" s="46" t="str">
        <f t="shared" ref="AP77:AZ86" si="36">IF(OR(AP$6="s",AP$6="f",AP$6="d"),"C",IF(AND(AP$5&gt;=$E77,AP$5&lt;=$F77),$I77,""))</f>
        <v>C</v>
      </c>
      <c r="AQ77" s="46" t="str">
        <f t="shared" si="36"/>
        <v>C</v>
      </c>
      <c r="AR77" s="46" t="str">
        <f t="shared" si="36"/>
        <v/>
      </c>
      <c r="AS77" s="46" t="str">
        <f t="shared" si="36"/>
        <v/>
      </c>
      <c r="AT77" s="46" t="str">
        <f t="shared" si="36"/>
        <v/>
      </c>
      <c r="AU77" s="46" t="str">
        <f t="shared" si="36"/>
        <v/>
      </c>
      <c r="AV77" s="46" t="str">
        <f t="shared" si="36"/>
        <v/>
      </c>
      <c r="AW77" s="46" t="str">
        <f t="shared" si="36"/>
        <v>C</v>
      </c>
      <c r="AX77" s="46" t="str">
        <f t="shared" si="36"/>
        <v>C</v>
      </c>
      <c r="AY77" s="46" t="str">
        <f t="shared" si="36"/>
        <v/>
      </c>
      <c r="AZ77" s="45" t="str">
        <f t="shared" si="36"/>
        <v/>
      </c>
    </row>
    <row r="78" spans="1:52" x14ac:dyDescent="0.3">
      <c r="A78" s="58" t="str">
        <f t="shared" si="32"/>
        <v/>
      </c>
      <c r="B78" s="57"/>
      <c r="C78" s="56"/>
      <c r="D78" s="55"/>
      <c r="E78" s="54"/>
      <c r="F78" s="53"/>
      <c r="G78" s="52"/>
      <c r="H78" s="51"/>
      <c r="I78" s="50" t="str">
        <f>IF(C78="","",VLOOKUP(C78,'Paramètre DIVERS'!$B$5:$D$13,2,FALSE))</f>
        <v/>
      </c>
      <c r="J78" s="49" t="str">
        <f ca="1">IF(OR(I78="RTT",I78="HS"),IF(AND(G78&lt;&gt;"",H78&lt;&gt;""),(H78-G78)*24,((SUMPRODUCT(1*(WEEKDAY(ROW(INDIRECT(E78&amp;":"&amp;F78)))=2)))*(LOOKUP(B78,personnels!$A$6:$A$27,personnels!$K$6:$K$27)))+((SUMPRODUCT(1*(WEEKDAY(ROW(INDIRECT(E78&amp;":"&amp;F78)))=3)))*(LOOKUP(B78,personnels!$A$6:$A$27,personnels!$L$6:$L$27)))+((SUMPRODUCT(1*(WEEKDAY(ROW(INDIRECT(E78&amp;":"&amp;F78)))=4)))*(LOOKUP(B78,personnels!$A$6:$A$27,personnels!$M$6:$M$27)))+((SUMPRODUCT(1*(WEEKDAY(ROW(INDIRECT(E78&amp;":"&amp;F78)))=5)))*(LOOKUP(B78,personnels!$A$6:$A$27,personnels!$N$6:$N$27)))+((SUMPRODUCT(1*(WEEKDAY(ROW(INDIRECT(E78&amp;":"&amp;F78)))=6)))*(LOOKUP(B78,personnels!$A$6:$A$27,personnels!$O$6:$O$27)))),"")</f>
        <v/>
      </c>
      <c r="K78" s="48">
        <f>IF(C78='Paramètre DIVERS'!$B$6,NETWORKDAYS(E78,F78,Calendrier!$M$5:$M$18)-0.5,NETWORKDAYS(E78,F78,Calendrier!$M$5:$M$18))</f>
        <v>0</v>
      </c>
      <c r="L78" s="47" t="str">
        <f t="shared" si="33"/>
        <v/>
      </c>
      <c r="M78" s="46" t="str">
        <f t="shared" si="33"/>
        <v/>
      </c>
      <c r="N78" s="46" t="str">
        <f t="shared" si="33"/>
        <v>C</v>
      </c>
      <c r="O78" s="46" t="str">
        <f t="shared" si="33"/>
        <v>C</v>
      </c>
      <c r="P78" s="46" t="str">
        <f t="shared" si="33"/>
        <v/>
      </c>
      <c r="Q78" s="46" t="str">
        <f t="shared" si="33"/>
        <v>C</v>
      </c>
      <c r="R78" s="46" t="str">
        <f t="shared" si="33"/>
        <v/>
      </c>
      <c r="S78" s="46" t="str">
        <f t="shared" si="33"/>
        <v/>
      </c>
      <c r="T78" s="46" t="str">
        <f t="shared" si="33"/>
        <v/>
      </c>
      <c r="U78" s="46" t="str">
        <f t="shared" si="33"/>
        <v>C</v>
      </c>
      <c r="V78" s="46" t="str">
        <f t="shared" si="34"/>
        <v>C</v>
      </c>
      <c r="W78" s="46" t="str">
        <f t="shared" si="34"/>
        <v/>
      </c>
      <c r="X78" s="46" t="str">
        <f t="shared" si="34"/>
        <v/>
      </c>
      <c r="Y78" s="46" t="str">
        <f t="shared" si="34"/>
        <v/>
      </c>
      <c r="Z78" s="46" t="str">
        <f t="shared" si="34"/>
        <v/>
      </c>
      <c r="AA78" s="46" t="str">
        <f t="shared" si="34"/>
        <v/>
      </c>
      <c r="AB78" s="46" t="str">
        <f t="shared" si="34"/>
        <v>C</v>
      </c>
      <c r="AC78" s="46" t="str">
        <f t="shared" si="34"/>
        <v>C</v>
      </c>
      <c r="AD78" s="46" t="str">
        <f t="shared" si="34"/>
        <v/>
      </c>
      <c r="AE78" s="46" t="str">
        <f t="shared" si="34"/>
        <v/>
      </c>
      <c r="AF78" s="46" t="str">
        <f t="shared" si="35"/>
        <v/>
      </c>
      <c r="AG78" s="46" t="str">
        <f t="shared" si="35"/>
        <v/>
      </c>
      <c r="AH78" s="46" t="str">
        <f t="shared" si="35"/>
        <v/>
      </c>
      <c r="AI78" s="46" t="str">
        <f t="shared" si="35"/>
        <v>C</v>
      </c>
      <c r="AJ78" s="46" t="str">
        <f t="shared" si="35"/>
        <v>C</v>
      </c>
      <c r="AK78" s="46" t="str">
        <f t="shared" si="35"/>
        <v/>
      </c>
      <c r="AL78" s="46" t="str">
        <f t="shared" si="35"/>
        <v/>
      </c>
      <c r="AM78" s="46" t="str">
        <f t="shared" si="35"/>
        <v/>
      </c>
      <c r="AN78" s="46" t="str">
        <f t="shared" si="35"/>
        <v/>
      </c>
      <c r="AO78" s="46" t="str">
        <f t="shared" si="35"/>
        <v/>
      </c>
      <c r="AP78" s="46" t="str">
        <f t="shared" si="36"/>
        <v>C</v>
      </c>
      <c r="AQ78" s="46" t="str">
        <f t="shared" si="36"/>
        <v>C</v>
      </c>
      <c r="AR78" s="46" t="str">
        <f t="shared" si="36"/>
        <v/>
      </c>
      <c r="AS78" s="46" t="str">
        <f t="shared" si="36"/>
        <v/>
      </c>
      <c r="AT78" s="46" t="str">
        <f t="shared" si="36"/>
        <v/>
      </c>
      <c r="AU78" s="46" t="str">
        <f t="shared" si="36"/>
        <v/>
      </c>
      <c r="AV78" s="46" t="str">
        <f t="shared" si="36"/>
        <v/>
      </c>
      <c r="AW78" s="46" t="str">
        <f t="shared" si="36"/>
        <v>C</v>
      </c>
      <c r="AX78" s="46" t="str">
        <f t="shared" si="36"/>
        <v>C</v>
      </c>
      <c r="AY78" s="46" t="str">
        <f t="shared" si="36"/>
        <v/>
      </c>
      <c r="AZ78" s="45" t="str">
        <f t="shared" si="36"/>
        <v/>
      </c>
    </row>
    <row r="79" spans="1:52" x14ac:dyDescent="0.3">
      <c r="A79" s="58" t="str">
        <f t="shared" si="32"/>
        <v/>
      </c>
      <c r="B79" s="57"/>
      <c r="C79" s="56"/>
      <c r="D79" s="55"/>
      <c r="E79" s="54"/>
      <c r="F79" s="53"/>
      <c r="G79" s="52"/>
      <c r="H79" s="51"/>
      <c r="I79" s="50" t="str">
        <f>IF(C79="","",VLOOKUP(C79,'Paramètre DIVERS'!$B$5:$D$13,2,FALSE))</f>
        <v/>
      </c>
      <c r="J79" s="49" t="str">
        <f ca="1">IF(OR(I79="RTT",I79="HS"),IF(AND(G79&lt;&gt;"",H79&lt;&gt;""),(H79-G79)*24,((SUMPRODUCT(1*(WEEKDAY(ROW(INDIRECT(E79&amp;":"&amp;F79)))=2)))*(LOOKUP(B79,personnels!$A$6:$A$27,personnels!$K$6:$K$27)))+((SUMPRODUCT(1*(WEEKDAY(ROW(INDIRECT(E79&amp;":"&amp;F79)))=3)))*(LOOKUP(B79,personnels!$A$6:$A$27,personnels!$L$6:$L$27)))+((SUMPRODUCT(1*(WEEKDAY(ROW(INDIRECT(E79&amp;":"&amp;F79)))=4)))*(LOOKUP(B79,personnels!$A$6:$A$27,personnels!$M$6:$M$27)))+((SUMPRODUCT(1*(WEEKDAY(ROW(INDIRECT(E79&amp;":"&amp;F79)))=5)))*(LOOKUP(B79,personnels!$A$6:$A$27,personnels!$N$6:$N$27)))+((SUMPRODUCT(1*(WEEKDAY(ROW(INDIRECT(E79&amp;":"&amp;F79)))=6)))*(LOOKUP(B79,personnels!$A$6:$A$27,personnels!$O$6:$O$27)))),"")</f>
        <v/>
      </c>
      <c r="K79" s="48">
        <f>IF(C79='Paramètre DIVERS'!$B$6,NETWORKDAYS(E79,F79,Calendrier!$M$5:$M$18)-0.5,NETWORKDAYS(E79,F79,Calendrier!$M$5:$M$18))</f>
        <v>0</v>
      </c>
      <c r="L79" s="47" t="str">
        <f t="shared" si="33"/>
        <v/>
      </c>
      <c r="M79" s="46" t="str">
        <f t="shared" si="33"/>
        <v/>
      </c>
      <c r="N79" s="46" t="str">
        <f t="shared" si="33"/>
        <v>C</v>
      </c>
      <c r="O79" s="46" t="str">
        <f t="shared" si="33"/>
        <v>C</v>
      </c>
      <c r="P79" s="46" t="str">
        <f t="shared" si="33"/>
        <v/>
      </c>
      <c r="Q79" s="46" t="str">
        <f t="shared" si="33"/>
        <v>C</v>
      </c>
      <c r="R79" s="46" t="str">
        <f t="shared" si="33"/>
        <v/>
      </c>
      <c r="S79" s="46" t="str">
        <f t="shared" si="33"/>
        <v/>
      </c>
      <c r="T79" s="46" t="str">
        <f t="shared" si="33"/>
        <v/>
      </c>
      <c r="U79" s="46" t="str">
        <f t="shared" si="33"/>
        <v>C</v>
      </c>
      <c r="V79" s="46" t="str">
        <f t="shared" si="34"/>
        <v>C</v>
      </c>
      <c r="W79" s="46" t="str">
        <f t="shared" si="34"/>
        <v/>
      </c>
      <c r="X79" s="46" t="str">
        <f t="shared" si="34"/>
        <v/>
      </c>
      <c r="Y79" s="46" t="str">
        <f t="shared" si="34"/>
        <v/>
      </c>
      <c r="Z79" s="46" t="str">
        <f t="shared" si="34"/>
        <v/>
      </c>
      <c r="AA79" s="46" t="str">
        <f t="shared" si="34"/>
        <v/>
      </c>
      <c r="AB79" s="46" t="str">
        <f t="shared" si="34"/>
        <v>C</v>
      </c>
      <c r="AC79" s="46" t="str">
        <f t="shared" si="34"/>
        <v>C</v>
      </c>
      <c r="AD79" s="46" t="str">
        <f t="shared" si="34"/>
        <v/>
      </c>
      <c r="AE79" s="46" t="str">
        <f t="shared" si="34"/>
        <v/>
      </c>
      <c r="AF79" s="46" t="str">
        <f t="shared" si="35"/>
        <v/>
      </c>
      <c r="AG79" s="46" t="str">
        <f t="shared" si="35"/>
        <v/>
      </c>
      <c r="AH79" s="46" t="str">
        <f t="shared" si="35"/>
        <v/>
      </c>
      <c r="AI79" s="46" t="str">
        <f t="shared" si="35"/>
        <v>C</v>
      </c>
      <c r="AJ79" s="46" t="str">
        <f t="shared" si="35"/>
        <v>C</v>
      </c>
      <c r="AK79" s="46" t="str">
        <f t="shared" si="35"/>
        <v/>
      </c>
      <c r="AL79" s="46" t="str">
        <f t="shared" si="35"/>
        <v/>
      </c>
      <c r="AM79" s="46" t="str">
        <f t="shared" si="35"/>
        <v/>
      </c>
      <c r="AN79" s="46" t="str">
        <f t="shared" si="35"/>
        <v/>
      </c>
      <c r="AO79" s="46" t="str">
        <f t="shared" si="35"/>
        <v/>
      </c>
      <c r="AP79" s="46" t="str">
        <f t="shared" si="36"/>
        <v>C</v>
      </c>
      <c r="AQ79" s="46" t="str">
        <f t="shared" si="36"/>
        <v>C</v>
      </c>
      <c r="AR79" s="46" t="str">
        <f t="shared" si="36"/>
        <v/>
      </c>
      <c r="AS79" s="46" t="str">
        <f t="shared" si="36"/>
        <v/>
      </c>
      <c r="AT79" s="46" t="str">
        <f t="shared" si="36"/>
        <v/>
      </c>
      <c r="AU79" s="46" t="str">
        <f t="shared" si="36"/>
        <v/>
      </c>
      <c r="AV79" s="46" t="str">
        <f t="shared" si="36"/>
        <v/>
      </c>
      <c r="AW79" s="46" t="str">
        <f t="shared" si="36"/>
        <v>C</v>
      </c>
      <c r="AX79" s="46" t="str">
        <f t="shared" si="36"/>
        <v>C</v>
      </c>
      <c r="AY79" s="46" t="str">
        <f t="shared" si="36"/>
        <v/>
      </c>
      <c r="AZ79" s="45" t="str">
        <f t="shared" si="36"/>
        <v/>
      </c>
    </row>
    <row r="80" spans="1:52" x14ac:dyDescent="0.3">
      <c r="A80" s="58" t="str">
        <f t="shared" si="32"/>
        <v/>
      </c>
      <c r="B80" s="57"/>
      <c r="C80" s="56"/>
      <c r="D80" s="55"/>
      <c r="E80" s="54"/>
      <c r="F80" s="53"/>
      <c r="G80" s="52"/>
      <c r="H80" s="51"/>
      <c r="I80" s="50" t="str">
        <f>IF(C80="","",VLOOKUP(C80,'Paramètre DIVERS'!$B$5:$D$13,2,FALSE))</f>
        <v/>
      </c>
      <c r="J80" s="49" t="str">
        <f ca="1">IF(OR(I80="RTT",I80="HS"),IF(AND(G80&lt;&gt;"",H80&lt;&gt;""),(H80-G80)*24,((SUMPRODUCT(1*(WEEKDAY(ROW(INDIRECT(E80&amp;":"&amp;F80)))=2)))*(LOOKUP(B80,personnels!$A$6:$A$27,personnels!$K$6:$K$27)))+((SUMPRODUCT(1*(WEEKDAY(ROW(INDIRECT(E80&amp;":"&amp;F80)))=3)))*(LOOKUP(B80,personnels!$A$6:$A$27,personnels!$L$6:$L$27)))+((SUMPRODUCT(1*(WEEKDAY(ROW(INDIRECT(E80&amp;":"&amp;F80)))=4)))*(LOOKUP(B80,personnels!$A$6:$A$27,personnels!$M$6:$M$27)))+((SUMPRODUCT(1*(WEEKDAY(ROW(INDIRECT(E80&amp;":"&amp;F80)))=5)))*(LOOKUP(B80,personnels!$A$6:$A$27,personnels!$N$6:$N$27)))+((SUMPRODUCT(1*(WEEKDAY(ROW(INDIRECT(E80&amp;":"&amp;F80)))=6)))*(LOOKUP(B80,personnels!$A$6:$A$27,personnels!$O$6:$O$27)))),"")</f>
        <v/>
      </c>
      <c r="K80" s="48">
        <f>IF(C80='Paramètre DIVERS'!$B$6,NETWORKDAYS(E80,F80,Calendrier!$M$5:$M$18)-0.5,NETWORKDAYS(E80,F80,Calendrier!$M$5:$M$18))</f>
        <v>0</v>
      </c>
      <c r="L80" s="47" t="str">
        <f t="shared" si="33"/>
        <v/>
      </c>
      <c r="M80" s="46" t="str">
        <f t="shared" si="33"/>
        <v/>
      </c>
      <c r="N80" s="46" t="str">
        <f t="shared" si="33"/>
        <v>C</v>
      </c>
      <c r="O80" s="46" t="str">
        <f t="shared" si="33"/>
        <v>C</v>
      </c>
      <c r="P80" s="46" t="str">
        <f t="shared" si="33"/>
        <v/>
      </c>
      <c r="Q80" s="46" t="str">
        <f t="shared" si="33"/>
        <v>C</v>
      </c>
      <c r="R80" s="46" t="str">
        <f t="shared" si="33"/>
        <v/>
      </c>
      <c r="S80" s="46" t="str">
        <f t="shared" si="33"/>
        <v/>
      </c>
      <c r="T80" s="46" t="str">
        <f t="shared" si="33"/>
        <v/>
      </c>
      <c r="U80" s="46" t="str">
        <f t="shared" si="33"/>
        <v>C</v>
      </c>
      <c r="V80" s="46" t="str">
        <f t="shared" si="34"/>
        <v>C</v>
      </c>
      <c r="W80" s="46" t="str">
        <f t="shared" si="34"/>
        <v/>
      </c>
      <c r="X80" s="46" t="str">
        <f t="shared" si="34"/>
        <v/>
      </c>
      <c r="Y80" s="46" t="str">
        <f t="shared" si="34"/>
        <v/>
      </c>
      <c r="Z80" s="46" t="str">
        <f t="shared" si="34"/>
        <v/>
      </c>
      <c r="AA80" s="46" t="str">
        <f t="shared" si="34"/>
        <v/>
      </c>
      <c r="AB80" s="46" t="str">
        <f t="shared" si="34"/>
        <v>C</v>
      </c>
      <c r="AC80" s="46" t="str">
        <f t="shared" si="34"/>
        <v>C</v>
      </c>
      <c r="AD80" s="46" t="str">
        <f t="shared" si="34"/>
        <v/>
      </c>
      <c r="AE80" s="46" t="str">
        <f t="shared" si="34"/>
        <v/>
      </c>
      <c r="AF80" s="46" t="str">
        <f t="shared" si="35"/>
        <v/>
      </c>
      <c r="AG80" s="46" t="str">
        <f t="shared" si="35"/>
        <v/>
      </c>
      <c r="AH80" s="46" t="str">
        <f t="shared" si="35"/>
        <v/>
      </c>
      <c r="AI80" s="46" t="str">
        <f t="shared" si="35"/>
        <v>C</v>
      </c>
      <c r="AJ80" s="46" t="str">
        <f t="shared" si="35"/>
        <v>C</v>
      </c>
      <c r="AK80" s="46" t="str">
        <f t="shared" si="35"/>
        <v/>
      </c>
      <c r="AL80" s="46" t="str">
        <f t="shared" si="35"/>
        <v/>
      </c>
      <c r="AM80" s="46" t="str">
        <f t="shared" si="35"/>
        <v/>
      </c>
      <c r="AN80" s="46" t="str">
        <f t="shared" si="35"/>
        <v/>
      </c>
      <c r="AO80" s="46" t="str">
        <f t="shared" si="35"/>
        <v/>
      </c>
      <c r="AP80" s="46" t="str">
        <f t="shared" si="36"/>
        <v>C</v>
      </c>
      <c r="AQ80" s="46" t="str">
        <f t="shared" si="36"/>
        <v>C</v>
      </c>
      <c r="AR80" s="46" t="str">
        <f t="shared" si="36"/>
        <v/>
      </c>
      <c r="AS80" s="46" t="str">
        <f t="shared" si="36"/>
        <v/>
      </c>
      <c r="AT80" s="46" t="str">
        <f t="shared" si="36"/>
        <v/>
      </c>
      <c r="AU80" s="46" t="str">
        <f t="shared" si="36"/>
        <v/>
      </c>
      <c r="AV80" s="46" t="str">
        <f t="shared" si="36"/>
        <v/>
      </c>
      <c r="AW80" s="46" t="str">
        <f t="shared" si="36"/>
        <v>C</v>
      </c>
      <c r="AX80" s="46" t="str">
        <f t="shared" si="36"/>
        <v>C</v>
      </c>
      <c r="AY80" s="46" t="str">
        <f t="shared" si="36"/>
        <v/>
      </c>
      <c r="AZ80" s="45" t="str">
        <f t="shared" si="36"/>
        <v/>
      </c>
    </row>
    <row r="81" spans="1:52" x14ac:dyDescent="0.3">
      <c r="A81" s="58" t="str">
        <f t="shared" si="32"/>
        <v/>
      </c>
      <c r="B81" s="57"/>
      <c r="C81" s="56"/>
      <c r="D81" s="55"/>
      <c r="E81" s="54"/>
      <c r="F81" s="53"/>
      <c r="G81" s="52"/>
      <c r="H81" s="51"/>
      <c r="I81" s="50" t="str">
        <f>IF(C81="","",VLOOKUP(C81,'Paramètre DIVERS'!$B$5:$D$13,2,FALSE))</f>
        <v/>
      </c>
      <c r="J81" s="49" t="str">
        <f ca="1">IF(OR(I81="RTT",I81="HS"),IF(AND(G81&lt;&gt;"",H81&lt;&gt;""),(H81-G81)*24,((SUMPRODUCT(1*(WEEKDAY(ROW(INDIRECT(E81&amp;":"&amp;F81)))=2)))*(LOOKUP(B81,personnels!$A$6:$A$27,personnels!$K$6:$K$27)))+((SUMPRODUCT(1*(WEEKDAY(ROW(INDIRECT(E81&amp;":"&amp;F81)))=3)))*(LOOKUP(B81,personnels!$A$6:$A$27,personnels!$L$6:$L$27)))+((SUMPRODUCT(1*(WEEKDAY(ROW(INDIRECT(E81&amp;":"&amp;F81)))=4)))*(LOOKUP(B81,personnels!$A$6:$A$27,personnels!$M$6:$M$27)))+((SUMPRODUCT(1*(WEEKDAY(ROW(INDIRECT(E81&amp;":"&amp;F81)))=5)))*(LOOKUP(B81,personnels!$A$6:$A$27,personnels!$N$6:$N$27)))+((SUMPRODUCT(1*(WEEKDAY(ROW(INDIRECT(E81&amp;":"&amp;F81)))=6)))*(LOOKUP(B81,personnels!$A$6:$A$27,personnels!$O$6:$O$27)))),"")</f>
        <v/>
      </c>
      <c r="K81" s="48">
        <f>IF(C81='Paramètre DIVERS'!$B$6,NETWORKDAYS(E81,F81,Calendrier!$M$5:$M$18)-0.5,NETWORKDAYS(E81,F81,Calendrier!$M$5:$M$18))</f>
        <v>0</v>
      </c>
      <c r="L81" s="47" t="str">
        <f t="shared" si="33"/>
        <v/>
      </c>
      <c r="M81" s="46" t="str">
        <f t="shared" si="33"/>
        <v/>
      </c>
      <c r="N81" s="46" t="str">
        <f t="shared" si="33"/>
        <v>C</v>
      </c>
      <c r="O81" s="46" t="str">
        <f t="shared" si="33"/>
        <v>C</v>
      </c>
      <c r="P81" s="46" t="str">
        <f t="shared" si="33"/>
        <v/>
      </c>
      <c r="Q81" s="46" t="str">
        <f t="shared" si="33"/>
        <v>C</v>
      </c>
      <c r="R81" s="46" t="str">
        <f t="shared" si="33"/>
        <v/>
      </c>
      <c r="S81" s="46" t="str">
        <f t="shared" si="33"/>
        <v/>
      </c>
      <c r="T81" s="46" t="str">
        <f t="shared" si="33"/>
        <v/>
      </c>
      <c r="U81" s="46" t="str">
        <f t="shared" si="33"/>
        <v>C</v>
      </c>
      <c r="V81" s="46" t="str">
        <f t="shared" si="34"/>
        <v>C</v>
      </c>
      <c r="W81" s="46" t="str">
        <f t="shared" si="34"/>
        <v/>
      </c>
      <c r="X81" s="46" t="str">
        <f t="shared" si="34"/>
        <v/>
      </c>
      <c r="Y81" s="46" t="str">
        <f t="shared" si="34"/>
        <v/>
      </c>
      <c r="Z81" s="46" t="str">
        <f t="shared" si="34"/>
        <v/>
      </c>
      <c r="AA81" s="46" t="str">
        <f t="shared" si="34"/>
        <v/>
      </c>
      <c r="AB81" s="46" t="str">
        <f t="shared" si="34"/>
        <v>C</v>
      </c>
      <c r="AC81" s="46" t="str">
        <f t="shared" si="34"/>
        <v>C</v>
      </c>
      <c r="AD81" s="46" t="str">
        <f t="shared" si="34"/>
        <v/>
      </c>
      <c r="AE81" s="46" t="str">
        <f t="shared" si="34"/>
        <v/>
      </c>
      <c r="AF81" s="46" t="str">
        <f t="shared" si="35"/>
        <v/>
      </c>
      <c r="AG81" s="46" t="str">
        <f t="shared" si="35"/>
        <v/>
      </c>
      <c r="AH81" s="46" t="str">
        <f t="shared" si="35"/>
        <v/>
      </c>
      <c r="AI81" s="46" t="str">
        <f t="shared" si="35"/>
        <v>C</v>
      </c>
      <c r="AJ81" s="46" t="str">
        <f t="shared" si="35"/>
        <v>C</v>
      </c>
      <c r="AK81" s="46" t="str">
        <f t="shared" si="35"/>
        <v/>
      </c>
      <c r="AL81" s="46" t="str">
        <f t="shared" si="35"/>
        <v/>
      </c>
      <c r="AM81" s="46" t="str">
        <f t="shared" si="35"/>
        <v/>
      </c>
      <c r="AN81" s="46" t="str">
        <f t="shared" si="35"/>
        <v/>
      </c>
      <c r="AO81" s="46" t="str">
        <f t="shared" si="35"/>
        <v/>
      </c>
      <c r="AP81" s="46" t="str">
        <f t="shared" si="36"/>
        <v>C</v>
      </c>
      <c r="AQ81" s="46" t="str">
        <f t="shared" si="36"/>
        <v>C</v>
      </c>
      <c r="AR81" s="46" t="str">
        <f t="shared" si="36"/>
        <v/>
      </c>
      <c r="AS81" s="46" t="str">
        <f t="shared" si="36"/>
        <v/>
      </c>
      <c r="AT81" s="46" t="str">
        <f t="shared" si="36"/>
        <v/>
      </c>
      <c r="AU81" s="46" t="str">
        <f t="shared" si="36"/>
        <v/>
      </c>
      <c r="AV81" s="46" t="str">
        <f t="shared" si="36"/>
        <v/>
      </c>
      <c r="AW81" s="46" t="str">
        <f t="shared" si="36"/>
        <v>C</v>
      </c>
      <c r="AX81" s="46" t="str">
        <f t="shared" si="36"/>
        <v>C</v>
      </c>
      <c r="AY81" s="46" t="str">
        <f t="shared" si="36"/>
        <v/>
      </c>
      <c r="AZ81" s="45" t="str">
        <f t="shared" si="36"/>
        <v/>
      </c>
    </row>
    <row r="82" spans="1:52" x14ac:dyDescent="0.3">
      <c r="A82" s="58" t="str">
        <f t="shared" si="32"/>
        <v/>
      </c>
      <c r="B82" s="57"/>
      <c r="C82" s="56"/>
      <c r="D82" s="55"/>
      <c r="E82" s="54"/>
      <c r="F82" s="53"/>
      <c r="G82" s="52"/>
      <c r="H82" s="51"/>
      <c r="I82" s="50" t="str">
        <f>IF(C82="","",VLOOKUP(C82,'Paramètre DIVERS'!$B$5:$D$13,2,FALSE))</f>
        <v/>
      </c>
      <c r="J82" s="49" t="str">
        <f ca="1">IF(OR(I82="RTT",I82="HS"),IF(AND(G82&lt;&gt;"",H82&lt;&gt;""),(H82-G82)*24,((SUMPRODUCT(1*(WEEKDAY(ROW(INDIRECT(E82&amp;":"&amp;F82)))=2)))*(LOOKUP(B82,personnels!$A$6:$A$27,personnels!$K$6:$K$27)))+((SUMPRODUCT(1*(WEEKDAY(ROW(INDIRECT(E82&amp;":"&amp;F82)))=3)))*(LOOKUP(B82,personnels!$A$6:$A$27,personnels!$L$6:$L$27)))+((SUMPRODUCT(1*(WEEKDAY(ROW(INDIRECT(E82&amp;":"&amp;F82)))=4)))*(LOOKUP(B82,personnels!$A$6:$A$27,personnels!$M$6:$M$27)))+((SUMPRODUCT(1*(WEEKDAY(ROW(INDIRECT(E82&amp;":"&amp;F82)))=5)))*(LOOKUP(B82,personnels!$A$6:$A$27,personnels!$N$6:$N$27)))+((SUMPRODUCT(1*(WEEKDAY(ROW(INDIRECT(E82&amp;":"&amp;F82)))=6)))*(LOOKUP(B82,personnels!$A$6:$A$27,personnels!$O$6:$O$27)))),"")</f>
        <v/>
      </c>
      <c r="K82" s="48">
        <f>IF(C82='Paramètre DIVERS'!$B$6,NETWORKDAYS(E82,F82,Calendrier!$M$5:$M$18)-0.5,NETWORKDAYS(E82,F82,Calendrier!$M$5:$M$18))</f>
        <v>0</v>
      </c>
      <c r="L82" s="47" t="str">
        <f t="shared" si="33"/>
        <v/>
      </c>
      <c r="M82" s="46" t="str">
        <f t="shared" si="33"/>
        <v/>
      </c>
      <c r="N82" s="46" t="str">
        <f t="shared" si="33"/>
        <v>C</v>
      </c>
      <c r="O82" s="46" t="str">
        <f t="shared" si="33"/>
        <v>C</v>
      </c>
      <c r="P82" s="46" t="str">
        <f t="shared" si="33"/>
        <v/>
      </c>
      <c r="Q82" s="46" t="str">
        <f t="shared" si="33"/>
        <v>C</v>
      </c>
      <c r="R82" s="46" t="str">
        <f t="shared" si="33"/>
        <v/>
      </c>
      <c r="S82" s="46" t="str">
        <f t="shared" si="33"/>
        <v/>
      </c>
      <c r="T82" s="46" t="str">
        <f t="shared" si="33"/>
        <v/>
      </c>
      <c r="U82" s="46" t="str">
        <f t="shared" si="33"/>
        <v>C</v>
      </c>
      <c r="V82" s="46" t="str">
        <f t="shared" si="34"/>
        <v>C</v>
      </c>
      <c r="W82" s="46" t="str">
        <f t="shared" si="34"/>
        <v/>
      </c>
      <c r="X82" s="46" t="str">
        <f t="shared" si="34"/>
        <v/>
      </c>
      <c r="Y82" s="46" t="str">
        <f t="shared" si="34"/>
        <v/>
      </c>
      <c r="Z82" s="46" t="str">
        <f t="shared" si="34"/>
        <v/>
      </c>
      <c r="AA82" s="46" t="str">
        <f t="shared" si="34"/>
        <v/>
      </c>
      <c r="AB82" s="46" t="str">
        <f t="shared" si="34"/>
        <v>C</v>
      </c>
      <c r="AC82" s="46" t="str">
        <f t="shared" si="34"/>
        <v>C</v>
      </c>
      <c r="AD82" s="46" t="str">
        <f t="shared" si="34"/>
        <v/>
      </c>
      <c r="AE82" s="46" t="str">
        <f t="shared" si="34"/>
        <v/>
      </c>
      <c r="AF82" s="46" t="str">
        <f t="shared" si="35"/>
        <v/>
      </c>
      <c r="AG82" s="46" t="str">
        <f t="shared" si="35"/>
        <v/>
      </c>
      <c r="AH82" s="46" t="str">
        <f t="shared" si="35"/>
        <v/>
      </c>
      <c r="AI82" s="46" t="str">
        <f t="shared" si="35"/>
        <v>C</v>
      </c>
      <c r="AJ82" s="46" t="str">
        <f t="shared" si="35"/>
        <v>C</v>
      </c>
      <c r="AK82" s="46" t="str">
        <f t="shared" si="35"/>
        <v/>
      </c>
      <c r="AL82" s="46" t="str">
        <f t="shared" si="35"/>
        <v/>
      </c>
      <c r="AM82" s="46" t="str">
        <f t="shared" si="35"/>
        <v/>
      </c>
      <c r="AN82" s="46" t="str">
        <f t="shared" si="35"/>
        <v/>
      </c>
      <c r="AO82" s="46" t="str">
        <f t="shared" si="35"/>
        <v/>
      </c>
      <c r="AP82" s="46" t="str">
        <f t="shared" si="36"/>
        <v>C</v>
      </c>
      <c r="AQ82" s="46" t="str">
        <f t="shared" si="36"/>
        <v>C</v>
      </c>
      <c r="AR82" s="46" t="str">
        <f t="shared" si="36"/>
        <v/>
      </c>
      <c r="AS82" s="46" t="str">
        <f t="shared" si="36"/>
        <v/>
      </c>
      <c r="AT82" s="46" t="str">
        <f t="shared" si="36"/>
        <v/>
      </c>
      <c r="AU82" s="46" t="str">
        <f t="shared" si="36"/>
        <v/>
      </c>
      <c r="AV82" s="46" t="str">
        <f t="shared" si="36"/>
        <v/>
      </c>
      <c r="AW82" s="46" t="str">
        <f t="shared" si="36"/>
        <v>C</v>
      </c>
      <c r="AX82" s="46" t="str">
        <f t="shared" si="36"/>
        <v>C</v>
      </c>
      <c r="AY82" s="46" t="str">
        <f t="shared" si="36"/>
        <v/>
      </c>
      <c r="AZ82" s="45" t="str">
        <f t="shared" si="36"/>
        <v/>
      </c>
    </row>
    <row r="83" spans="1:52" x14ac:dyDescent="0.3">
      <c r="A83" s="58" t="str">
        <f t="shared" si="32"/>
        <v/>
      </c>
      <c r="B83" s="57"/>
      <c r="C83" s="56"/>
      <c r="D83" s="55"/>
      <c r="E83" s="54"/>
      <c r="F83" s="53"/>
      <c r="G83" s="52"/>
      <c r="H83" s="51"/>
      <c r="I83" s="50" t="str">
        <f>IF(C83="","",VLOOKUP(C83,'Paramètre DIVERS'!$B$5:$D$13,2,FALSE))</f>
        <v/>
      </c>
      <c r="J83" s="49" t="str">
        <f ca="1">IF(OR(I83="RTT",I83="HS"),IF(AND(G83&lt;&gt;"",H83&lt;&gt;""),(H83-G83)*24,((SUMPRODUCT(1*(WEEKDAY(ROW(INDIRECT(E83&amp;":"&amp;F83)))=2)))*(LOOKUP(B83,personnels!$A$6:$A$27,personnels!$K$6:$K$27)))+((SUMPRODUCT(1*(WEEKDAY(ROW(INDIRECT(E83&amp;":"&amp;F83)))=3)))*(LOOKUP(B83,personnels!$A$6:$A$27,personnels!$L$6:$L$27)))+((SUMPRODUCT(1*(WEEKDAY(ROW(INDIRECT(E83&amp;":"&amp;F83)))=4)))*(LOOKUP(B83,personnels!$A$6:$A$27,personnels!$M$6:$M$27)))+((SUMPRODUCT(1*(WEEKDAY(ROW(INDIRECT(E83&amp;":"&amp;F83)))=5)))*(LOOKUP(B83,personnels!$A$6:$A$27,personnels!$N$6:$N$27)))+((SUMPRODUCT(1*(WEEKDAY(ROW(INDIRECT(E83&amp;":"&amp;F83)))=6)))*(LOOKUP(B83,personnels!$A$6:$A$27,personnels!$O$6:$O$27)))),"")</f>
        <v/>
      </c>
      <c r="K83" s="48">
        <f>IF(C83='Paramètre DIVERS'!$B$6,NETWORKDAYS(E83,F83,Calendrier!$M$5:$M$18)-0.5,NETWORKDAYS(E83,F83,Calendrier!$M$5:$M$18))</f>
        <v>0</v>
      </c>
      <c r="L83" s="47" t="str">
        <f t="shared" si="33"/>
        <v/>
      </c>
      <c r="M83" s="46" t="str">
        <f t="shared" si="33"/>
        <v/>
      </c>
      <c r="N83" s="46" t="str">
        <f t="shared" si="33"/>
        <v>C</v>
      </c>
      <c r="O83" s="46" t="str">
        <f t="shared" si="33"/>
        <v>C</v>
      </c>
      <c r="P83" s="46" t="str">
        <f t="shared" si="33"/>
        <v/>
      </c>
      <c r="Q83" s="46" t="str">
        <f t="shared" si="33"/>
        <v>C</v>
      </c>
      <c r="R83" s="46" t="str">
        <f t="shared" si="33"/>
        <v/>
      </c>
      <c r="S83" s="46" t="str">
        <f t="shared" si="33"/>
        <v/>
      </c>
      <c r="T83" s="46" t="str">
        <f t="shared" si="33"/>
        <v/>
      </c>
      <c r="U83" s="46" t="str">
        <f t="shared" si="33"/>
        <v>C</v>
      </c>
      <c r="V83" s="46" t="str">
        <f t="shared" si="34"/>
        <v>C</v>
      </c>
      <c r="W83" s="46" t="str">
        <f t="shared" si="34"/>
        <v/>
      </c>
      <c r="X83" s="46" t="str">
        <f t="shared" si="34"/>
        <v/>
      </c>
      <c r="Y83" s="46" t="str">
        <f t="shared" si="34"/>
        <v/>
      </c>
      <c r="Z83" s="46" t="str">
        <f t="shared" si="34"/>
        <v/>
      </c>
      <c r="AA83" s="46" t="str">
        <f t="shared" si="34"/>
        <v/>
      </c>
      <c r="AB83" s="46" t="str">
        <f t="shared" si="34"/>
        <v>C</v>
      </c>
      <c r="AC83" s="46" t="str">
        <f t="shared" si="34"/>
        <v>C</v>
      </c>
      <c r="AD83" s="46" t="str">
        <f t="shared" si="34"/>
        <v/>
      </c>
      <c r="AE83" s="46" t="str">
        <f t="shared" si="34"/>
        <v/>
      </c>
      <c r="AF83" s="46" t="str">
        <f t="shared" si="35"/>
        <v/>
      </c>
      <c r="AG83" s="46" t="str">
        <f t="shared" si="35"/>
        <v/>
      </c>
      <c r="AH83" s="46" t="str">
        <f t="shared" si="35"/>
        <v/>
      </c>
      <c r="AI83" s="46" t="str">
        <f t="shared" si="35"/>
        <v>C</v>
      </c>
      <c r="AJ83" s="46" t="str">
        <f t="shared" si="35"/>
        <v>C</v>
      </c>
      <c r="AK83" s="46" t="str">
        <f t="shared" si="35"/>
        <v/>
      </c>
      <c r="AL83" s="46" t="str">
        <f t="shared" si="35"/>
        <v/>
      </c>
      <c r="AM83" s="46" t="str">
        <f t="shared" si="35"/>
        <v/>
      </c>
      <c r="AN83" s="46" t="str">
        <f t="shared" si="35"/>
        <v/>
      </c>
      <c r="AO83" s="46" t="str">
        <f t="shared" si="35"/>
        <v/>
      </c>
      <c r="AP83" s="46" t="str">
        <f t="shared" si="36"/>
        <v>C</v>
      </c>
      <c r="AQ83" s="46" t="str">
        <f t="shared" si="36"/>
        <v>C</v>
      </c>
      <c r="AR83" s="46" t="str">
        <f t="shared" si="36"/>
        <v/>
      </c>
      <c r="AS83" s="46" t="str">
        <f t="shared" si="36"/>
        <v/>
      </c>
      <c r="AT83" s="46" t="str">
        <f t="shared" si="36"/>
        <v/>
      </c>
      <c r="AU83" s="46" t="str">
        <f t="shared" si="36"/>
        <v/>
      </c>
      <c r="AV83" s="46" t="str">
        <f t="shared" si="36"/>
        <v/>
      </c>
      <c r="AW83" s="46" t="str">
        <f t="shared" si="36"/>
        <v>C</v>
      </c>
      <c r="AX83" s="46" t="str">
        <f t="shared" si="36"/>
        <v>C</v>
      </c>
      <c r="AY83" s="46" t="str">
        <f t="shared" si="36"/>
        <v/>
      </c>
      <c r="AZ83" s="45" t="str">
        <f t="shared" si="36"/>
        <v/>
      </c>
    </row>
    <row r="84" spans="1:52" x14ac:dyDescent="0.3">
      <c r="A84" s="58" t="str">
        <f t="shared" si="32"/>
        <v/>
      </c>
      <c r="B84" s="57"/>
      <c r="C84" s="56"/>
      <c r="D84" s="55"/>
      <c r="E84" s="54"/>
      <c r="F84" s="53"/>
      <c r="G84" s="52"/>
      <c r="H84" s="51"/>
      <c r="I84" s="50" t="str">
        <f>IF(C84="","",VLOOKUP(C84,'Paramètre DIVERS'!$B$5:$D$13,2,FALSE))</f>
        <v/>
      </c>
      <c r="J84" s="49" t="str">
        <f ca="1">IF(OR(I84="RTT",I84="HS"),IF(AND(G84&lt;&gt;"",H84&lt;&gt;""),(H84-G84)*24,((SUMPRODUCT(1*(WEEKDAY(ROW(INDIRECT(E84&amp;":"&amp;F84)))=2)))*(LOOKUP(B84,personnels!$A$6:$A$27,personnels!$K$6:$K$27)))+((SUMPRODUCT(1*(WEEKDAY(ROW(INDIRECT(E84&amp;":"&amp;F84)))=3)))*(LOOKUP(B84,personnels!$A$6:$A$27,personnels!$L$6:$L$27)))+((SUMPRODUCT(1*(WEEKDAY(ROW(INDIRECT(E84&amp;":"&amp;F84)))=4)))*(LOOKUP(B84,personnels!$A$6:$A$27,personnels!$M$6:$M$27)))+((SUMPRODUCT(1*(WEEKDAY(ROW(INDIRECT(E84&amp;":"&amp;F84)))=5)))*(LOOKUP(B84,personnels!$A$6:$A$27,personnels!$N$6:$N$27)))+((SUMPRODUCT(1*(WEEKDAY(ROW(INDIRECT(E84&amp;":"&amp;F84)))=6)))*(LOOKUP(B84,personnels!$A$6:$A$27,personnels!$O$6:$O$27)))),"")</f>
        <v/>
      </c>
      <c r="K84" s="48">
        <f>IF(C84='Paramètre DIVERS'!$B$6,NETWORKDAYS(E84,F84,Calendrier!$M$5:$M$18)-0.5,NETWORKDAYS(E84,F84,Calendrier!$M$5:$M$18))</f>
        <v>0</v>
      </c>
      <c r="L84" s="47" t="str">
        <f t="shared" si="33"/>
        <v/>
      </c>
      <c r="M84" s="46" t="str">
        <f t="shared" si="33"/>
        <v/>
      </c>
      <c r="N84" s="46" t="str">
        <f t="shared" si="33"/>
        <v>C</v>
      </c>
      <c r="O84" s="46" t="str">
        <f t="shared" si="33"/>
        <v>C</v>
      </c>
      <c r="P84" s="46" t="str">
        <f t="shared" si="33"/>
        <v/>
      </c>
      <c r="Q84" s="46" t="str">
        <f t="shared" si="33"/>
        <v>C</v>
      </c>
      <c r="R84" s="46" t="str">
        <f t="shared" si="33"/>
        <v/>
      </c>
      <c r="S84" s="46" t="str">
        <f t="shared" si="33"/>
        <v/>
      </c>
      <c r="T84" s="46" t="str">
        <f t="shared" si="33"/>
        <v/>
      </c>
      <c r="U84" s="46" t="str">
        <f t="shared" si="33"/>
        <v>C</v>
      </c>
      <c r="V84" s="46" t="str">
        <f t="shared" si="34"/>
        <v>C</v>
      </c>
      <c r="W84" s="46" t="str">
        <f t="shared" si="34"/>
        <v/>
      </c>
      <c r="X84" s="46" t="str">
        <f t="shared" si="34"/>
        <v/>
      </c>
      <c r="Y84" s="46" t="str">
        <f t="shared" si="34"/>
        <v/>
      </c>
      <c r="Z84" s="46" t="str">
        <f t="shared" si="34"/>
        <v/>
      </c>
      <c r="AA84" s="46" t="str">
        <f t="shared" si="34"/>
        <v/>
      </c>
      <c r="AB84" s="46" t="str">
        <f t="shared" si="34"/>
        <v>C</v>
      </c>
      <c r="AC84" s="46" t="str">
        <f t="shared" si="34"/>
        <v>C</v>
      </c>
      <c r="AD84" s="46" t="str">
        <f t="shared" si="34"/>
        <v/>
      </c>
      <c r="AE84" s="46" t="str">
        <f t="shared" si="34"/>
        <v/>
      </c>
      <c r="AF84" s="46" t="str">
        <f t="shared" si="35"/>
        <v/>
      </c>
      <c r="AG84" s="46" t="str">
        <f t="shared" si="35"/>
        <v/>
      </c>
      <c r="AH84" s="46" t="str">
        <f t="shared" si="35"/>
        <v/>
      </c>
      <c r="AI84" s="46" t="str">
        <f t="shared" si="35"/>
        <v>C</v>
      </c>
      <c r="AJ84" s="46" t="str">
        <f t="shared" si="35"/>
        <v>C</v>
      </c>
      <c r="AK84" s="46" t="str">
        <f t="shared" si="35"/>
        <v/>
      </c>
      <c r="AL84" s="46" t="str">
        <f t="shared" si="35"/>
        <v/>
      </c>
      <c r="AM84" s="46" t="str">
        <f t="shared" si="35"/>
        <v/>
      </c>
      <c r="AN84" s="46" t="str">
        <f t="shared" si="35"/>
        <v/>
      </c>
      <c r="AO84" s="46" t="str">
        <f t="shared" si="35"/>
        <v/>
      </c>
      <c r="AP84" s="46" t="str">
        <f t="shared" si="36"/>
        <v>C</v>
      </c>
      <c r="AQ84" s="46" t="str">
        <f t="shared" si="36"/>
        <v>C</v>
      </c>
      <c r="AR84" s="46" t="str">
        <f t="shared" si="36"/>
        <v/>
      </c>
      <c r="AS84" s="46" t="str">
        <f t="shared" si="36"/>
        <v/>
      </c>
      <c r="AT84" s="46" t="str">
        <f t="shared" si="36"/>
        <v/>
      </c>
      <c r="AU84" s="46" t="str">
        <f t="shared" si="36"/>
        <v/>
      </c>
      <c r="AV84" s="46" t="str">
        <f t="shared" si="36"/>
        <v/>
      </c>
      <c r="AW84" s="46" t="str">
        <f t="shared" si="36"/>
        <v>C</v>
      </c>
      <c r="AX84" s="46" t="str">
        <f t="shared" si="36"/>
        <v>C</v>
      </c>
      <c r="AY84" s="46" t="str">
        <f t="shared" si="36"/>
        <v/>
      </c>
      <c r="AZ84" s="45" t="str">
        <f t="shared" si="36"/>
        <v/>
      </c>
    </row>
    <row r="85" spans="1:52" x14ac:dyDescent="0.3">
      <c r="A85" s="58" t="str">
        <f t="shared" si="32"/>
        <v/>
      </c>
      <c r="B85" s="57"/>
      <c r="C85" s="56"/>
      <c r="D85" s="55"/>
      <c r="E85" s="54"/>
      <c r="F85" s="53"/>
      <c r="G85" s="52"/>
      <c r="H85" s="51"/>
      <c r="I85" s="50" t="str">
        <f>IF(C85="","",VLOOKUP(C85,'Paramètre DIVERS'!$B$5:$D$13,2,FALSE))</f>
        <v/>
      </c>
      <c r="J85" s="49" t="str">
        <f ca="1">IF(OR(I85="RTT",I85="HS"),IF(AND(G85&lt;&gt;"",H85&lt;&gt;""),(H85-G85)*24,((SUMPRODUCT(1*(WEEKDAY(ROW(INDIRECT(E85&amp;":"&amp;F85)))=2)))*(LOOKUP(B85,personnels!$A$6:$A$27,personnels!$K$6:$K$27)))+((SUMPRODUCT(1*(WEEKDAY(ROW(INDIRECT(E85&amp;":"&amp;F85)))=3)))*(LOOKUP(B85,personnels!$A$6:$A$27,personnels!$L$6:$L$27)))+((SUMPRODUCT(1*(WEEKDAY(ROW(INDIRECT(E85&amp;":"&amp;F85)))=4)))*(LOOKUP(B85,personnels!$A$6:$A$27,personnels!$M$6:$M$27)))+((SUMPRODUCT(1*(WEEKDAY(ROW(INDIRECT(E85&amp;":"&amp;F85)))=5)))*(LOOKUP(B85,personnels!$A$6:$A$27,personnels!$N$6:$N$27)))+((SUMPRODUCT(1*(WEEKDAY(ROW(INDIRECT(E85&amp;":"&amp;F85)))=6)))*(LOOKUP(B85,personnels!$A$6:$A$27,personnels!$O$6:$O$27)))),"")</f>
        <v/>
      </c>
      <c r="K85" s="48">
        <f>IF(C85='Paramètre DIVERS'!$B$6,NETWORKDAYS(E85,F85,Calendrier!$M$5:$M$18)-0.5,NETWORKDAYS(E85,F85,Calendrier!$M$5:$M$18))</f>
        <v>0</v>
      </c>
      <c r="L85" s="47" t="str">
        <f t="shared" si="33"/>
        <v/>
      </c>
      <c r="M85" s="46" t="str">
        <f t="shared" si="33"/>
        <v/>
      </c>
      <c r="N85" s="46" t="str">
        <f t="shared" si="33"/>
        <v>C</v>
      </c>
      <c r="O85" s="46" t="str">
        <f t="shared" si="33"/>
        <v>C</v>
      </c>
      <c r="P85" s="46" t="str">
        <f t="shared" si="33"/>
        <v/>
      </c>
      <c r="Q85" s="46" t="str">
        <f t="shared" si="33"/>
        <v>C</v>
      </c>
      <c r="R85" s="46" t="str">
        <f t="shared" si="33"/>
        <v/>
      </c>
      <c r="S85" s="46" t="str">
        <f t="shared" si="33"/>
        <v/>
      </c>
      <c r="T85" s="46" t="str">
        <f t="shared" si="33"/>
        <v/>
      </c>
      <c r="U85" s="46" t="str">
        <f t="shared" si="33"/>
        <v>C</v>
      </c>
      <c r="V85" s="46" t="str">
        <f t="shared" si="34"/>
        <v>C</v>
      </c>
      <c r="W85" s="46" t="str">
        <f t="shared" si="34"/>
        <v/>
      </c>
      <c r="X85" s="46" t="str">
        <f t="shared" si="34"/>
        <v/>
      </c>
      <c r="Y85" s="46" t="str">
        <f t="shared" si="34"/>
        <v/>
      </c>
      <c r="Z85" s="46" t="str">
        <f t="shared" si="34"/>
        <v/>
      </c>
      <c r="AA85" s="46" t="str">
        <f t="shared" si="34"/>
        <v/>
      </c>
      <c r="AB85" s="46" t="str">
        <f t="shared" si="34"/>
        <v>C</v>
      </c>
      <c r="AC85" s="46" t="str">
        <f t="shared" si="34"/>
        <v>C</v>
      </c>
      <c r="AD85" s="46" t="str">
        <f t="shared" si="34"/>
        <v/>
      </c>
      <c r="AE85" s="46" t="str">
        <f t="shared" si="34"/>
        <v/>
      </c>
      <c r="AF85" s="46" t="str">
        <f t="shared" si="35"/>
        <v/>
      </c>
      <c r="AG85" s="46" t="str">
        <f t="shared" si="35"/>
        <v/>
      </c>
      <c r="AH85" s="46" t="str">
        <f t="shared" si="35"/>
        <v/>
      </c>
      <c r="AI85" s="46" t="str">
        <f t="shared" si="35"/>
        <v>C</v>
      </c>
      <c r="AJ85" s="46" t="str">
        <f t="shared" si="35"/>
        <v>C</v>
      </c>
      <c r="AK85" s="46" t="str">
        <f t="shared" si="35"/>
        <v/>
      </c>
      <c r="AL85" s="46" t="str">
        <f t="shared" si="35"/>
        <v/>
      </c>
      <c r="AM85" s="46" t="str">
        <f t="shared" si="35"/>
        <v/>
      </c>
      <c r="AN85" s="46" t="str">
        <f t="shared" si="35"/>
        <v/>
      </c>
      <c r="AO85" s="46" t="str">
        <f t="shared" si="35"/>
        <v/>
      </c>
      <c r="AP85" s="46" t="str">
        <f t="shared" si="36"/>
        <v>C</v>
      </c>
      <c r="AQ85" s="46" t="str">
        <f t="shared" si="36"/>
        <v>C</v>
      </c>
      <c r="AR85" s="46" t="str">
        <f t="shared" si="36"/>
        <v/>
      </c>
      <c r="AS85" s="46" t="str">
        <f t="shared" si="36"/>
        <v/>
      </c>
      <c r="AT85" s="46" t="str">
        <f t="shared" si="36"/>
        <v/>
      </c>
      <c r="AU85" s="46" t="str">
        <f t="shared" si="36"/>
        <v/>
      </c>
      <c r="AV85" s="46" t="str">
        <f t="shared" si="36"/>
        <v/>
      </c>
      <c r="AW85" s="46" t="str">
        <f t="shared" si="36"/>
        <v>C</v>
      </c>
      <c r="AX85" s="46" t="str">
        <f t="shared" si="36"/>
        <v>C</v>
      </c>
      <c r="AY85" s="46" t="str">
        <f t="shared" si="36"/>
        <v/>
      </c>
      <c r="AZ85" s="45" t="str">
        <f t="shared" si="36"/>
        <v/>
      </c>
    </row>
    <row r="86" spans="1:52" x14ac:dyDescent="0.3">
      <c r="A86" s="58" t="str">
        <f t="shared" si="32"/>
        <v/>
      </c>
      <c r="B86" s="57"/>
      <c r="C86" s="56"/>
      <c r="D86" s="55"/>
      <c r="E86" s="54"/>
      <c r="F86" s="53"/>
      <c r="G86" s="52"/>
      <c r="H86" s="51"/>
      <c r="I86" s="50" t="str">
        <f>IF(C86="","",VLOOKUP(C86,'Paramètre DIVERS'!$B$5:$D$13,2,FALSE))</f>
        <v/>
      </c>
      <c r="J86" s="49" t="str">
        <f ca="1">IF(OR(I86="RTT",I86="HS"),IF(AND(G86&lt;&gt;"",H86&lt;&gt;""),(H86-G86)*24,((SUMPRODUCT(1*(WEEKDAY(ROW(INDIRECT(E86&amp;":"&amp;F86)))=2)))*(LOOKUP(B86,personnels!$A$6:$A$27,personnels!$K$6:$K$27)))+((SUMPRODUCT(1*(WEEKDAY(ROW(INDIRECT(E86&amp;":"&amp;F86)))=3)))*(LOOKUP(B86,personnels!$A$6:$A$27,personnels!$L$6:$L$27)))+((SUMPRODUCT(1*(WEEKDAY(ROW(INDIRECT(E86&amp;":"&amp;F86)))=4)))*(LOOKUP(B86,personnels!$A$6:$A$27,personnels!$M$6:$M$27)))+((SUMPRODUCT(1*(WEEKDAY(ROW(INDIRECT(E86&amp;":"&amp;F86)))=5)))*(LOOKUP(B86,personnels!$A$6:$A$27,personnels!$N$6:$N$27)))+((SUMPRODUCT(1*(WEEKDAY(ROW(INDIRECT(E86&amp;":"&amp;F86)))=6)))*(LOOKUP(B86,personnels!$A$6:$A$27,personnels!$O$6:$O$27)))),"")</f>
        <v/>
      </c>
      <c r="K86" s="48">
        <f>IF(C86='Paramètre DIVERS'!$B$6,NETWORKDAYS(E86,F86,Calendrier!$M$5:$M$18)-0.5,NETWORKDAYS(E86,F86,Calendrier!$M$5:$M$18))</f>
        <v>0</v>
      </c>
      <c r="L86" s="47" t="str">
        <f t="shared" si="33"/>
        <v/>
      </c>
      <c r="M86" s="46" t="str">
        <f t="shared" si="33"/>
        <v/>
      </c>
      <c r="N86" s="46" t="str">
        <f t="shared" si="33"/>
        <v>C</v>
      </c>
      <c r="O86" s="46" t="str">
        <f t="shared" si="33"/>
        <v>C</v>
      </c>
      <c r="P86" s="46" t="str">
        <f t="shared" si="33"/>
        <v/>
      </c>
      <c r="Q86" s="46" t="str">
        <f t="shared" si="33"/>
        <v>C</v>
      </c>
      <c r="R86" s="46" t="str">
        <f t="shared" si="33"/>
        <v/>
      </c>
      <c r="S86" s="46" t="str">
        <f t="shared" si="33"/>
        <v/>
      </c>
      <c r="T86" s="46" t="str">
        <f t="shared" si="33"/>
        <v/>
      </c>
      <c r="U86" s="46" t="str">
        <f t="shared" si="33"/>
        <v>C</v>
      </c>
      <c r="V86" s="46" t="str">
        <f t="shared" si="34"/>
        <v>C</v>
      </c>
      <c r="W86" s="46" t="str">
        <f t="shared" si="34"/>
        <v/>
      </c>
      <c r="X86" s="46" t="str">
        <f t="shared" si="34"/>
        <v/>
      </c>
      <c r="Y86" s="46" t="str">
        <f t="shared" si="34"/>
        <v/>
      </c>
      <c r="Z86" s="46" t="str">
        <f t="shared" si="34"/>
        <v/>
      </c>
      <c r="AA86" s="46" t="str">
        <f t="shared" si="34"/>
        <v/>
      </c>
      <c r="AB86" s="46" t="str">
        <f t="shared" si="34"/>
        <v>C</v>
      </c>
      <c r="AC86" s="46" t="str">
        <f t="shared" si="34"/>
        <v>C</v>
      </c>
      <c r="AD86" s="46" t="str">
        <f t="shared" si="34"/>
        <v/>
      </c>
      <c r="AE86" s="46" t="str">
        <f t="shared" si="34"/>
        <v/>
      </c>
      <c r="AF86" s="46" t="str">
        <f t="shared" si="35"/>
        <v/>
      </c>
      <c r="AG86" s="46" t="str">
        <f t="shared" si="35"/>
        <v/>
      </c>
      <c r="AH86" s="46" t="str">
        <f t="shared" si="35"/>
        <v/>
      </c>
      <c r="AI86" s="46" t="str">
        <f t="shared" si="35"/>
        <v>C</v>
      </c>
      <c r="AJ86" s="46" t="str">
        <f t="shared" si="35"/>
        <v>C</v>
      </c>
      <c r="AK86" s="46" t="str">
        <f t="shared" si="35"/>
        <v/>
      </c>
      <c r="AL86" s="46" t="str">
        <f t="shared" si="35"/>
        <v/>
      </c>
      <c r="AM86" s="46" t="str">
        <f t="shared" si="35"/>
        <v/>
      </c>
      <c r="AN86" s="46" t="str">
        <f t="shared" si="35"/>
        <v/>
      </c>
      <c r="AO86" s="46" t="str">
        <f t="shared" si="35"/>
        <v/>
      </c>
      <c r="AP86" s="46" t="str">
        <f t="shared" si="36"/>
        <v>C</v>
      </c>
      <c r="AQ86" s="46" t="str">
        <f t="shared" si="36"/>
        <v>C</v>
      </c>
      <c r="AR86" s="46" t="str">
        <f t="shared" si="36"/>
        <v/>
      </c>
      <c r="AS86" s="46" t="str">
        <f t="shared" si="36"/>
        <v/>
      </c>
      <c r="AT86" s="46" t="str">
        <f t="shared" si="36"/>
        <v/>
      </c>
      <c r="AU86" s="46" t="str">
        <f t="shared" si="36"/>
        <v/>
      </c>
      <c r="AV86" s="46" t="str">
        <f t="shared" si="36"/>
        <v/>
      </c>
      <c r="AW86" s="46" t="str">
        <f t="shared" si="36"/>
        <v>C</v>
      </c>
      <c r="AX86" s="46" t="str">
        <f t="shared" si="36"/>
        <v>C</v>
      </c>
      <c r="AY86" s="46" t="str">
        <f t="shared" si="36"/>
        <v/>
      </c>
      <c r="AZ86" s="45" t="str">
        <f t="shared" si="36"/>
        <v/>
      </c>
    </row>
    <row r="87" spans="1:52" x14ac:dyDescent="0.3">
      <c r="A87" s="58" t="str">
        <f t="shared" si="32"/>
        <v/>
      </c>
      <c r="B87" s="57"/>
      <c r="C87" s="56"/>
      <c r="D87" s="55"/>
      <c r="E87" s="54"/>
      <c r="F87" s="53"/>
      <c r="G87" s="52"/>
      <c r="H87" s="51"/>
      <c r="I87" s="50" t="str">
        <f>IF(C87="","",VLOOKUP(C87,'Paramètre DIVERS'!$B$5:$D$13,2,FALSE))</f>
        <v/>
      </c>
      <c r="J87" s="49" t="str">
        <f ca="1">IF(OR(I87="RTT",I87="HS"),IF(AND(G87&lt;&gt;"",H87&lt;&gt;""),(H87-G87)*24,((SUMPRODUCT(1*(WEEKDAY(ROW(INDIRECT(E87&amp;":"&amp;F87)))=2)))*(LOOKUP(B87,personnels!$A$6:$A$27,personnels!$K$6:$K$27)))+((SUMPRODUCT(1*(WEEKDAY(ROW(INDIRECT(E87&amp;":"&amp;F87)))=3)))*(LOOKUP(B87,personnels!$A$6:$A$27,personnels!$L$6:$L$27)))+((SUMPRODUCT(1*(WEEKDAY(ROW(INDIRECT(E87&amp;":"&amp;F87)))=4)))*(LOOKUP(B87,personnels!$A$6:$A$27,personnels!$M$6:$M$27)))+((SUMPRODUCT(1*(WEEKDAY(ROW(INDIRECT(E87&amp;":"&amp;F87)))=5)))*(LOOKUP(B87,personnels!$A$6:$A$27,personnels!$N$6:$N$27)))+((SUMPRODUCT(1*(WEEKDAY(ROW(INDIRECT(E87&amp;":"&amp;F87)))=6)))*(LOOKUP(B87,personnels!$A$6:$A$27,personnels!$O$6:$O$27)))),"")</f>
        <v/>
      </c>
      <c r="K87" s="48">
        <f>IF(C87='Paramètre DIVERS'!$B$6,NETWORKDAYS(E87,F87,Calendrier!$M$5:$M$18)-0.5,NETWORKDAYS(E87,F87,Calendrier!$M$5:$M$18))</f>
        <v>0</v>
      </c>
      <c r="L87" s="47" t="str">
        <f t="shared" ref="L87:U96" si="37">IF(OR(L$6="s",L$6="f",L$6="d"),"C",IF(AND(L$5&gt;=$E87,L$5&lt;=$F87),$I87,""))</f>
        <v/>
      </c>
      <c r="M87" s="46" t="str">
        <f t="shared" si="37"/>
        <v/>
      </c>
      <c r="N87" s="46" t="str">
        <f t="shared" si="37"/>
        <v>C</v>
      </c>
      <c r="O87" s="46" t="str">
        <f t="shared" si="37"/>
        <v>C</v>
      </c>
      <c r="P87" s="46" t="str">
        <f t="shared" si="37"/>
        <v/>
      </c>
      <c r="Q87" s="46" t="str">
        <f t="shared" si="37"/>
        <v>C</v>
      </c>
      <c r="R87" s="46" t="str">
        <f t="shared" si="37"/>
        <v/>
      </c>
      <c r="S87" s="46" t="str">
        <f t="shared" si="37"/>
        <v/>
      </c>
      <c r="T87" s="46" t="str">
        <f t="shared" si="37"/>
        <v/>
      </c>
      <c r="U87" s="46" t="str">
        <f t="shared" si="37"/>
        <v>C</v>
      </c>
      <c r="V87" s="46" t="str">
        <f t="shared" ref="V87:AE96" si="38">IF(OR(V$6="s",V$6="f",V$6="d"),"C",IF(AND(V$5&gt;=$E87,V$5&lt;=$F87),$I87,""))</f>
        <v>C</v>
      </c>
      <c r="W87" s="46" t="str">
        <f t="shared" si="38"/>
        <v/>
      </c>
      <c r="X87" s="46" t="str">
        <f t="shared" si="38"/>
        <v/>
      </c>
      <c r="Y87" s="46" t="str">
        <f t="shared" si="38"/>
        <v/>
      </c>
      <c r="Z87" s="46" t="str">
        <f t="shared" si="38"/>
        <v/>
      </c>
      <c r="AA87" s="46" t="str">
        <f t="shared" si="38"/>
        <v/>
      </c>
      <c r="AB87" s="46" t="str">
        <f t="shared" si="38"/>
        <v>C</v>
      </c>
      <c r="AC87" s="46" t="str">
        <f t="shared" si="38"/>
        <v>C</v>
      </c>
      <c r="AD87" s="46" t="str">
        <f t="shared" si="38"/>
        <v/>
      </c>
      <c r="AE87" s="46" t="str">
        <f t="shared" si="38"/>
        <v/>
      </c>
      <c r="AF87" s="46" t="str">
        <f t="shared" ref="AF87:AO96" si="39">IF(OR(AF$6="s",AF$6="f",AF$6="d"),"C",IF(AND(AF$5&gt;=$E87,AF$5&lt;=$F87),$I87,""))</f>
        <v/>
      </c>
      <c r="AG87" s="46" t="str">
        <f t="shared" si="39"/>
        <v/>
      </c>
      <c r="AH87" s="46" t="str">
        <f t="shared" si="39"/>
        <v/>
      </c>
      <c r="AI87" s="46" t="str">
        <f t="shared" si="39"/>
        <v>C</v>
      </c>
      <c r="AJ87" s="46" t="str">
        <f t="shared" si="39"/>
        <v>C</v>
      </c>
      <c r="AK87" s="46" t="str">
        <f t="shared" si="39"/>
        <v/>
      </c>
      <c r="AL87" s="46" t="str">
        <f t="shared" si="39"/>
        <v/>
      </c>
      <c r="AM87" s="46" t="str">
        <f t="shared" si="39"/>
        <v/>
      </c>
      <c r="AN87" s="46" t="str">
        <f t="shared" si="39"/>
        <v/>
      </c>
      <c r="AO87" s="46" t="str">
        <f t="shared" si="39"/>
        <v/>
      </c>
      <c r="AP87" s="46" t="str">
        <f t="shared" ref="AP87:AZ96" si="40">IF(OR(AP$6="s",AP$6="f",AP$6="d"),"C",IF(AND(AP$5&gt;=$E87,AP$5&lt;=$F87),$I87,""))</f>
        <v>C</v>
      </c>
      <c r="AQ87" s="46" t="str">
        <f t="shared" si="40"/>
        <v>C</v>
      </c>
      <c r="AR87" s="46" t="str">
        <f t="shared" si="40"/>
        <v/>
      </c>
      <c r="AS87" s="46" t="str">
        <f t="shared" si="40"/>
        <v/>
      </c>
      <c r="AT87" s="46" t="str">
        <f t="shared" si="40"/>
        <v/>
      </c>
      <c r="AU87" s="46" t="str">
        <f t="shared" si="40"/>
        <v/>
      </c>
      <c r="AV87" s="46" t="str">
        <f t="shared" si="40"/>
        <v/>
      </c>
      <c r="AW87" s="46" t="str">
        <f t="shared" si="40"/>
        <v>C</v>
      </c>
      <c r="AX87" s="46" t="str">
        <f t="shared" si="40"/>
        <v>C</v>
      </c>
      <c r="AY87" s="46" t="str">
        <f t="shared" si="40"/>
        <v/>
      </c>
      <c r="AZ87" s="45" t="str">
        <f t="shared" si="40"/>
        <v/>
      </c>
    </row>
    <row r="88" spans="1:52" x14ac:dyDescent="0.3">
      <c r="A88" s="58" t="str">
        <f t="shared" si="32"/>
        <v/>
      </c>
      <c r="B88" s="57"/>
      <c r="C88" s="56"/>
      <c r="D88" s="55"/>
      <c r="E88" s="54"/>
      <c r="F88" s="53"/>
      <c r="G88" s="52"/>
      <c r="H88" s="51"/>
      <c r="I88" s="50" t="str">
        <f>IF(C88="","",VLOOKUP(C88,'Paramètre DIVERS'!$B$5:$D$13,2,FALSE))</f>
        <v/>
      </c>
      <c r="J88" s="49" t="str">
        <f ca="1">IF(OR(I88="RTT",I88="HS"),IF(AND(G88&lt;&gt;"",H88&lt;&gt;""),(H88-G88)*24,((SUMPRODUCT(1*(WEEKDAY(ROW(INDIRECT(E88&amp;":"&amp;F88)))=2)))*(LOOKUP(B88,personnels!$A$6:$A$27,personnels!$K$6:$K$27)))+((SUMPRODUCT(1*(WEEKDAY(ROW(INDIRECT(E88&amp;":"&amp;F88)))=3)))*(LOOKUP(B88,personnels!$A$6:$A$27,personnels!$L$6:$L$27)))+((SUMPRODUCT(1*(WEEKDAY(ROW(INDIRECT(E88&amp;":"&amp;F88)))=4)))*(LOOKUP(B88,personnels!$A$6:$A$27,personnels!$M$6:$M$27)))+((SUMPRODUCT(1*(WEEKDAY(ROW(INDIRECT(E88&amp;":"&amp;F88)))=5)))*(LOOKUP(B88,personnels!$A$6:$A$27,personnels!$N$6:$N$27)))+((SUMPRODUCT(1*(WEEKDAY(ROW(INDIRECT(E88&amp;":"&amp;F88)))=6)))*(LOOKUP(B88,personnels!$A$6:$A$27,personnels!$O$6:$O$27)))),"")</f>
        <v/>
      </c>
      <c r="K88" s="48">
        <f>IF(C88='Paramètre DIVERS'!$B$6,NETWORKDAYS(E88,F88,Calendrier!$M$5:$M$18)-0.5,NETWORKDAYS(E88,F88,Calendrier!$M$5:$M$18))</f>
        <v>0</v>
      </c>
      <c r="L88" s="47" t="str">
        <f t="shared" si="37"/>
        <v/>
      </c>
      <c r="M88" s="46" t="str">
        <f t="shared" si="37"/>
        <v/>
      </c>
      <c r="N88" s="46" t="str">
        <f t="shared" si="37"/>
        <v>C</v>
      </c>
      <c r="O88" s="46" t="str">
        <f t="shared" si="37"/>
        <v>C</v>
      </c>
      <c r="P88" s="46" t="str">
        <f t="shared" si="37"/>
        <v/>
      </c>
      <c r="Q88" s="46" t="str">
        <f t="shared" si="37"/>
        <v>C</v>
      </c>
      <c r="R88" s="46" t="str">
        <f t="shared" si="37"/>
        <v/>
      </c>
      <c r="S88" s="46" t="str">
        <f t="shared" si="37"/>
        <v/>
      </c>
      <c r="T88" s="46" t="str">
        <f t="shared" si="37"/>
        <v/>
      </c>
      <c r="U88" s="46" t="str">
        <f t="shared" si="37"/>
        <v>C</v>
      </c>
      <c r="V88" s="46" t="str">
        <f t="shared" si="38"/>
        <v>C</v>
      </c>
      <c r="W88" s="46" t="str">
        <f t="shared" si="38"/>
        <v/>
      </c>
      <c r="X88" s="46" t="str">
        <f t="shared" si="38"/>
        <v/>
      </c>
      <c r="Y88" s="46" t="str">
        <f t="shared" si="38"/>
        <v/>
      </c>
      <c r="Z88" s="46" t="str">
        <f t="shared" si="38"/>
        <v/>
      </c>
      <c r="AA88" s="46" t="str">
        <f t="shared" si="38"/>
        <v/>
      </c>
      <c r="AB88" s="46" t="str">
        <f t="shared" si="38"/>
        <v>C</v>
      </c>
      <c r="AC88" s="46" t="str">
        <f t="shared" si="38"/>
        <v>C</v>
      </c>
      <c r="AD88" s="46" t="str">
        <f t="shared" si="38"/>
        <v/>
      </c>
      <c r="AE88" s="46" t="str">
        <f t="shared" si="38"/>
        <v/>
      </c>
      <c r="AF88" s="46" t="str">
        <f t="shared" si="39"/>
        <v/>
      </c>
      <c r="AG88" s="46" t="str">
        <f t="shared" si="39"/>
        <v/>
      </c>
      <c r="AH88" s="46" t="str">
        <f t="shared" si="39"/>
        <v/>
      </c>
      <c r="AI88" s="46" t="str">
        <f t="shared" si="39"/>
        <v>C</v>
      </c>
      <c r="AJ88" s="46" t="str">
        <f t="shared" si="39"/>
        <v>C</v>
      </c>
      <c r="AK88" s="46" t="str">
        <f t="shared" si="39"/>
        <v/>
      </c>
      <c r="AL88" s="46" t="str">
        <f t="shared" si="39"/>
        <v/>
      </c>
      <c r="AM88" s="46" t="str">
        <f t="shared" si="39"/>
        <v/>
      </c>
      <c r="AN88" s="46" t="str">
        <f t="shared" si="39"/>
        <v/>
      </c>
      <c r="AO88" s="46" t="str">
        <f t="shared" si="39"/>
        <v/>
      </c>
      <c r="AP88" s="46" t="str">
        <f t="shared" si="40"/>
        <v>C</v>
      </c>
      <c r="AQ88" s="46" t="str">
        <f t="shared" si="40"/>
        <v>C</v>
      </c>
      <c r="AR88" s="46" t="str">
        <f t="shared" si="40"/>
        <v/>
      </c>
      <c r="AS88" s="46" t="str">
        <f t="shared" si="40"/>
        <v/>
      </c>
      <c r="AT88" s="46" t="str">
        <f t="shared" si="40"/>
        <v/>
      </c>
      <c r="AU88" s="46" t="str">
        <f t="shared" si="40"/>
        <v/>
      </c>
      <c r="AV88" s="46" t="str">
        <f t="shared" si="40"/>
        <v/>
      </c>
      <c r="AW88" s="46" t="str">
        <f t="shared" si="40"/>
        <v>C</v>
      </c>
      <c r="AX88" s="46" t="str">
        <f t="shared" si="40"/>
        <v>C</v>
      </c>
      <c r="AY88" s="46" t="str">
        <f t="shared" si="40"/>
        <v/>
      </c>
      <c r="AZ88" s="45" t="str">
        <f t="shared" si="40"/>
        <v/>
      </c>
    </row>
    <row r="89" spans="1:52" x14ac:dyDescent="0.3">
      <c r="A89" s="58" t="str">
        <f t="shared" si="32"/>
        <v/>
      </c>
      <c r="B89" s="57"/>
      <c r="C89" s="56"/>
      <c r="D89" s="55"/>
      <c r="E89" s="54"/>
      <c r="F89" s="53"/>
      <c r="G89" s="52"/>
      <c r="H89" s="51"/>
      <c r="I89" s="50" t="str">
        <f>IF(C89="","",VLOOKUP(C89,'Paramètre DIVERS'!$B$5:$D$13,2,FALSE))</f>
        <v/>
      </c>
      <c r="J89" s="49" t="str">
        <f ca="1">IF(OR(I89="RTT",I89="HS"),IF(AND(G89&lt;&gt;"",H89&lt;&gt;""),(H89-G89)*24,((SUMPRODUCT(1*(WEEKDAY(ROW(INDIRECT(E89&amp;":"&amp;F89)))=2)))*(LOOKUP(B89,personnels!$A$6:$A$27,personnels!$K$6:$K$27)))+((SUMPRODUCT(1*(WEEKDAY(ROW(INDIRECT(E89&amp;":"&amp;F89)))=3)))*(LOOKUP(B89,personnels!$A$6:$A$27,personnels!$L$6:$L$27)))+((SUMPRODUCT(1*(WEEKDAY(ROW(INDIRECT(E89&amp;":"&amp;F89)))=4)))*(LOOKUP(B89,personnels!$A$6:$A$27,personnels!$M$6:$M$27)))+((SUMPRODUCT(1*(WEEKDAY(ROW(INDIRECT(E89&amp;":"&amp;F89)))=5)))*(LOOKUP(B89,personnels!$A$6:$A$27,personnels!$N$6:$N$27)))+((SUMPRODUCT(1*(WEEKDAY(ROW(INDIRECT(E89&amp;":"&amp;F89)))=6)))*(LOOKUP(B89,personnels!$A$6:$A$27,personnels!$O$6:$O$27)))),"")</f>
        <v/>
      </c>
      <c r="K89" s="48">
        <f>IF(C89='Paramètre DIVERS'!$B$6,NETWORKDAYS(E89,F89,Calendrier!$M$5:$M$18)-0.5,NETWORKDAYS(E89,F89,Calendrier!$M$5:$M$18))</f>
        <v>0</v>
      </c>
      <c r="L89" s="47" t="str">
        <f t="shared" si="37"/>
        <v/>
      </c>
      <c r="M89" s="46" t="str">
        <f t="shared" si="37"/>
        <v/>
      </c>
      <c r="N89" s="46" t="str">
        <f t="shared" si="37"/>
        <v>C</v>
      </c>
      <c r="O89" s="46" t="str">
        <f t="shared" si="37"/>
        <v>C</v>
      </c>
      <c r="P89" s="46" t="str">
        <f t="shared" si="37"/>
        <v/>
      </c>
      <c r="Q89" s="46" t="str">
        <f t="shared" si="37"/>
        <v>C</v>
      </c>
      <c r="R89" s="46" t="str">
        <f t="shared" si="37"/>
        <v/>
      </c>
      <c r="S89" s="46" t="str">
        <f t="shared" si="37"/>
        <v/>
      </c>
      <c r="T89" s="46" t="str">
        <f t="shared" si="37"/>
        <v/>
      </c>
      <c r="U89" s="46" t="str">
        <f t="shared" si="37"/>
        <v>C</v>
      </c>
      <c r="V89" s="46" t="str">
        <f t="shared" si="38"/>
        <v>C</v>
      </c>
      <c r="W89" s="46" t="str">
        <f t="shared" si="38"/>
        <v/>
      </c>
      <c r="X89" s="46" t="str">
        <f t="shared" si="38"/>
        <v/>
      </c>
      <c r="Y89" s="46" t="str">
        <f t="shared" si="38"/>
        <v/>
      </c>
      <c r="Z89" s="46" t="str">
        <f t="shared" si="38"/>
        <v/>
      </c>
      <c r="AA89" s="46" t="str">
        <f t="shared" si="38"/>
        <v/>
      </c>
      <c r="AB89" s="46" t="str">
        <f t="shared" si="38"/>
        <v>C</v>
      </c>
      <c r="AC89" s="46" t="str">
        <f t="shared" si="38"/>
        <v>C</v>
      </c>
      <c r="AD89" s="46" t="str">
        <f t="shared" si="38"/>
        <v/>
      </c>
      <c r="AE89" s="46" t="str">
        <f t="shared" si="38"/>
        <v/>
      </c>
      <c r="AF89" s="46" t="str">
        <f t="shared" si="39"/>
        <v/>
      </c>
      <c r="AG89" s="46" t="str">
        <f t="shared" si="39"/>
        <v/>
      </c>
      <c r="AH89" s="46" t="str">
        <f t="shared" si="39"/>
        <v/>
      </c>
      <c r="AI89" s="46" t="str">
        <f t="shared" si="39"/>
        <v>C</v>
      </c>
      <c r="AJ89" s="46" t="str">
        <f t="shared" si="39"/>
        <v>C</v>
      </c>
      <c r="AK89" s="46" t="str">
        <f t="shared" si="39"/>
        <v/>
      </c>
      <c r="AL89" s="46" t="str">
        <f t="shared" si="39"/>
        <v/>
      </c>
      <c r="AM89" s="46" t="str">
        <f t="shared" si="39"/>
        <v/>
      </c>
      <c r="AN89" s="46" t="str">
        <f t="shared" si="39"/>
        <v/>
      </c>
      <c r="AO89" s="46" t="str">
        <f t="shared" si="39"/>
        <v/>
      </c>
      <c r="AP89" s="46" t="str">
        <f t="shared" si="40"/>
        <v>C</v>
      </c>
      <c r="AQ89" s="46" t="str">
        <f t="shared" si="40"/>
        <v>C</v>
      </c>
      <c r="AR89" s="46" t="str">
        <f t="shared" si="40"/>
        <v/>
      </c>
      <c r="AS89" s="46" t="str">
        <f t="shared" si="40"/>
        <v/>
      </c>
      <c r="AT89" s="46" t="str">
        <f t="shared" si="40"/>
        <v/>
      </c>
      <c r="AU89" s="46" t="str">
        <f t="shared" si="40"/>
        <v/>
      </c>
      <c r="AV89" s="46" t="str">
        <f t="shared" si="40"/>
        <v/>
      </c>
      <c r="AW89" s="46" t="str">
        <f t="shared" si="40"/>
        <v>C</v>
      </c>
      <c r="AX89" s="46" t="str">
        <f t="shared" si="40"/>
        <v>C</v>
      </c>
      <c r="AY89" s="46" t="str">
        <f t="shared" si="40"/>
        <v/>
      </c>
      <c r="AZ89" s="45" t="str">
        <f t="shared" si="40"/>
        <v/>
      </c>
    </row>
    <row r="90" spans="1:52" x14ac:dyDescent="0.3">
      <c r="A90" s="58" t="str">
        <f t="shared" si="32"/>
        <v/>
      </c>
      <c r="B90" s="57"/>
      <c r="C90" s="56"/>
      <c r="D90" s="55"/>
      <c r="E90" s="54"/>
      <c r="F90" s="53"/>
      <c r="G90" s="52"/>
      <c r="H90" s="51"/>
      <c r="I90" s="50" t="str">
        <f>IF(C90="","",VLOOKUP(C90,'Paramètre DIVERS'!$B$5:$D$13,2,FALSE))</f>
        <v/>
      </c>
      <c r="J90" s="49" t="str">
        <f ca="1">IF(OR(I90="RTT",I90="HS"),IF(AND(G90&lt;&gt;"",H90&lt;&gt;""),(H90-G90)*24,((SUMPRODUCT(1*(WEEKDAY(ROW(INDIRECT(E90&amp;":"&amp;F90)))=2)))*(LOOKUP(B90,personnels!$A$6:$A$27,personnels!$K$6:$K$27)))+((SUMPRODUCT(1*(WEEKDAY(ROW(INDIRECT(E90&amp;":"&amp;F90)))=3)))*(LOOKUP(B90,personnels!$A$6:$A$27,personnels!$L$6:$L$27)))+((SUMPRODUCT(1*(WEEKDAY(ROW(INDIRECT(E90&amp;":"&amp;F90)))=4)))*(LOOKUP(B90,personnels!$A$6:$A$27,personnels!$M$6:$M$27)))+((SUMPRODUCT(1*(WEEKDAY(ROW(INDIRECT(E90&amp;":"&amp;F90)))=5)))*(LOOKUP(B90,personnels!$A$6:$A$27,personnels!$N$6:$N$27)))+((SUMPRODUCT(1*(WEEKDAY(ROW(INDIRECT(E90&amp;":"&amp;F90)))=6)))*(LOOKUP(B90,personnels!$A$6:$A$27,personnels!$O$6:$O$27)))),"")</f>
        <v/>
      </c>
      <c r="K90" s="48">
        <f>IF(C90='Paramètre DIVERS'!$B$6,NETWORKDAYS(E90,F90,Calendrier!$M$5:$M$18)-0.5,NETWORKDAYS(E90,F90,Calendrier!$M$5:$M$18))</f>
        <v>0</v>
      </c>
      <c r="L90" s="47" t="str">
        <f t="shared" si="37"/>
        <v/>
      </c>
      <c r="M90" s="46" t="str">
        <f t="shared" si="37"/>
        <v/>
      </c>
      <c r="N90" s="46" t="str">
        <f t="shared" si="37"/>
        <v>C</v>
      </c>
      <c r="O90" s="46" t="str">
        <f t="shared" si="37"/>
        <v>C</v>
      </c>
      <c r="P90" s="46" t="str">
        <f t="shared" si="37"/>
        <v/>
      </c>
      <c r="Q90" s="46" t="str">
        <f t="shared" si="37"/>
        <v>C</v>
      </c>
      <c r="R90" s="46" t="str">
        <f t="shared" si="37"/>
        <v/>
      </c>
      <c r="S90" s="46" t="str">
        <f t="shared" si="37"/>
        <v/>
      </c>
      <c r="T90" s="46" t="str">
        <f t="shared" si="37"/>
        <v/>
      </c>
      <c r="U90" s="46" t="str">
        <f t="shared" si="37"/>
        <v>C</v>
      </c>
      <c r="V90" s="46" t="str">
        <f t="shared" si="38"/>
        <v>C</v>
      </c>
      <c r="W90" s="46" t="str">
        <f t="shared" si="38"/>
        <v/>
      </c>
      <c r="X90" s="46" t="str">
        <f t="shared" si="38"/>
        <v/>
      </c>
      <c r="Y90" s="46" t="str">
        <f t="shared" si="38"/>
        <v/>
      </c>
      <c r="Z90" s="46" t="str">
        <f t="shared" si="38"/>
        <v/>
      </c>
      <c r="AA90" s="46" t="str">
        <f t="shared" si="38"/>
        <v/>
      </c>
      <c r="AB90" s="46" t="str">
        <f t="shared" si="38"/>
        <v>C</v>
      </c>
      <c r="AC90" s="46" t="str">
        <f t="shared" si="38"/>
        <v>C</v>
      </c>
      <c r="AD90" s="46" t="str">
        <f t="shared" si="38"/>
        <v/>
      </c>
      <c r="AE90" s="46" t="str">
        <f t="shared" si="38"/>
        <v/>
      </c>
      <c r="AF90" s="46" t="str">
        <f t="shared" si="39"/>
        <v/>
      </c>
      <c r="AG90" s="46" t="str">
        <f t="shared" si="39"/>
        <v/>
      </c>
      <c r="AH90" s="46" t="str">
        <f t="shared" si="39"/>
        <v/>
      </c>
      <c r="AI90" s="46" t="str">
        <f t="shared" si="39"/>
        <v>C</v>
      </c>
      <c r="AJ90" s="46" t="str">
        <f t="shared" si="39"/>
        <v>C</v>
      </c>
      <c r="AK90" s="46" t="str">
        <f t="shared" si="39"/>
        <v/>
      </c>
      <c r="AL90" s="46" t="str">
        <f t="shared" si="39"/>
        <v/>
      </c>
      <c r="AM90" s="46" t="str">
        <f t="shared" si="39"/>
        <v/>
      </c>
      <c r="AN90" s="46" t="str">
        <f t="shared" si="39"/>
        <v/>
      </c>
      <c r="AO90" s="46" t="str">
        <f t="shared" si="39"/>
        <v/>
      </c>
      <c r="AP90" s="46" t="str">
        <f t="shared" si="40"/>
        <v>C</v>
      </c>
      <c r="AQ90" s="46" t="str">
        <f t="shared" si="40"/>
        <v>C</v>
      </c>
      <c r="AR90" s="46" t="str">
        <f t="shared" si="40"/>
        <v/>
      </c>
      <c r="AS90" s="46" t="str">
        <f t="shared" si="40"/>
        <v/>
      </c>
      <c r="AT90" s="46" t="str">
        <f t="shared" si="40"/>
        <v/>
      </c>
      <c r="AU90" s="46" t="str">
        <f t="shared" si="40"/>
        <v/>
      </c>
      <c r="AV90" s="46" t="str">
        <f t="shared" si="40"/>
        <v/>
      </c>
      <c r="AW90" s="46" t="str">
        <f t="shared" si="40"/>
        <v>C</v>
      </c>
      <c r="AX90" s="46" t="str">
        <f t="shared" si="40"/>
        <v>C</v>
      </c>
      <c r="AY90" s="46" t="str">
        <f t="shared" si="40"/>
        <v/>
      </c>
      <c r="AZ90" s="45" t="str">
        <f t="shared" si="40"/>
        <v/>
      </c>
    </row>
    <row r="91" spans="1:52" x14ac:dyDescent="0.3">
      <c r="A91" s="58" t="str">
        <f t="shared" si="32"/>
        <v/>
      </c>
      <c r="B91" s="57"/>
      <c r="C91" s="56"/>
      <c r="D91" s="55"/>
      <c r="E91" s="54"/>
      <c r="F91" s="53"/>
      <c r="G91" s="52"/>
      <c r="H91" s="51"/>
      <c r="I91" s="50" t="str">
        <f>IF(C91="","",VLOOKUP(C91,'Paramètre DIVERS'!$B$5:$D$13,2,FALSE))</f>
        <v/>
      </c>
      <c r="J91" s="49" t="str">
        <f ca="1">IF(OR(I91="RTT",I91="HS"),IF(AND(G91&lt;&gt;"",H91&lt;&gt;""),(H91-G91)*24,((SUMPRODUCT(1*(WEEKDAY(ROW(INDIRECT(E91&amp;":"&amp;F91)))=2)))*(LOOKUP(B91,personnels!$A$6:$A$27,personnels!$K$6:$K$27)))+((SUMPRODUCT(1*(WEEKDAY(ROW(INDIRECT(E91&amp;":"&amp;F91)))=3)))*(LOOKUP(B91,personnels!$A$6:$A$27,personnels!$L$6:$L$27)))+((SUMPRODUCT(1*(WEEKDAY(ROW(INDIRECT(E91&amp;":"&amp;F91)))=4)))*(LOOKUP(B91,personnels!$A$6:$A$27,personnels!$M$6:$M$27)))+((SUMPRODUCT(1*(WEEKDAY(ROW(INDIRECT(E91&amp;":"&amp;F91)))=5)))*(LOOKUP(B91,personnels!$A$6:$A$27,personnels!$N$6:$N$27)))+((SUMPRODUCT(1*(WEEKDAY(ROW(INDIRECT(E91&amp;":"&amp;F91)))=6)))*(LOOKUP(B91,personnels!$A$6:$A$27,personnels!$O$6:$O$27)))),"")</f>
        <v/>
      </c>
      <c r="K91" s="48">
        <f>IF(C91='Paramètre DIVERS'!$B$6,NETWORKDAYS(E91,F91,Calendrier!$M$5:$M$18)-0.5,NETWORKDAYS(E91,F91,Calendrier!$M$5:$M$18))</f>
        <v>0</v>
      </c>
      <c r="L91" s="47" t="str">
        <f t="shared" si="37"/>
        <v/>
      </c>
      <c r="M91" s="46" t="str">
        <f t="shared" si="37"/>
        <v/>
      </c>
      <c r="N91" s="46" t="str">
        <f t="shared" si="37"/>
        <v>C</v>
      </c>
      <c r="O91" s="46" t="str">
        <f t="shared" si="37"/>
        <v>C</v>
      </c>
      <c r="P91" s="46" t="str">
        <f t="shared" si="37"/>
        <v/>
      </c>
      <c r="Q91" s="46" t="str">
        <f t="shared" si="37"/>
        <v>C</v>
      </c>
      <c r="R91" s="46" t="str">
        <f t="shared" si="37"/>
        <v/>
      </c>
      <c r="S91" s="46" t="str">
        <f t="shared" si="37"/>
        <v/>
      </c>
      <c r="T91" s="46" t="str">
        <f t="shared" si="37"/>
        <v/>
      </c>
      <c r="U91" s="46" t="str">
        <f t="shared" si="37"/>
        <v>C</v>
      </c>
      <c r="V91" s="46" t="str">
        <f t="shared" si="38"/>
        <v>C</v>
      </c>
      <c r="W91" s="46" t="str">
        <f t="shared" si="38"/>
        <v/>
      </c>
      <c r="X91" s="46" t="str">
        <f t="shared" si="38"/>
        <v/>
      </c>
      <c r="Y91" s="46" t="str">
        <f t="shared" si="38"/>
        <v/>
      </c>
      <c r="Z91" s="46" t="str">
        <f t="shared" si="38"/>
        <v/>
      </c>
      <c r="AA91" s="46" t="str">
        <f t="shared" si="38"/>
        <v/>
      </c>
      <c r="AB91" s="46" t="str">
        <f t="shared" si="38"/>
        <v>C</v>
      </c>
      <c r="AC91" s="46" t="str">
        <f t="shared" si="38"/>
        <v>C</v>
      </c>
      <c r="AD91" s="46" t="str">
        <f t="shared" si="38"/>
        <v/>
      </c>
      <c r="AE91" s="46" t="str">
        <f t="shared" si="38"/>
        <v/>
      </c>
      <c r="AF91" s="46" t="str">
        <f t="shared" si="39"/>
        <v/>
      </c>
      <c r="AG91" s="46" t="str">
        <f t="shared" si="39"/>
        <v/>
      </c>
      <c r="AH91" s="46" t="str">
        <f t="shared" si="39"/>
        <v/>
      </c>
      <c r="AI91" s="46" t="str">
        <f t="shared" si="39"/>
        <v>C</v>
      </c>
      <c r="AJ91" s="46" t="str">
        <f t="shared" si="39"/>
        <v>C</v>
      </c>
      <c r="AK91" s="46" t="str">
        <f t="shared" si="39"/>
        <v/>
      </c>
      <c r="AL91" s="46" t="str">
        <f t="shared" si="39"/>
        <v/>
      </c>
      <c r="AM91" s="46" t="str">
        <f t="shared" si="39"/>
        <v/>
      </c>
      <c r="AN91" s="46" t="str">
        <f t="shared" si="39"/>
        <v/>
      </c>
      <c r="AO91" s="46" t="str">
        <f t="shared" si="39"/>
        <v/>
      </c>
      <c r="AP91" s="46" t="str">
        <f t="shared" si="40"/>
        <v>C</v>
      </c>
      <c r="AQ91" s="46" t="str">
        <f t="shared" si="40"/>
        <v>C</v>
      </c>
      <c r="AR91" s="46" t="str">
        <f t="shared" si="40"/>
        <v/>
      </c>
      <c r="AS91" s="46" t="str">
        <f t="shared" si="40"/>
        <v/>
      </c>
      <c r="AT91" s="46" t="str">
        <f t="shared" si="40"/>
        <v/>
      </c>
      <c r="AU91" s="46" t="str">
        <f t="shared" si="40"/>
        <v/>
      </c>
      <c r="AV91" s="46" t="str">
        <f t="shared" si="40"/>
        <v/>
      </c>
      <c r="AW91" s="46" t="str">
        <f t="shared" si="40"/>
        <v>C</v>
      </c>
      <c r="AX91" s="46" t="str">
        <f t="shared" si="40"/>
        <v>C</v>
      </c>
      <c r="AY91" s="46" t="str">
        <f t="shared" si="40"/>
        <v/>
      </c>
      <c r="AZ91" s="45" t="str">
        <f t="shared" si="40"/>
        <v/>
      </c>
    </row>
    <row r="92" spans="1:52" x14ac:dyDescent="0.3">
      <c r="A92" s="58" t="str">
        <f t="shared" si="32"/>
        <v/>
      </c>
      <c r="B92" s="57"/>
      <c r="C92" s="56"/>
      <c r="D92" s="55"/>
      <c r="E92" s="54"/>
      <c r="F92" s="53"/>
      <c r="G92" s="52"/>
      <c r="H92" s="51"/>
      <c r="I92" s="50" t="str">
        <f>IF(C92="","",VLOOKUP(C92,'Paramètre DIVERS'!$B$5:$D$13,2,FALSE))</f>
        <v/>
      </c>
      <c r="J92" s="49" t="str">
        <f ca="1">IF(OR(I92="RTT",I92="HS"),IF(AND(G92&lt;&gt;"",H92&lt;&gt;""),(H92-G92)*24,((SUMPRODUCT(1*(WEEKDAY(ROW(INDIRECT(E92&amp;":"&amp;F92)))=2)))*(LOOKUP(B92,personnels!$A$6:$A$27,personnels!$K$6:$K$27)))+((SUMPRODUCT(1*(WEEKDAY(ROW(INDIRECT(E92&amp;":"&amp;F92)))=3)))*(LOOKUP(B92,personnels!$A$6:$A$27,personnels!$L$6:$L$27)))+((SUMPRODUCT(1*(WEEKDAY(ROW(INDIRECT(E92&amp;":"&amp;F92)))=4)))*(LOOKUP(B92,personnels!$A$6:$A$27,personnels!$M$6:$M$27)))+((SUMPRODUCT(1*(WEEKDAY(ROW(INDIRECT(E92&amp;":"&amp;F92)))=5)))*(LOOKUP(B92,personnels!$A$6:$A$27,personnels!$N$6:$N$27)))+((SUMPRODUCT(1*(WEEKDAY(ROW(INDIRECT(E92&amp;":"&amp;F92)))=6)))*(LOOKUP(B92,personnels!$A$6:$A$27,personnels!$O$6:$O$27)))),"")</f>
        <v/>
      </c>
      <c r="K92" s="48">
        <f>IF(C92='Paramètre DIVERS'!$B$6,NETWORKDAYS(E92,F92,Calendrier!$M$5:$M$18)-0.5,NETWORKDAYS(E92,F92,Calendrier!$M$5:$M$18))</f>
        <v>0</v>
      </c>
      <c r="L92" s="47" t="str">
        <f t="shared" si="37"/>
        <v/>
      </c>
      <c r="M92" s="46" t="str">
        <f t="shared" si="37"/>
        <v/>
      </c>
      <c r="N92" s="46" t="str">
        <f t="shared" si="37"/>
        <v>C</v>
      </c>
      <c r="O92" s="46" t="str">
        <f t="shared" si="37"/>
        <v>C</v>
      </c>
      <c r="P92" s="46" t="str">
        <f t="shared" si="37"/>
        <v/>
      </c>
      <c r="Q92" s="46" t="str">
        <f t="shared" si="37"/>
        <v>C</v>
      </c>
      <c r="R92" s="46" t="str">
        <f t="shared" si="37"/>
        <v/>
      </c>
      <c r="S92" s="46" t="str">
        <f t="shared" si="37"/>
        <v/>
      </c>
      <c r="T92" s="46" t="str">
        <f t="shared" si="37"/>
        <v/>
      </c>
      <c r="U92" s="46" t="str">
        <f t="shared" si="37"/>
        <v>C</v>
      </c>
      <c r="V92" s="46" t="str">
        <f t="shared" si="38"/>
        <v>C</v>
      </c>
      <c r="W92" s="46" t="str">
        <f t="shared" si="38"/>
        <v/>
      </c>
      <c r="X92" s="46" t="str">
        <f t="shared" si="38"/>
        <v/>
      </c>
      <c r="Y92" s="46" t="str">
        <f t="shared" si="38"/>
        <v/>
      </c>
      <c r="Z92" s="46" t="str">
        <f t="shared" si="38"/>
        <v/>
      </c>
      <c r="AA92" s="46" t="str">
        <f t="shared" si="38"/>
        <v/>
      </c>
      <c r="AB92" s="46" t="str">
        <f t="shared" si="38"/>
        <v>C</v>
      </c>
      <c r="AC92" s="46" t="str">
        <f t="shared" si="38"/>
        <v>C</v>
      </c>
      <c r="AD92" s="46" t="str">
        <f t="shared" si="38"/>
        <v/>
      </c>
      <c r="AE92" s="46" t="str">
        <f t="shared" si="38"/>
        <v/>
      </c>
      <c r="AF92" s="46" t="str">
        <f t="shared" si="39"/>
        <v/>
      </c>
      <c r="AG92" s="46" t="str">
        <f t="shared" si="39"/>
        <v/>
      </c>
      <c r="AH92" s="46" t="str">
        <f t="shared" si="39"/>
        <v/>
      </c>
      <c r="AI92" s="46" t="str">
        <f t="shared" si="39"/>
        <v>C</v>
      </c>
      <c r="AJ92" s="46" t="str">
        <f t="shared" si="39"/>
        <v>C</v>
      </c>
      <c r="AK92" s="46" t="str">
        <f t="shared" si="39"/>
        <v/>
      </c>
      <c r="AL92" s="46" t="str">
        <f t="shared" si="39"/>
        <v/>
      </c>
      <c r="AM92" s="46" t="str">
        <f t="shared" si="39"/>
        <v/>
      </c>
      <c r="AN92" s="46" t="str">
        <f t="shared" si="39"/>
        <v/>
      </c>
      <c r="AO92" s="46" t="str">
        <f t="shared" si="39"/>
        <v/>
      </c>
      <c r="AP92" s="46" t="str">
        <f t="shared" si="40"/>
        <v>C</v>
      </c>
      <c r="AQ92" s="46" t="str">
        <f t="shared" si="40"/>
        <v>C</v>
      </c>
      <c r="AR92" s="46" t="str">
        <f t="shared" si="40"/>
        <v/>
      </c>
      <c r="AS92" s="46" t="str">
        <f t="shared" si="40"/>
        <v/>
      </c>
      <c r="AT92" s="46" t="str">
        <f t="shared" si="40"/>
        <v/>
      </c>
      <c r="AU92" s="46" t="str">
        <f t="shared" si="40"/>
        <v/>
      </c>
      <c r="AV92" s="46" t="str">
        <f t="shared" si="40"/>
        <v/>
      </c>
      <c r="AW92" s="46" t="str">
        <f t="shared" si="40"/>
        <v>C</v>
      </c>
      <c r="AX92" s="46" t="str">
        <f t="shared" si="40"/>
        <v>C</v>
      </c>
      <c r="AY92" s="46" t="str">
        <f t="shared" si="40"/>
        <v/>
      </c>
      <c r="AZ92" s="45" t="str">
        <f t="shared" si="40"/>
        <v/>
      </c>
    </row>
    <row r="93" spans="1:52" x14ac:dyDescent="0.3">
      <c r="A93" s="58" t="str">
        <f t="shared" si="32"/>
        <v/>
      </c>
      <c r="B93" s="57"/>
      <c r="C93" s="56"/>
      <c r="D93" s="55"/>
      <c r="E93" s="54"/>
      <c r="F93" s="53"/>
      <c r="G93" s="52"/>
      <c r="H93" s="51"/>
      <c r="I93" s="50" t="str">
        <f>IF(C93="","",VLOOKUP(C93,'Paramètre DIVERS'!$B$5:$D$13,2,FALSE))</f>
        <v/>
      </c>
      <c r="J93" s="49" t="str">
        <f ca="1">IF(OR(I93="RTT",I93="HS"),IF(AND(G93&lt;&gt;"",H93&lt;&gt;""),(H93-G93)*24,((SUMPRODUCT(1*(WEEKDAY(ROW(INDIRECT(E93&amp;":"&amp;F93)))=2)))*(LOOKUP(B93,personnels!$A$6:$A$27,personnels!$K$6:$K$27)))+((SUMPRODUCT(1*(WEEKDAY(ROW(INDIRECT(E93&amp;":"&amp;F93)))=3)))*(LOOKUP(B93,personnels!$A$6:$A$27,personnels!$L$6:$L$27)))+((SUMPRODUCT(1*(WEEKDAY(ROW(INDIRECT(E93&amp;":"&amp;F93)))=4)))*(LOOKUP(B93,personnels!$A$6:$A$27,personnels!$M$6:$M$27)))+((SUMPRODUCT(1*(WEEKDAY(ROW(INDIRECT(E93&amp;":"&amp;F93)))=5)))*(LOOKUP(B93,personnels!$A$6:$A$27,personnels!$N$6:$N$27)))+((SUMPRODUCT(1*(WEEKDAY(ROW(INDIRECT(E93&amp;":"&amp;F93)))=6)))*(LOOKUP(B93,personnels!$A$6:$A$27,personnels!$O$6:$O$27)))),"")</f>
        <v/>
      </c>
      <c r="K93" s="48">
        <f>IF(C93='Paramètre DIVERS'!$B$6,NETWORKDAYS(E93,F93,Calendrier!$M$5:$M$18)-0.5,NETWORKDAYS(E93,F93,Calendrier!$M$5:$M$18))</f>
        <v>0</v>
      </c>
      <c r="L93" s="47" t="str">
        <f t="shared" si="37"/>
        <v/>
      </c>
      <c r="M93" s="46" t="str">
        <f t="shared" si="37"/>
        <v/>
      </c>
      <c r="N93" s="46" t="str">
        <f t="shared" si="37"/>
        <v>C</v>
      </c>
      <c r="O93" s="46" t="str">
        <f t="shared" si="37"/>
        <v>C</v>
      </c>
      <c r="P93" s="46" t="str">
        <f t="shared" si="37"/>
        <v/>
      </c>
      <c r="Q93" s="46" t="str">
        <f t="shared" si="37"/>
        <v>C</v>
      </c>
      <c r="R93" s="46" t="str">
        <f t="shared" si="37"/>
        <v/>
      </c>
      <c r="S93" s="46" t="str">
        <f t="shared" si="37"/>
        <v/>
      </c>
      <c r="T93" s="46" t="str">
        <f t="shared" si="37"/>
        <v/>
      </c>
      <c r="U93" s="46" t="str">
        <f t="shared" si="37"/>
        <v>C</v>
      </c>
      <c r="V93" s="46" t="str">
        <f t="shared" si="38"/>
        <v>C</v>
      </c>
      <c r="W93" s="46" t="str">
        <f t="shared" si="38"/>
        <v/>
      </c>
      <c r="X93" s="46" t="str">
        <f t="shared" si="38"/>
        <v/>
      </c>
      <c r="Y93" s="46" t="str">
        <f t="shared" si="38"/>
        <v/>
      </c>
      <c r="Z93" s="46" t="str">
        <f t="shared" si="38"/>
        <v/>
      </c>
      <c r="AA93" s="46" t="str">
        <f t="shared" si="38"/>
        <v/>
      </c>
      <c r="AB93" s="46" t="str">
        <f t="shared" si="38"/>
        <v>C</v>
      </c>
      <c r="AC93" s="46" t="str">
        <f t="shared" si="38"/>
        <v>C</v>
      </c>
      <c r="AD93" s="46" t="str">
        <f t="shared" si="38"/>
        <v/>
      </c>
      <c r="AE93" s="46" t="str">
        <f t="shared" si="38"/>
        <v/>
      </c>
      <c r="AF93" s="46" t="str">
        <f t="shared" si="39"/>
        <v/>
      </c>
      <c r="AG93" s="46" t="str">
        <f t="shared" si="39"/>
        <v/>
      </c>
      <c r="AH93" s="46" t="str">
        <f t="shared" si="39"/>
        <v/>
      </c>
      <c r="AI93" s="46" t="str">
        <f t="shared" si="39"/>
        <v>C</v>
      </c>
      <c r="AJ93" s="46" t="str">
        <f t="shared" si="39"/>
        <v>C</v>
      </c>
      <c r="AK93" s="46" t="str">
        <f t="shared" si="39"/>
        <v/>
      </c>
      <c r="AL93" s="46" t="str">
        <f t="shared" si="39"/>
        <v/>
      </c>
      <c r="AM93" s="46" t="str">
        <f t="shared" si="39"/>
        <v/>
      </c>
      <c r="AN93" s="46" t="str">
        <f t="shared" si="39"/>
        <v/>
      </c>
      <c r="AO93" s="46" t="str">
        <f t="shared" si="39"/>
        <v/>
      </c>
      <c r="AP93" s="46" t="str">
        <f t="shared" si="40"/>
        <v>C</v>
      </c>
      <c r="AQ93" s="46" t="str">
        <f t="shared" si="40"/>
        <v>C</v>
      </c>
      <c r="AR93" s="46" t="str">
        <f t="shared" si="40"/>
        <v/>
      </c>
      <c r="AS93" s="46" t="str">
        <f t="shared" si="40"/>
        <v/>
      </c>
      <c r="AT93" s="46" t="str">
        <f t="shared" si="40"/>
        <v/>
      </c>
      <c r="AU93" s="46" t="str">
        <f t="shared" si="40"/>
        <v/>
      </c>
      <c r="AV93" s="46" t="str">
        <f t="shared" si="40"/>
        <v/>
      </c>
      <c r="AW93" s="46" t="str">
        <f t="shared" si="40"/>
        <v>C</v>
      </c>
      <c r="AX93" s="46" t="str">
        <f t="shared" si="40"/>
        <v>C</v>
      </c>
      <c r="AY93" s="46" t="str">
        <f t="shared" si="40"/>
        <v/>
      </c>
      <c r="AZ93" s="45" t="str">
        <f t="shared" si="40"/>
        <v/>
      </c>
    </row>
    <row r="94" spans="1:52" x14ac:dyDescent="0.3">
      <c r="A94" s="58" t="str">
        <f t="shared" si="32"/>
        <v/>
      </c>
      <c r="B94" s="57"/>
      <c r="C94" s="56"/>
      <c r="D94" s="55"/>
      <c r="E94" s="54"/>
      <c r="F94" s="53"/>
      <c r="G94" s="52"/>
      <c r="H94" s="51"/>
      <c r="I94" s="50" t="str">
        <f>IF(C94="","",VLOOKUP(C94,'Paramètre DIVERS'!$B$5:$D$13,2,FALSE))</f>
        <v/>
      </c>
      <c r="J94" s="49" t="str">
        <f ca="1">IF(OR(I94="RTT",I94="HS"),IF(AND(G94&lt;&gt;"",H94&lt;&gt;""),(H94-G94)*24,((SUMPRODUCT(1*(WEEKDAY(ROW(INDIRECT(E94&amp;":"&amp;F94)))=2)))*(LOOKUP(B94,personnels!$A$6:$A$27,personnels!$K$6:$K$27)))+((SUMPRODUCT(1*(WEEKDAY(ROW(INDIRECT(E94&amp;":"&amp;F94)))=3)))*(LOOKUP(B94,personnels!$A$6:$A$27,personnels!$L$6:$L$27)))+((SUMPRODUCT(1*(WEEKDAY(ROW(INDIRECT(E94&amp;":"&amp;F94)))=4)))*(LOOKUP(B94,personnels!$A$6:$A$27,personnels!$M$6:$M$27)))+((SUMPRODUCT(1*(WEEKDAY(ROW(INDIRECT(E94&amp;":"&amp;F94)))=5)))*(LOOKUP(B94,personnels!$A$6:$A$27,personnels!$N$6:$N$27)))+((SUMPRODUCT(1*(WEEKDAY(ROW(INDIRECT(E94&amp;":"&amp;F94)))=6)))*(LOOKUP(B94,personnels!$A$6:$A$27,personnels!$O$6:$O$27)))),"")</f>
        <v/>
      </c>
      <c r="K94" s="48">
        <f>IF(C94='Paramètre DIVERS'!$B$6,NETWORKDAYS(E94,F94,Calendrier!$M$5:$M$18)-0.5,NETWORKDAYS(E94,F94,Calendrier!$M$5:$M$18))</f>
        <v>0</v>
      </c>
      <c r="L94" s="47" t="str">
        <f t="shared" si="37"/>
        <v/>
      </c>
      <c r="M94" s="46" t="str">
        <f t="shared" si="37"/>
        <v/>
      </c>
      <c r="N94" s="46" t="str">
        <f t="shared" si="37"/>
        <v>C</v>
      </c>
      <c r="O94" s="46" t="str">
        <f t="shared" si="37"/>
        <v>C</v>
      </c>
      <c r="P94" s="46" t="str">
        <f t="shared" si="37"/>
        <v/>
      </c>
      <c r="Q94" s="46" t="str">
        <f t="shared" si="37"/>
        <v>C</v>
      </c>
      <c r="R94" s="46" t="str">
        <f t="shared" si="37"/>
        <v/>
      </c>
      <c r="S94" s="46" t="str">
        <f t="shared" si="37"/>
        <v/>
      </c>
      <c r="T94" s="46" t="str">
        <f t="shared" si="37"/>
        <v/>
      </c>
      <c r="U94" s="46" t="str">
        <f t="shared" si="37"/>
        <v>C</v>
      </c>
      <c r="V94" s="46" t="str">
        <f t="shared" si="38"/>
        <v>C</v>
      </c>
      <c r="W94" s="46" t="str">
        <f t="shared" si="38"/>
        <v/>
      </c>
      <c r="X94" s="46" t="str">
        <f t="shared" si="38"/>
        <v/>
      </c>
      <c r="Y94" s="46" t="str">
        <f t="shared" si="38"/>
        <v/>
      </c>
      <c r="Z94" s="46" t="str">
        <f t="shared" si="38"/>
        <v/>
      </c>
      <c r="AA94" s="46" t="str">
        <f t="shared" si="38"/>
        <v/>
      </c>
      <c r="AB94" s="46" t="str">
        <f t="shared" si="38"/>
        <v>C</v>
      </c>
      <c r="AC94" s="46" t="str">
        <f t="shared" si="38"/>
        <v>C</v>
      </c>
      <c r="AD94" s="46" t="str">
        <f t="shared" si="38"/>
        <v/>
      </c>
      <c r="AE94" s="46" t="str">
        <f t="shared" si="38"/>
        <v/>
      </c>
      <c r="AF94" s="46" t="str">
        <f t="shared" si="39"/>
        <v/>
      </c>
      <c r="AG94" s="46" t="str">
        <f t="shared" si="39"/>
        <v/>
      </c>
      <c r="AH94" s="46" t="str">
        <f t="shared" si="39"/>
        <v/>
      </c>
      <c r="AI94" s="46" t="str">
        <f t="shared" si="39"/>
        <v>C</v>
      </c>
      <c r="AJ94" s="46" t="str">
        <f t="shared" si="39"/>
        <v>C</v>
      </c>
      <c r="AK94" s="46" t="str">
        <f t="shared" si="39"/>
        <v/>
      </c>
      <c r="AL94" s="46" t="str">
        <f t="shared" si="39"/>
        <v/>
      </c>
      <c r="AM94" s="46" t="str">
        <f t="shared" si="39"/>
        <v/>
      </c>
      <c r="AN94" s="46" t="str">
        <f t="shared" si="39"/>
        <v/>
      </c>
      <c r="AO94" s="46" t="str">
        <f t="shared" si="39"/>
        <v/>
      </c>
      <c r="AP94" s="46" t="str">
        <f t="shared" si="40"/>
        <v>C</v>
      </c>
      <c r="AQ94" s="46" t="str">
        <f t="shared" si="40"/>
        <v>C</v>
      </c>
      <c r="AR94" s="46" t="str">
        <f t="shared" si="40"/>
        <v/>
      </c>
      <c r="AS94" s="46" t="str">
        <f t="shared" si="40"/>
        <v/>
      </c>
      <c r="AT94" s="46" t="str">
        <f t="shared" si="40"/>
        <v/>
      </c>
      <c r="AU94" s="46" t="str">
        <f t="shared" si="40"/>
        <v/>
      </c>
      <c r="AV94" s="46" t="str">
        <f t="shared" si="40"/>
        <v/>
      </c>
      <c r="AW94" s="46" t="str">
        <f t="shared" si="40"/>
        <v>C</v>
      </c>
      <c r="AX94" s="46" t="str">
        <f t="shared" si="40"/>
        <v>C</v>
      </c>
      <c r="AY94" s="46" t="str">
        <f t="shared" si="40"/>
        <v/>
      </c>
      <c r="AZ94" s="45" t="str">
        <f t="shared" si="40"/>
        <v/>
      </c>
    </row>
    <row r="95" spans="1:52" x14ac:dyDescent="0.3">
      <c r="A95" s="58" t="str">
        <f t="shared" si="32"/>
        <v/>
      </c>
      <c r="B95" s="57"/>
      <c r="C95" s="56"/>
      <c r="D95" s="55"/>
      <c r="E95" s="54"/>
      <c r="F95" s="53"/>
      <c r="G95" s="52"/>
      <c r="H95" s="51"/>
      <c r="I95" s="50" t="str">
        <f>IF(C95="","",VLOOKUP(C95,'Paramètre DIVERS'!$B$5:$D$13,2,FALSE))</f>
        <v/>
      </c>
      <c r="J95" s="49" t="str">
        <f ca="1">IF(OR(I95="RTT",I95="HS"),IF(AND(G95&lt;&gt;"",H95&lt;&gt;""),(H95-G95)*24,((SUMPRODUCT(1*(WEEKDAY(ROW(INDIRECT(E95&amp;":"&amp;F95)))=2)))*(LOOKUP(B95,personnels!$A$6:$A$27,personnels!$K$6:$K$27)))+((SUMPRODUCT(1*(WEEKDAY(ROW(INDIRECT(E95&amp;":"&amp;F95)))=3)))*(LOOKUP(B95,personnels!$A$6:$A$27,personnels!$L$6:$L$27)))+((SUMPRODUCT(1*(WEEKDAY(ROW(INDIRECT(E95&amp;":"&amp;F95)))=4)))*(LOOKUP(B95,personnels!$A$6:$A$27,personnels!$M$6:$M$27)))+((SUMPRODUCT(1*(WEEKDAY(ROW(INDIRECT(E95&amp;":"&amp;F95)))=5)))*(LOOKUP(B95,personnels!$A$6:$A$27,personnels!$N$6:$N$27)))+((SUMPRODUCT(1*(WEEKDAY(ROW(INDIRECT(E95&amp;":"&amp;F95)))=6)))*(LOOKUP(B95,personnels!$A$6:$A$27,personnels!$O$6:$O$27)))),"")</f>
        <v/>
      </c>
      <c r="K95" s="48">
        <f>IF(C95='Paramètre DIVERS'!$B$6,NETWORKDAYS(E95,F95,Calendrier!$M$5:$M$18)-0.5,NETWORKDAYS(E95,F95,Calendrier!$M$5:$M$18))</f>
        <v>0</v>
      </c>
      <c r="L95" s="47" t="str">
        <f t="shared" si="37"/>
        <v/>
      </c>
      <c r="M95" s="46" t="str">
        <f t="shared" si="37"/>
        <v/>
      </c>
      <c r="N95" s="46" t="str">
        <f t="shared" si="37"/>
        <v>C</v>
      </c>
      <c r="O95" s="46" t="str">
        <f t="shared" si="37"/>
        <v>C</v>
      </c>
      <c r="P95" s="46" t="str">
        <f t="shared" si="37"/>
        <v/>
      </c>
      <c r="Q95" s="46" t="str">
        <f t="shared" si="37"/>
        <v>C</v>
      </c>
      <c r="R95" s="46" t="str">
        <f t="shared" si="37"/>
        <v/>
      </c>
      <c r="S95" s="46" t="str">
        <f t="shared" si="37"/>
        <v/>
      </c>
      <c r="T95" s="46" t="str">
        <f t="shared" si="37"/>
        <v/>
      </c>
      <c r="U95" s="46" t="str">
        <f t="shared" si="37"/>
        <v>C</v>
      </c>
      <c r="V95" s="46" t="str">
        <f t="shared" si="38"/>
        <v>C</v>
      </c>
      <c r="W95" s="46" t="str">
        <f t="shared" si="38"/>
        <v/>
      </c>
      <c r="X95" s="46" t="str">
        <f t="shared" si="38"/>
        <v/>
      </c>
      <c r="Y95" s="46" t="str">
        <f t="shared" si="38"/>
        <v/>
      </c>
      <c r="Z95" s="46" t="str">
        <f t="shared" si="38"/>
        <v/>
      </c>
      <c r="AA95" s="46" t="str">
        <f t="shared" si="38"/>
        <v/>
      </c>
      <c r="AB95" s="46" t="str">
        <f t="shared" si="38"/>
        <v>C</v>
      </c>
      <c r="AC95" s="46" t="str">
        <f t="shared" si="38"/>
        <v>C</v>
      </c>
      <c r="AD95" s="46" t="str">
        <f t="shared" si="38"/>
        <v/>
      </c>
      <c r="AE95" s="46" t="str">
        <f t="shared" si="38"/>
        <v/>
      </c>
      <c r="AF95" s="46" t="str">
        <f t="shared" si="39"/>
        <v/>
      </c>
      <c r="AG95" s="46" t="str">
        <f t="shared" si="39"/>
        <v/>
      </c>
      <c r="AH95" s="46" t="str">
        <f t="shared" si="39"/>
        <v/>
      </c>
      <c r="AI95" s="46" t="str">
        <f t="shared" si="39"/>
        <v>C</v>
      </c>
      <c r="AJ95" s="46" t="str">
        <f t="shared" si="39"/>
        <v>C</v>
      </c>
      <c r="AK95" s="46" t="str">
        <f t="shared" si="39"/>
        <v/>
      </c>
      <c r="AL95" s="46" t="str">
        <f t="shared" si="39"/>
        <v/>
      </c>
      <c r="AM95" s="46" t="str">
        <f t="shared" si="39"/>
        <v/>
      </c>
      <c r="AN95" s="46" t="str">
        <f t="shared" si="39"/>
        <v/>
      </c>
      <c r="AO95" s="46" t="str">
        <f t="shared" si="39"/>
        <v/>
      </c>
      <c r="AP95" s="46" t="str">
        <f t="shared" si="40"/>
        <v>C</v>
      </c>
      <c r="AQ95" s="46" t="str">
        <f t="shared" si="40"/>
        <v>C</v>
      </c>
      <c r="AR95" s="46" t="str">
        <f t="shared" si="40"/>
        <v/>
      </c>
      <c r="AS95" s="46" t="str">
        <f t="shared" si="40"/>
        <v/>
      </c>
      <c r="AT95" s="46" t="str">
        <f t="shared" si="40"/>
        <v/>
      </c>
      <c r="AU95" s="46" t="str">
        <f t="shared" si="40"/>
        <v/>
      </c>
      <c r="AV95" s="46" t="str">
        <f t="shared" si="40"/>
        <v/>
      </c>
      <c r="AW95" s="46" t="str">
        <f t="shared" si="40"/>
        <v>C</v>
      </c>
      <c r="AX95" s="46" t="str">
        <f t="shared" si="40"/>
        <v>C</v>
      </c>
      <c r="AY95" s="46" t="str">
        <f t="shared" si="40"/>
        <v/>
      </c>
      <c r="AZ95" s="45" t="str">
        <f t="shared" si="40"/>
        <v/>
      </c>
    </row>
    <row r="96" spans="1:52" x14ac:dyDescent="0.3">
      <c r="A96" s="58" t="str">
        <f t="shared" si="32"/>
        <v/>
      </c>
      <c r="B96" s="57"/>
      <c r="C96" s="56"/>
      <c r="D96" s="55"/>
      <c r="E96" s="54"/>
      <c r="F96" s="53"/>
      <c r="G96" s="52"/>
      <c r="H96" s="51"/>
      <c r="I96" s="50" t="str">
        <f>IF(C96="","",VLOOKUP(C96,'Paramètre DIVERS'!$B$5:$D$13,2,FALSE))</f>
        <v/>
      </c>
      <c r="J96" s="49" t="str">
        <f ca="1">IF(OR(I96="RTT",I96="HS"),IF(AND(G96&lt;&gt;"",H96&lt;&gt;""),(H96-G96)*24,((SUMPRODUCT(1*(WEEKDAY(ROW(INDIRECT(E96&amp;":"&amp;F96)))=2)))*(LOOKUP(B96,personnels!$A$6:$A$27,personnels!$K$6:$K$27)))+((SUMPRODUCT(1*(WEEKDAY(ROW(INDIRECT(E96&amp;":"&amp;F96)))=3)))*(LOOKUP(B96,personnels!$A$6:$A$27,personnels!$L$6:$L$27)))+((SUMPRODUCT(1*(WEEKDAY(ROW(INDIRECT(E96&amp;":"&amp;F96)))=4)))*(LOOKUP(B96,personnels!$A$6:$A$27,personnels!$M$6:$M$27)))+((SUMPRODUCT(1*(WEEKDAY(ROW(INDIRECT(E96&amp;":"&amp;F96)))=5)))*(LOOKUP(B96,personnels!$A$6:$A$27,personnels!$N$6:$N$27)))+((SUMPRODUCT(1*(WEEKDAY(ROW(INDIRECT(E96&amp;":"&amp;F96)))=6)))*(LOOKUP(B96,personnels!$A$6:$A$27,personnels!$O$6:$O$27)))),"")</f>
        <v/>
      </c>
      <c r="K96" s="48">
        <f>IF(C96='Paramètre DIVERS'!$B$6,NETWORKDAYS(E96,F96,Calendrier!$M$5:$M$18)-0.5,NETWORKDAYS(E96,F96,Calendrier!$M$5:$M$18))</f>
        <v>0</v>
      </c>
      <c r="L96" s="47" t="str">
        <f t="shared" si="37"/>
        <v/>
      </c>
      <c r="M96" s="46" t="str">
        <f t="shared" si="37"/>
        <v/>
      </c>
      <c r="N96" s="46" t="str">
        <f t="shared" si="37"/>
        <v>C</v>
      </c>
      <c r="O96" s="46" t="str">
        <f t="shared" si="37"/>
        <v>C</v>
      </c>
      <c r="P96" s="46" t="str">
        <f t="shared" si="37"/>
        <v/>
      </c>
      <c r="Q96" s="46" t="str">
        <f t="shared" si="37"/>
        <v>C</v>
      </c>
      <c r="R96" s="46" t="str">
        <f t="shared" si="37"/>
        <v/>
      </c>
      <c r="S96" s="46" t="str">
        <f t="shared" si="37"/>
        <v/>
      </c>
      <c r="T96" s="46" t="str">
        <f t="shared" si="37"/>
        <v/>
      </c>
      <c r="U96" s="46" t="str">
        <f t="shared" si="37"/>
        <v>C</v>
      </c>
      <c r="V96" s="46" t="str">
        <f t="shared" si="38"/>
        <v>C</v>
      </c>
      <c r="W96" s="46" t="str">
        <f t="shared" si="38"/>
        <v/>
      </c>
      <c r="X96" s="46" t="str">
        <f t="shared" si="38"/>
        <v/>
      </c>
      <c r="Y96" s="46" t="str">
        <f t="shared" si="38"/>
        <v/>
      </c>
      <c r="Z96" s="46" t="str">
        <f t="shared" si="38"/>
        <v/>
      </c>
      <c r="AA96" s="46" t="str">
        <f t="shared" si="38"/>
        <v/>
      </c>
      <c r="AB96" s="46" t="str">
        <f t="shared" si="38"/>
        <v>C</v>
      </c>
      <c r="AC96" s="46" t="str">
        <f t="shared" si="38"/>
        <v>C</v>
      </c>
      <c r="AD96" s="46" t="str">
        <f t="shared" si="38"/>
        <v/>
      </c>
      <c r="AE96" s="46" t="str">
        <f t="shared" si="38"/>
        <v/>
      </c>
      <c r="AF96" s="46" t="str">
        <f t="shared" si="39"/>
        <v/>
      </c>
      <c r="AG96" s="46" t="str">
        <f t="shared" si="39"/>
        <v/>
      </c>
      <c r="AH96" s="46" t="str">
        <f t="shared" si="39"/>
        <v/>
      </c>
      <c r="AI96" s="46" t="str">
        <f t="shared" si="39"/>
        <v>C</v>
      </c>
      <c r="AJ96" s="46" t="str">
        <f t="shared" si="39"/>
        <v>C</v>
      </c>
      <c r="AK96" s="46" t="str">
        <f t="shared" si="39"/>
        <v/>
      </c>
      <c r="AL96" s="46" t="str">
        <f t="shared" si="39"/>
        <v/>
      </c>
      <c r="AM96" s="46" t="str">
        <f t="shared" si="39"/>
        <v/>
      </c>
      <c r="AN96" s="46" t="str">
        <f t="shared" si="39"/>
        <v/>
      </c>
      <c r="AO96" s="46" t="str">
        <f t="shared" si="39"/>
        <v/>
      </c>
      <c r="AP96" s="46" t="str">
        <f t="shared" si="40"/>
        <v>C</v>
      </c>
      <c r="AQ96" s="46" t="str">
        <f t="shared" si="40"/>
        <v>C</v>
      </c>
      <c r="AR96" s="46" t="str">
        <f t="shared" si="40"/>
        <v/>
      </c>
      <c r="AS96" s="46" t="str">
        <f t="shared" si="40"/>
        <v/>
      </c>
      <c r="AT96" s="46" t="str">
        <f t="shared" si="40"/>
        <v/>
      </c>
      <c r="AU96" s="46" t="str">
        <f t="shared" si="40"/>
        <v/>
      </c>
      <c r="AV96" s="46" t="str">
        <f t="shared" si="40"/>
        <v/>
      </c>
      <c r="AW96" s="46" t="str">
        <f t="shared" si="40"/>
        <v>C</v>
      </c>
      <c r="AX96" s="46" t="str">
        <f t="shared" si="40"/>
        <v>C</v>
      </c>
      <c r="AY96" s="46" t="str">
        <f t="shared" si="40"/>
        <v/>
      </c>
      <c r="AZ96" s="45" t="str">
        <f t="shared" si="40"/>
        <v/>
      </c>
    </row>
    <row r="97" spans="1:52" x14ac:dyDescent="0.3">
      <c r="A97" s="58" t="str">
        <f t="shared" si="32"/>
        <v/>
      </c>
      <c r="B97" s="57"/>
      <c r="C97" s="56"/>
      <c r="D97" s="55"/>
      <c r="E97" s="54"/>
      <c r="F97" s="53"/>
      <c r="G97" s="52"/>
      <c r="H97" s="51"/>
      <c r="I97" s="50" t="str">
        <f>IF(C97="","",VLOOKUP(C97,'Paramètre DIVERS'!$B$5:$D$13,2,FALSE))</f>
        <v/>
      </c>
      <c r="J97" s="49" t="str">
        <f ca="1">IF(OR(I97="RTT",I97="HS"),IF(AND(G97&lt;&gt;"",H97&lt;&gt;""),(H97-G97)*24,((SUMPRODUCT(1*(WEEKDAY(ROW(INDIRECT(E97&amp;":"&amp;F97)))=2)))*(LOOKUP(B97,personnels!$A$6:$A$27,personnels!$K$6:$K$27)))+((SUMPRODUCT(1*(WEEKDAY(ROW(INDIRECT(E97&amp;":"&amp;F97)))=3)))*(LOOKUP(B97,personnels!$A$6:$A$27,personnels!$L$6:$L$27)))+((SUMPRODUCT(1*(WEEKDAY(ROW(INDIRECT(E97&amp;":"&amp;F97)))=4)))*(LOOKUP(B97,personnels!$A$6:$A$27,personnels!$M$6:$M$27)))+((SUMPRODUCT(1*(WEEKDAY(ROW(INDIRECT(E97&amp;":"&amp;F97)))=5)))*(LOOKUP(B97,personnels!$A$6:$A$27,personnels!$N$6:$N$27)))+((SUMPRODUCT(1*(WEEKDAY(ROW(INDIRECT(E97&amp;":"&amp;F97)))=6)))*(LOOKUP(B97,personnels!$A$6:$A$27,personnels!$O$6:$O$27)))),"")</f>
        <v/>
      </c>
      <c r="K97" s="48">
        <f>IF(C97='Paramètre DIVERS'!$B$6,NETWORKDAYS(E97,F97,Calendrier!$M$5:$M$18)-0.5,NETWORKDAYS(E97,F97,Calendrier!$M$5:$M$18))</f>
        <v>0</v>
      </c>
      <c r="L97" s="47" t="str">
        <f t="shared" ref="L97:U106" si="41">IF(OR(L$6="s",L$6="f",L$6="d"),"C",IF(AND(L$5&gt;=$E97,L$5&lt;=$F97),$I97,""))</f>
        <v/>
      </c>
      <c r="M97" s="46" t="str">
        <f t="shared" si="41"/>
        <v/>
      </c>
      <c r="N97" s="46" t="str">
        <f t="shared" si="41"/>
        <v>C</v>
      </c>
      <c r="O97" s="46" t="str">
        <f t="shared" si="41"/>
        <v>C</v>
      </c>
      <c r="P97" s="46" t="str">
        <f t="shared" si="41"/>
        <v/>
      </c>
      <c r="Q97" s="46" t="str">
        <f t="shared" si="41"/>
        <v>C</v>
      </c>
      <c r="R97" s="46" t="str">
        <f t="shared" si="41"/>
        <v/>
      </c>
      <c r="S97" s="46" t="str">
        <f t="shared" si="41"/>
        <v/>
      </c>
      <c r="T97" s="46" t="str">
        <f t="shared" si="41"/>
        <v/>
      </c>
      <c r="U97" s="46" t="str">
        <f t="shared" si="41"/>
        <v>C</v>
      </c>
      <c r="V97" s="46" t="str">
        <f t="shared" ref="V97:AE106" si="42">IF(OR(V$6="s",V$6="f",V$6="d"),"C",IF(AND(V$5&gt;=$E97,V$5&lt;=$F97),$I97,""))</f>
        <v>C</v>
      </c>
      <c r="W97" s="46" t="str">
        <f t="shared" si="42"/>
        <v/>
      </c>
      <c r="X97" s="46" t="str">
        <f t="shared" si="42"/>
        <v/>
      </c>
      <c r="Y97" s="46" t="str">
        <f t="shared" si="42"/>
        <v/>
      </c>
      <c r="Z97" s="46" t="str">
        <f t="shared" si="42"/>
        <v/>
      </c>
      <c r="AA97" s="46" t="str">
        <f t="shared" si="42"/>
        <v/>
      </c>
      <c r="AB97" s="46" t="str">
        <f t="shared" si="42"/>
        <v>C</v>
      </c>
      <c r="AC97" s="46" t="str">
        <f t="shared" si="42"/>
        <v>C</v>
      </c>
      <c r="AD97" s="46" t="str">
        <f t="shared" si="42"/>
        <v/>
      </c>
      <c r="AE97" s="46" t="str">
        <f t="shared" si="42"/>
        <v/>
      </c>
      <c r="AF97" s="46" t="str">
        <f t="shared" ref="AF97:AO106" si="43">IF(OR(AF$6="s",AF$6="f",AF$6="d"),"C",IF(AND(AF$5&gt;=$E97,AF$5&lt;=$F97),$I97,""))</f>
        <v/>
      </c>
      <c r="AG97" s="46" t="str">
        <f t="shared" si="43"/>
        <v/>
      </c>
      <c r="AH97" s="46" t="str">
        <f t="shared" si="43"/>
        <v/>
      </c>
      <c r="AI97" s="46" t="str">
        <f t="shared" si="43"/>
        <v>C</v>
      </c>
      <c r="AJ97" s="46" t="str">
        <f t="shared" si="43"/>
        <v>C</v>
      </c>
      <c r="AK97" s="46" t="str">
        <f t="shared" si="43"/>
        <v/>
      </c>
      <c r="AL97" s="46" t="str">
        <f t="shared" si="43"/>
        <v/>
      </c>
      <c r="AM97" s="46" t="str">
        <f t="shared" si="43"/>
        <v/>
      </c>
      <c r="AN97" s="46" t="str">
        <f t="shared" si="43"/>
        <v/>
      </c>
      <c r="AO97" s="46" t="str">
        <f t="shared" si="43"/>
        <v/>
      </c>
      <c r="AP97" s="46" t="str">
        <f t="shared" ref="AP97:AZ106" si="44">IF(OR(AP$6="s",AP$6="f",AP$6="d"),"C",IF(AND(AP$5&gt;=$E97,AP$5&lt;=$F97),$I97,""))</f>
        <v>C</v>
      </c>
      <c r="AQ97" s="46" t="str">
        <f t="shared" si="44"/>
        <v>C</v>
      </c>
      <c r="AR97" s="46" t="str">
        <f t="shared" si="44"/>
        <v/>
      </c>
      <c r="AS97" s="46" t="str">
        <f t="shared" si="44"/>
        <v/>
      </c>
      <c r="AT97" s="46" t="str">
        <f t="shared" si="44"/>
        <v/>
      </c>
      <c r="AU97" s="46" t="str">
        <f t="shared" si="44"/>
        <v/>
      </c>
      <c r="AV97" s="46" t="str">
        <f t="shared" si="44"/>
        <v/>
      </c>
      <c r="AW97" s="46" t="str">
        <f t="shared" si="44"/>
        <v>C</v>
      </c>
      <c r="AX97" s="46" t="str">
        <f t="shared" si="44"/>
        <v>C</v>
      </c>
      <c r="AY97" s="46" t="str">
        <f t="shared" si="44"/>
        <v/>
      </c>
      <c r="AZ97" s="45" t="str">
        <f t="shared" si="44"/>
        <v/>
      </c>
    </row>
    <row r="98" spans="1:52" x14ac:dyDescent="0.3">
      <c r="A98" s="58" t="str">
        <f t="shared" si="32"/>
        <v/>
      </c>
      <c r="B98" s="57"/>
      <c r="C98" s="56"/>
      <c r="D98" s="55"/>
      <c r="E98" s="54"/>
      <c r="F98" s="53"/>
      <c r="G98" s="52"/>
      <c r="H98" s="51"/>
      <c r="I98" s="50" t="str">
        <f>IF(C98="","",VLOOKUP(C98,'Paramètre DIVERS'!$B$5:$D$13,2,FALSE))</f>
        <v/>
      </c>
      <c r="J98" s="49" t="str">
        <f ca="1">IF(OR(I98="RTT",I98="HS"),IF(AND(G98&lt;&gt;"",H98&lt;&gt;""),(H98-G98)*24,((SUMPRODUCT(1*(WEEKDAY(ROW(INDIRECT(E98&amp;":"&amp;F98)))=2)))*(LOOKUP(B98,personnels!$A$6:$A$27,personnels!$K$6:$K$27)))+((SUMPRODUCT(1*(WEEKDAY(ROW(INDIRECT(E98&amp;":"&amp;F98)))=3)))*(LOOKUP(B98,personnels!$A$6:$A$27,personnels!$L$6:$L$27)))+((SUMPRODUCT(1*(WEEKDAY(ROW(INDIRECT(E98&amp;":"&amp;F98)))=4)))*(LOOKUP(B98,personnels!$A$6:$A$27,personnels!$M$6:$M$27)))+((SUMPRODUCT(1*(WEEKDAY(ROW(INDIRECT(E98&amp;":"&amp;F98)))=5)))*(LOOKUP(B98,personnels!$A$6:$A$27,personnels!$N$6:$N$27)))+((SUMPRODUCT(1*(WEEKDAY(ROW(INDIRECT(E98&amp;":"&amp;F98)))=6)))*(LOOKUP(B98,personnels!$A$6:$A$27,personnels!$O$6:$O$27)))),"")</f>
        <v/>
      </c>
      <c r="K98" s="48">
        <f>IF(C98='Paramètre DIVERS'!$B$6,NETWORKDAYS(E98,F98,Calendrier!$M$5:$M$18)-0.5,NETWORKDAYS(E98,F98,Calendrier!$M$5:$M$18))</f>
        <v>0</v>
      </c>
      <c r="L98" s="47" t="str">
        <f t="shared" si="41"/>
        <v/>
      </c>
      <c r="M98" s="46" t="str">
        <f t="shared" si="41"/>
        <v/>
      </c>
      <c r="N98" s="46" t="str">
        <f t="shared" si="41"/>
        <v>C</v>
      </c>
      <c r="O98" s="46" t="str">
        <f t="shared" si="41"/>
        <v>C</v>
      </c>
      <c r="P98" s="46" t="str">
        <f t="shared" si="41"/>
        <v/>
      </c>
      <c r="Q98" s="46" t="str">
        <f t="shared" si="41"/>
        <v>C</v>
      </c>
      <c r="R98" s="46" t="str">
        <f t="shared" si="41"/>
        <v/>
      </c>
      <c r="S98" s="46" t="str">
        <f t="shared" si="41"/>
        <v/>
      </c>
      <c r="T98" s="46" t="str">
        <f t="shared" si="41"/>
        <v/>
      </c>
      <c r="U98" s="46" t="str">
        <f t="shared" si="41"/>
        <v>C</v>
      </c>
      <c r="V98" s="46" t="str">
        <f t="shared" si="42"/>
        <v>C</v>
      </c>
      <c r="W98" s="46" t="str">
        <f t="shared" si="42"/>
        <v/>
      </c>
      <c r="X98" s="46" t="str">
        <f t="shared" si="42"/>
        <v/>
      </c>
      <c r="Y98" s="46" t="str">
        <f t="shared" si="42"/>
        <v/>
      </c>
      <c r="Z98" s="46" t="str">
        <f t="shared" si="42"/>
        <v/>
      </c>
      <c r="AA98" s="46" t="str">
        <f t="shared" si="42"/>
        <v/>
      </c>
      <c r="AB98" s="46" t="str">
        <f t="shared" si="42"/>
        <v>C</v>
      </c>
      <c r="AC98" s="46" t="str">
        <f t="shared" si="42"/>
        <v>C</v>
      </c>
      <c r="AD98" s="46" t="str">
        <f t="shared" si="42"/>
        <v/>
      </c>
      <c r="AE98" s="46" t="str">
        <f t="shared" si="42"/>
        <v/>
      </c>
      <c r="AF98" s="46" t="str">
        <f t="shared" si="43"/>
        <v/>
      </c>
      <c r="AG98" s="46" t="str">
        <f t="shared" si="43"/>
        <v/>
      </c>
      <c r="AH98" s="46" t="str">
        <f t="shared" si="43"/>
        <v/>
      </c>
      <c r="AI98" s="46" t="str">
        <f t="shared" si="43"/>
        <v>C</v>
      </c>
      <c r="AJ98" s="46" t="str">
        <f t="shared" si="43"/>
        <v>C</v>
      </c>
      <c r="AK98" s="46" t="str">
        <f t="shared" si="43"/>
        <v/>
      </c>
      <c r="AL98" s="46" t="str">
        <f t="shared" si="43"/>
        <v/>
      </c>
      <c r="AM98" s="46" t="str">
        <f t="shared" si="43"/>
        <v/>
      </c>
      <c r="AN98" s="46" t="str">
        <f t="shared" si="43"/>
        <v/>
      </c>
      <c r="AO98" s="46" t="str">
        <f t="shared" si="43"/>
        <v/>
      </c>
      <c r="AP98" s="46" t="str">
        <f t="shared" si="44"/>
        <v>C</v>
      </c>
      <c r="AQ98" s="46" t="str">
        <f t="shared" si="44"/>
        <v>C</v>
      </c>
      <c r="AR98" s="46" t="str">
        <f t="shared" si="44"/>
        <v/>
      </c>
      <c r="AS98" s="46" t="str">
        <f t="shared" si="44"/>
        <v/>
      </c>
      <c r="AT98" s="46" t="str">
        <f t="shared" si="44"/>
        <v/>
      </c>
      <c r="AU98" s="46" t="str">
        <f t="shared" si="44"/>
        <v/>
      </c>
      <c r="AV98" s="46" t="str">
        <f t="shared" si="44"/>
        <v/>
      </c>
      <c r="AW98" s="46" t="str">
        <f t="shared" si="44"/>
        <v>C</v>
      </c>
      <c r="AX98" s="46" t="str">
        <f t="shared" si="44"/>
        <v>C</v>
      </c>
      <c r="AY98" s="46" t="str">
        <f t="shared" si="44"/>
        <v/>
      </c>
      <c r="AZ98" s="45" t="str">
        <f t="shared" si="44"/>
        <v/>
      </c>
    </row>
    <row r="99" spans="1:52" x14ac:dyDescent="0.3">
      <c r="A99" s="58" t="str">
        <f t="shared" si="32"/>
        <v/>
      </c>
      <c r="B99" s="57"/>
      <c r="C99" s="56"/>
      <c r="D99" s="55"/>
      <c r="E99" s="54"/>
      <c r="F99" s="53"/>
      <c r="G99" s="52"/>
      <c r="H99" s="51"/>
      <c r="I99" s="50" t="str">
        <f>IF(C99="","",VLOOKUP(C99,'Paramètre DIVERS'!$B$5:$D$13,2,FALSE))</f>
        <v/>
      </c>
      <c r="J99" s="49" t="str">
        <f ca="1">IF(OR(I99="RTT",I99="HS"),IF(AND(G99&lt;&gt;"",H99&lt;&gt;""),(H99-G99)*24,((SUMPRODUCT(1*(WEEKDAY(ROW(INDIRECT(E99&amp;":"&amp;F99)))=2)))*(LOOKUP(B99,personnels!$A$6:$A$27,personnels!$K$6:$K$27)))+((SUMPRODUCT(1*(WEEKDAY(ROW(INDIRECT(E99&amp;":"&amp;F99)))=3)))*(LOOKUP(B99,personnels!$A$6:$A$27,personnels!$L$6:$L$27)))+((SUMPRODUCT(1*(WEEKDAY(ROW(INDIRECT(E99&amp;":"&amp;F99)))=4)))*(LOOKUP(B99,personnels!$A$6:$A$27,personnels!$M$6:$M$27)))+((SUMPRODUCT(1*(WEEKDAY(ROW(INDIRECT(E99&amp;":"&amp;F99)))=5)))*(LOOKUP(B99,personnels!$A$6:$A$27,personnels!$N$6:$N$27)))+((SUMPRODUCT(1*(WEEKDAY(ROW(INDIRECT(E99&amp;":"&amp;F99)))=6)))*(LOOKUP(B99,personnels!$A$6:$A$27,personnels!$O$6:$O$27)))),"")</f>
        <v/>
      </c>
      <c r="K99" s="48">
        <f>IF(C99='Paramètre DIVERS'!$B$6,NETWORKDAYS(E99,F99,Calendrier!$M$5:$M$18)-0.5,NETWORKDAYS(E99,F99,Calendrier!$M$5:$M$18))</f>
        <v>0</v>
      </c>
      <c r="L99" s="47" t="str">
        <f t="shared" si="41"/>
        <v/>
      </c>
      <c r="M99" s="46" t="str">
        <f t="shared" si="41"/>
        <v/>
      </c>
      <c r="N99" s="46" t="str">
        <f t="shared" si="41"/>
        <v>C</v>
      </c>
      <c r="O99" s="46" t="str">
        <f t="shared" si="41"/>
        <v>C</v>
      </c>
      <c r="P99" s="46" t="str">
        <f t="shared" si="41"/>
        <v/>
      </c>
      <c r="Q99" s="46" t="str">
        <f t="shared" si="41"/>
        <v>C</v>
      </c>
      <c r="R99" s="46" t="str">
        <f t="shared" si="41"/>
        <v/>
      </c>
      <c r="S99" s="46" t="str">
        <f t="shared" si="41"/>
        <v/>
      </c>
      <c r="T99" s="46" t="str">
        <f t="shared" si="41"/>
        <v/>
      </c>
      <c r="U99" s="46" t="str">
        <f t="shared" si="41"/>
        <v>C</v>
      </c>
      <c r="V99" s="46" t="str">
        <f t="shared" si="42"/>
        <v>C</v>
      </c>
      <c r="W99" s="46" t="str">
        <f t="shared" si="42"/>
        <v/>
      </c>
      <c r="X99" s="46" t="str">
        <f t="shared" si="42"/>
        <v/>
      </c>
      <c r="Y99" s="46" t="str">
        <f t="shared" si="42"/>
        <v/>
      </c>
      <c r="Z99" s="46" t="str">
        <f t="shared" si="42"/>
        <v/>
      </c>
      <c r="AA99" s="46" t="str">
        <f t="shared" si="42"/>
        <v/>
      </c>
      <c r="AB99" s="46" t="str">
        <f t="shared" si="42"/>
        <v>C</v>
      </c>
      <c r="AC99" s="46" t="str">
        <f t="shared" si="42"/>
        <v>C</v>
      </c>
      <c r="AD99" s="46" t="str">
        <f t="shared" si="42"/>
        <v/>
      </c>
      <c r="AE99" s="46" t="str">
        <f t="shared" si="42"/>
        <v/>
      </c>
      <c r="AF99" s="46" t="str">
        <f t="shared" si="43"/>
        <v/>
      </c>
      <c r="AG99" s="46" t="str">
        <f t="shared" si="43"/>
        <v/>
      </c>
      <c r="AH99" s="46" t="str">
        <f t="shared" si="43"/>
        <v/>
      </c>
      <c r="AI99" s="46" t="str">
        <f t="shared" si="43"/>
        <v>C</v>
      </c>
      <c r="AJ99" s="46" t="str">
        <f t="shared" si="43"/>
        <v>C</v>
      </c>
      <c r="AK99" s="46" t="str">
        <f t="shared" si="43"/>
        <v/>
      </c>
      <c r="AL99" s="46" t="str">
        <f t="shared" si="43"/>
        <v/>
      </c>
      <c r="AM99" s="46" t="str">
        <f t="shared" si="43"/>
        <v/>
      </c>
      <c r="AN99" s="46" t="str">
        <f t="shared" si="43"/>
        <v/>
      </c>
      <c r="AO99" s="46" t="str">
        <f t="shared" si="43"/>
        <v/>
      </c>
      <c r="AP99" s="46" t="str">
        <f t="shared" si="44"/>
        <v>C</v>
      </c>
      <c r="AQ99" s="46" t="str">
        <f t="shared" si="44"/>
        <v>C</v>
      </c>
      <c r="AR99" s="46" t="str">
        <f t="shared" si="44"/>
        <v/>
      </c>
      <c r="AS99" s="46" t="str">
        <f t="shared" si="44"/>
        <v/>
      </c>
      <c r="AT99" s="46" t="str">
        <f t="shared" si="44"/>
        <v/>
      </c>
      <c r="AU99" s="46" t="str">
        <f t="shared" si="44"/>
        <v/>
      </c>
      <c r="AV99" s="46" t="str">
        <f t="shared" si="44"/>
        <v/>
      </c>
      <c r="AW99" s="46" t="str">
        <f t="shared" si="44"/>
        <v>C</v>
      </c>
      <c r="AX99" s="46" t="str">
        <f t="shared" si="44"/>
        <v>C</v>
      </c>
      <c r="AY99" s="46" t="str">
        <f t="shared" si="44"/>
        <v/>
      </c>
      <c r="AZ99" s="45" t="str">
        <f t="shared" si="44"/>
        <v/>
      </c>
    </row>
    <row r="100" spans="1:52" x14ac:dyDescent="0.3">
      <c r="A100" s="58" t="str">
        <f t="shared" si="32"/>
        <v/>
      </c>
      <c r="B100" s="57"/>
      <c r="C100" s="56"/>
      <c r="D100" s="55"/>
      <c r="E100" s="54"/>
      <c r="F100" s="53"/>
      <c r="G100" s="52"/>
      <c r="H100" s="51"/>
      <c r="I100" s="50" t="str">
        <f>IF(C100="","",VLOOKUP(C100,'Paramètre DIVERS'!$B$5:$D$13,2,FALSE))</f>
        <v/>
      </c>
      <c r="J100" s="49" t="str">
        <f ca="1">IF(OR(I100="RTT",I100="HS"),IF(AND(G100&lt;&gt;"",H100&lt;&gt;""),(H100-G100)*24,((SUMPRODUCT(1*(WEEKDAY(ROW(INDIRECT(E100&amp;":"&amp;F100)))=2)))*(LOOKUP(B100,personnels!$A$6:$A$27,personnels!$K$6:$K$27)))+((SUMPRODUCT(1*(WEEKDAY(ROW(INDIRECT(E100&amp;":"&amp;F100)))=3)))*(LOOKUP(B100,personnels!$A$6:$A$27,personnels!$L$6:$L$27)))+((SUMPRODUCT(1*(WEEKDAY(ROW(INDIRECT(E100&amp;":"&amp;F100)))=4)))*(LOOKUP(B100,personnels!$A$6:$A$27,personnels!$M$6:$M$27)))+((SUMPRODUCT(1*(WEEKDAY(ROW(INDIRECT(E100&amp;":"&amp;F100)))=5)))*(LOOKUP(B100,personnels!$A$6:$A$27,personnels!$N$6:$N$27)))+((SUMPRODUCT(1*(WEEKDAY(ROW(INDIRECT(E100&amp;":"&amp;F100)))=6)))*(LOOKUP(B100,personnels!$A$6:$A$27,personnels!$O$6:$O$27)))),"")</f>
        <v/>
      </c>
      <c r="K100" s="48">
        <f>IF(C100='Paramètre DIVERS'!$B$6,NETWORKDAYS(E100,F100,Calendrier!$M$5:$M$18)-0.5,NETWORKDAYS(E100,F100,Calendrier!$M$5:$M$18))</f>
        <v>0</v>
      </c>
      <c r="L100" s="47" t="str">
        <f t="shared" si="41"/>
        <v/>
      </c>
      <c r="M100" s="46" t="str">
        <f t="shared" si="41"/>
        <v/>
      </c>
      <c r="N100" s="46" t="str">
        <f t="shared" si="41"/>
        <v>C</v>
      </c>
      <c r="O100" s="46" t="str">
        <f t="shared" si="41"/>
        <v>C</v>
      </c>
      <c r="P100" s="46" t="str">
        <f t="shared" si="41"/>
        <v/>
      </c>
      <c r="Q100" s="46" t="str">
        <f t="shared" si="41"/>
        <v>C</v>
      </c>
      <c r="R100" s="46" t="str">
        <f t="shared" si="41"/>
        <v/>
      </c>
      <c r="S100" s="46" t="str">
        <f t="shared" si="41"/>
        <v/>
      </c>
      <c r="T100" s="46" t="str">
        <f t="shared" si="41"/>
        <v/>
      </c>
      <c r="U100" s="46" t="str">
        <f t="shared" si="41"/>
        <v>C</v>
      </c>
      <c r="V100" s="46" t="str">
        <f t="shared" si="42"/>
        <v>C</v>
      </c>
      <c r="W100" s="46" t="str">
        <f t="shared" si="42"/>
        <v/>
      </c>
      <c r="X100" s="46" t="str">
        <f t="shared" si="42"/>
        <v/>
      </c>
      <c r="Y100" s="46" t="str">
        <f t="shared" si="42"/>
        <v/>
      </c>
      <c r="Z100" s="46" t="str">
        <f t="shared" si="42"/>
        <v/>
      </c>
      <c r="AA100" s="46" t="str">
        <f t="shared" si="42"/>
        <v/>
      </c>
      <c r="AB100" s="46" t="str">
        <f t="shared" si="42"/>
        <v>C</v>
      </c>
      <c r="AC100" s="46" t="str">
        <f t="shared" si="42"/>
        <v>C</v>
      </c>
      <c r="AD100" s="46" t="str">
        <f t="shared" si="42"/>
        <v/>
      </c>
      <c r="AE100" s="46" t="str">
        <f t="shared" si="42"/>
        <v/>
      </c>
      <c r="AF100" s="46" t="str">
        <f t="shared" si="43"/>
        <v/>
      </c>
      <c r="AG100" s="46" t="str">
        <f t="shared" si="43"/>
        <v/>
      </c>
      <c r="AH100" s="46" t="str">
        <f t="shared" si="43"/>
        <v/>
      </c>
      <c r="AI100" s="46" t="str">
        <f t="shared" si="43"/>
        <v>C</v>
      </c>
      <c r="AJ100" s="46" t="str">
        <f t="shared" si="43"/>
        <v>C</v>
      </c>
      <c r="AK100" s="46" t="str">
        <f t="shared" si="43"/>
        <v/>
      </c>
      <c r="AL100" s="46" t="str">
        <f t="shared" si="43"/>
        <v/>
      </c>
      <c r="AM100" s="46" t="str">
        <f t="shared" si="43"/>
        <v/>
      </c>
      <c r="AN100" s="46" t="str">
        <f t="shared" si="43"/>
        <v/>
      </c>
      <c r="AO100" s="46" t="str">
        <f t="shared" si="43"/>
        <v/>
      </c>
      <c r="AP100" s="46" t="str">
        <f t="shared" si="44"/>
        <v>C</v>
      </c>
      <c r="AQ100" s="46" t="str">
        <f t="shared" si="44"/>
        <v>C</v>
      </c>
      <c r="AR100" s="46" t="str">
        <f t="shared" si="44"/>
        <v/>
      </c>
      <c r="AS100" s="46" t="str">
        <f t="shared" si="44"/>
        <v/>
      </c>
      <c r="AT100" s="46" t="str">
        <f t="shared" si="44"/>
        <v/>
      </c>
      <c r="AU100" s="46" t="str">
        <f t="shared" si="44"/>
        <v/>
      </c>
      <c r="AV100" s="46" t="str">
        <f t="shared" si="44"/>
        <v/>
      </c>
      <c r="AW100" s="46" t="str">
        <f t="shared" si="44"/>
        <v>C</v>
      </c>
      <c r="AX100" s="46" t="str">
        <f t="shared" si="44"/>
        <v>C</v>
      </c>
      <c r="AY100" s="46" t="str">
        <f t="shared" si="44"/>
        <v/>
      </c>
      <c r="AZ100" s="45" t="str">
        <f t="shared" si="44"/>
        <v/>
      </c>
    </row>
    <row r="101" spans="1:52" x14ac:dyDescent="0.3">
      <c r="A101" s="58" t="str">
        <f t="shared" si="32"/>
        <v/>
      </c>
      <c r="B101" s="57"/>
      <c r="C101" s="56"/>
      <c r="D101" s="55"/>
      <c r="E101" s="54"/>
      <c r="F101" s="53"/>
      <c r="G101" s="52"/>
      <c r="H101" s="51"/>
      <c r="I101" s="50" t="str">
        <f>IF(C101="","",VLOOKUP(C101,'Paramètre DIVERS'!$B$5:$D$13,2,FALSE))</f>
        <v/>
      </c>
      <c r="J101" s="49" t="str">
        <f ca="1">IF(OR(I101="RTT",I101="HS"),IF(AND(G101&lt;&gt;"",H101&lt;&gt;""),(H101-G101)*24,((SUMPRODUCT(1*(WEEKDAY(ROW(INDIRECT(E101&amp;":"&amp;F101)))=2)))*(LOOKUP(B101,personnels!$A$6:$A$27,personnels!$K$6:$K$27)))+((SUMPRODUCT(1*(WEEKDAY(ROW(INDIRECT(E101&amp;":"&amp;F101)))=3)))*(LOOKUP(B101,personnels!$A$6:$A$27,personnels!$L$6:$L$27)))+((SUMPRODUCT(1*(WEEKDAY(ROW(INDIRECT(E101&amp;":"&amp;F101)))=4)))*(LOOKUP(B101,personnels!$A$6:$A$27,personnels!$M$6:$M$27)))+((SUMPRODUCT(1*(WEEKDAY(ROW(INDIRECT(E101&amp;":"&amp;F101)))=5)))*(LOOKUP(B101,personnels!$A$6:$A$27,personnels!$N$6:$N$27)))+((SUMPRODUCT(1*(WEEKDAY(ROW(INDIRECT(E101&amp;":"&amp;F101)))=6)))*(LOOKUP(B101,personnels!$A$6:$A$27,personnels!$O$6:$O$27)))),"")</f>
        <v/>
      </c>
      <c r="K101" s="48">
        <f>IF(C101='Paramètre DIVERS'!$B$6,NETWORKDAYS(E101,F101,Calendrier!$M$5:$M$18)-0.5,NETWORKDAYS(E101,F101,Calendrier!$M$5:$M$18))</f>
        <v>0</v>
      </c>
      <c r="L101" s="47" t="str">
        <f t="shared" si="41"/>
        <v/>
      </c>
      <c r="M101" s="46" t="str">
        <f t="shared" si="41"/>
        <v/>
      </c>
      <c r="N101" s="46" t="str">
        <f t="shared" si="41"/>
        <v>C</v>
      </c>
      <c r="O101" s="46" t="str">
        <f t="shared" si="41"/>
        <v>C</v>
      </c>
      <c r="P101" s="46" t="str">
        <f t="shared" si="41"/>
        <v/>
      </c>
      <c r="Q101" s="46" t="str">
        <f t="shared" si="41"/>
        <v>C</v>
      </c>
      <c r="R101" s="46" t="str">
        <f t="shared" si="41"/>
        <v/>
      </c>
      <c r="S101" s="46" t="str">
        <f t="shared" si="41"/>
        <v/>
      </c>
      <c r="T101" s="46" t="str">
        <f t="shared" si="41"/>
        <v/>
      </c>
      <c r="U101" s="46" t="str">
        <f t="shared" si="41"/>
        <v>C</v>
      </c>
      <c r="V101" s="46" t="str">
        <f t="shared" si="42"/>
        <v>C</v>
      </c>
      <c r="W101" s="46" t="str">
        <f t="shared" si="42"/>
        <v/>
      </c>
      <c r="X101" s="46" t="str">
        <f t="shared" si="42"/>
        <v/>
      </c>
      <c r="Y101" s="46" t="str">
        <f t="shared" si="42"/>
        <v/>
      </c>
      <c r="Z101" s="46" t="str">
        <f t="shared" si="42"/>
        <v/>
      </c>
      <c r="AA101" s="46" t="str">
        <f t="shared" si="42"/>
        <v/>
      </c>
      <c r="AB101" s="46" t="str">
        <f t="shared" si="42"/>
        <v>C</v>
      </c>
      <c r="AC101" s="46" t="str">
        <f t="shared" si="42"/>
        <v>C</v>
      </c>
      <c r="AD101" s="46" t="str">
        <f t="shared" si="42"/>
        <v/>
      </c>
      <c r="AE101" s="46" t="str">
        <f t="shared" si="42"/>
        <v/>
      </c>
      <c r="AF101" s="46" t="str">
        <f t="shared" si="43"/>
        <v/>
      </c>
      <c r="AG101" s="46" t="str">
        <f t="shared" si="43"/>
        <v/>
      </c>
      <c r="AH101" s="46" t="str">
        <f t="shared" si="43"/>
        <v/>
      </c>
      <c r="AI101" s="46" t="str">
        <f t="shared" si="43"/>
        <v>C</v>
      </c>
      <c r="AJ101" s="46" t="str">
        <f t="shared" si="43"/>
        <v>C</v>
      </c>
      <c r="AK101" s="46" t="str">
        <f t="shared" si="43"/>
        <v/>
      </c>
      <c r="AL101" s="46" t="str">
        <f t="shared" si="43"/>
        <v/>
      </c>
      <c r="AM101" s="46" t="str">
        <f t="shared" si="43"/>
        <v/>
      </c>
      <c r="AN101" s="46" t="str">
        <f t="shared" si="43"/>
        <v/>
      </c>
      <c r="AO101" s="46" t="str">
        <f t="shared" si="43"/>
        <v/>
      </c>
      <c r="AP101" s="46" t="str">
        <f t="shared" si="44"/>
        <v>C</v>
      </c>
      <c r="AQ101" s="46" t="str">
        <f t="shared" si="44"/>
        <v>C</v>
      </c>
      <c r="AR101" s="46" t="str">
        <f t="shared" si="44"/>
        <v/>
      </c>
      <c r="AS101" s="46" t="str">
        <f t="shared" si="44"/>
        <v/>
      </c>
      <c r="AT101" s="46" t="str">
        <f t="shared" si="44"/>
        <v/>
      </c>
      <c r="AU101" s="46" t="str">
        <f t="shared" si="44"/>
        <v/>
      </c>
      <c r="AV101" s="46" t="str">
        <f t="shared" si="44"/>
        <v/>
      </c>
      <c r="AW101" s="46" t="str">
        <f t="shared" si="44"/>
        <v>C</v>
      </c>
      <c r="AX101" s="46" t="str">
        <f t="shared" si="44"/>
        <v>C</v>
      </c>
      <c r="AY101" s="46" t="str">
        <f t="shared" si="44"/>
        <v/>
      </c>
      <c r="AZ101" s="45" t="str">
        <f t="shared" si="44"/>
        <v/>
      </c>
    </row>
    <row r="102" spans="1:52" x14ac:dyDescent="0.3">
      <c r="A102" s="58" t="str">
        <f t="shared" si="32"/>
        <v/>
      </c>
      <c r="B102" s="57"/>
      <c r="C102" s="56"/>
      <c r="D102" s="55"/>
      <c r="E102" s="54"/>
      <c r="F102" s="53"/>
      <c r="G102" s="52"/>
      <c r="H102" s="51"/>
      <c r="I102" s="50" t="str">
        <f>IF(C102="","",VLOOKUP(C102,'Paramètre DIVERS'!$B$5:$D$13,2,FALSE))</f>
        <v/>
      </c>
      <c r="J102" s="49" t="str">
        <f ca="1">IF(OR(I102="RTT",I102="HS"),IF(AND(G102&lt;&gt;"",H102&lt;&gt;""),(H102-G102)*24,((SUMPRODUCT(1*(WEEKDAY(ROW(INDIRECT(E102&amp;":"&amp;F102)))=2)))*(LOOKUP(B102,personnels!$A$6:$A$27,personnels!$K$6:$K$27)))+((SUMPRODUCT(1*(WEEKDAY(ROW(INDIRECT(E102&amp;":"&amp;F102)))=3)))*(LOOKUP(B102,personnels!$A$6:$A$27,personnels!$L$6:$L$27)))+((SUMPRODUCT(1*(WEEKDAY(ROW(INDIRECT(E102&amp;":"&amp;F102)))=4)))*(LOOKUP(B102,personnels!$A$6:$A$27,personnels!$M$6:$M$27)))+((SUMPRODUCT(1*(WEEKDAY(ROW(INDIRECT(E102&amp;":"&amp;F102)))=5)))*(LOOKUP(B102,personnels!$A$6:$A$27,personnels!$N$6:$N$27)))+((SUMPRODUCT(1*(WEEKDAY(ROW(INDIRECT(E102&amp;":"&amp;F102)))=6)))*(LOOKUP(B102,personnels!$A$6:$A$27,personnels!$O$6:$O$27)))),"")</f>
        <v/>
      </c>
      <c r="K102" s="48">
        <f>IF(C102='Paramètre DIVERS'!$B$6,NETWORKDAYS(E102,F102,Calendrier!$M$5:$M$18)-0.5,NETWORKDAYS(E102,F102,Calendrier!$M$5:$M$18))</f>
        <v>0</v>
      </c>
      <c r="L102" s="47" t="str">
        <f t="shared" si="41"/>
        <v/>
      </c>
      <c r="M102" s="46" t="str">
        <f t="shared" si="41"/>
        <v/>
      </c>
      <c r="N102" s="46" t="str">
        <f t="shared" si="41"/>
        <v>C</v>
      </c>
      <c r="O102" s="46" t="str">
        <f t="shared" si="41"/>
        <v>C</v>
      </c>
      <c r="P102" s="46" t="str">
        <f t="shared" si="41"/>
        <v/>
      </c>
      <c r="Q102" s="46" t="str">
        <f t="shared" si="41"/>
        <v>C</v>
      </c>
      <c r="R102" s="46" t="str">
        <f t="shared" si="41"/>
        <v/>
      </c>
      <c r="S102" s="46" t="str">
        <f t="shared" si="41"/>
        <v/>
      </c>
      <c r="T102" s="46" t="str">
        <f t="shared" si="41"/>
        <v/>
      </c>
      <c r="U102" s="46" t="str">
        <f t="shared" si="41"/>
        <v>C</v>
      </c>
      <c r="V102" s="46" t="str">
        <f t="shared" si="42"/>
        <v>C</v>
      </c>
      <c r="W102" s="46" t="str">
        <f t="shared" si="42"/>
        <v/>
      </c>
      <c r="X102" s="46" t="str">
        <f t="shared" si="42"/>
        <v/>
      </c>
      <c r="Y102" s="46" t="str">
        <f t="shared" si="42"/>
        <v/>
      </c>
      <c r="Z102" s="46" t="str">
        <f t="shared" si="42"/>
        <v/>
      </c>
      <c r="AA102" s="46" t="str">
        <f t="shared" si="42"/>
        <v/>
      </c>
      <c r="AB102" s="46" t="str">
        <f t="shared" si="42"/>
        <v>C</v>
      </c>
      <c r="AC102" s="46" t="str">
        <f t="shared" si="42"/>
        <v>C</v>
      </c>
      <c r="AD102" s="46" t="str">
        <f t="shared" si="42"/>
        <v/>
      </c>
      <c r="AE102" s="46" t="str">
        <f t="shared" si="42"/>
        <v/>
      </c>
      <c r="AF102" s="46" t="str">
        <f t="shared" si="43"/>
        <v/>
      </c>
      <c r="AG102" s="46" t="str">
        <f t="shared" si="43"/>
        <v/>
      </c>
      <c r="AH102" s="46" t="str">
        <f t="shared" si="43"/>
        <v/>
      </c>
      <c r="AI102" s="46" t="str">
        <f t="shared" si="43"/>
        <v>C</v>
      </c>
      <c r="AJ102" s="46" t="str">
        <f t="shared" si="43"/>
        <v>C</v>
      </c>
      <c r="AK102" s="46" t="str">
        <f t="shared" si="43"/>
        <v/>
      </c>
      <c r="AL102" s="46" t="str">
        <f t="shared" si="43"/>
        <v/>
      </c>
      <c r="AM102" s="46" t="str">
        <f t="shared" si="43"/>
        <v/>
      </c>
      <c r="AN102" s="46" t="str">
        <f t="shared" si="43"/>
        <v/>
      </c>
      <c r="AO102" s="46" t="str">
        <f t="shared" si="43"/>
        <v/>
      </c>
      <c r="AP102" s="46" t="str">
        <f t="shared" si="44"/>
        <v>C</v>
      </c>
      <c r="AQ102" s="46" t="str">
        <f t="shared" si="44"/>
        <v>C</v>
      </c>
      <c r="AR102" s="46" t="str">
        <f t="shared" si="44"/>
        <v/>
      </c>
      <c r="AS102" s="46" t="str">
        <f t="shared" si="44"/>
        <v/>
      </c>
      <c r="AT102" s="46" t="str">
        <f t="shared" si="44"/>
        <v/>
      </c>
      <c r="AU102" s="46" t="str">
        <f t="shared" si="44"/>
        <v/>
      </c>
      <c r="AV102" s="46" t="str">
        <f t="shared" si="44"/>
        <v/>
      </c>
      <c r="AW102" s="46" t="str">
        <f t="shared" si="44"/>
        <v>C</v>
      </c>
      <c r="AX102" s="46" t="str">
        <f t="shared" si="44"/>
        <v>C</v>
      </c>
      <c r="AY102" s="46" t="str">
        <f t="shared" si="44"/>
        <v/>
      </c>
      <c r="AZ102" s="45" t="str">
        <f t="shared" si="44"/>
        <v/>
      </c>
    </row>
    <row r="103" spans="1:52" x14ac:dyDescent="0.3">
      <c r="A103" s="58" t="str">
        <f t="shared" ref="A103:A120" si="45">+B103&amp;I103</f>
        <v/>
      </c>
      <c r="B103" s="57"/>
      <c r="C103" s="56"/>
      <c r="D103" s="55"/>
      <c r="E103" s="54"/>
      <c r="F103" s="53"/>
      <c r="G103" s="52"/>
      <c r="H103" s="51"/>
      <c r="I103" s="50" t="str">
        <f>IF(C103="","",VLOOKUP(C103,'Paramètre DIVERS'!$B$5:$D$13,2,FALSE))</f>
        <v/>
      </c>
      <c r="J103" s="49" t="str">
        <f ca="1">IF(OR(I103="RTT",I103="HS"),IF(AND(G103&lt;&gt;"",H103&lt;&gt;""),(H103-G103)*24,((SUMPRODUCT(1*(WEEKDAY(ROW(INDIRECT(E103&amp;":"&amp;F103)))=2)))*(LOOKUP(B103,personnels!$A$6:$A$27,personnels!$K$6:$K$27)))+((SUMPRODUCT(1*(WEEKDAY(ROW(INDIRECT(E103&amp;":"&amp;F103)))=3)))*(LOOKUP(B103,personnels!$A$6:$A$27,personnels!$L$6:$L$27)))+((SUMPRODUCT(1*(WEEKDAY(ROW(INDIRECT(E103&amp;":"&amp;F103)))=4)))*(LOOKUP(B103,personnels!$A$6:$A$27,personnels!$M$6:$M$27)))+((SUMPRODUCT(1*(WEEKDAY(ROW(INDIRECT(E103&amp;":"&amp;F103)))=5)))*(LOOKUP(B103,personnels!$A$6:$A$27,personnels!$N$6:$N$27)))+((SUMPRODUCT(1*(WEEKDAY(ROW(INDIRECT(E103&amp;":"&amp;F103)))=6)))*(LOOKUP(B103,personnels!$A$6:$A$27,personnels!$O$6:$O$27)))),"")</f>
        <v/>
      </c>
      <c r="K103" s="48">
        <f>IF(C103='Paramètre DIVERS'!$B$6,NETWORKDAYS(E103,F103,Calendrier!$M$5:$M$18)-0.5,NETWORKDAYS(E103,F103,Calendrier!$M$5:$M$18))</f>
        <v>0</v>
      </c>
      <c r="L103" s="47" t="str">
        <f t="shared" si="41"/>
        <v/>
      </c>
      <c r="M103" s="46" t="str">
        <f t="shared" si="41"/>
        <v/>
      </c>
      <c r="N103" s="46" t="str">
        <f t="shared" si="41"/>
        <v>C</v>
      </c>
      <c r="O103" s="46" t="str">
        <f t="shared" si="41"/>
        <v>C</v>
      </c>
      <c r="P103" s="46" t="str">
        <f t="shared" si="41"/>
        <v/>
      </c>
      <c r="Q103" s="46" t="str">
        <f t="shared" si="41"/>
        <v>C</v>
      </c>
      <c r="R103" s="46" t="str">
        <f t="shared" si="41"/>
        <v/>
      </c>
      <c r="S103" s="46" t="str">
        <f t="shared" si="41"/>
        <v/>
      </c>
      <c r="T103" s="46" t="str">
        <f t="shared" si="41"/>
        <v/>
      </c>
      <c r="U103" s="46" t="str">
        <f t="shared" si="41"/>
        <v>C</v>
      </c>
      <c r="V103" s="46" t="str">
        <f t="shared" si="42"/>
        <v>C</v>
      </c>
      <c r="W103" s="46" t="str">
        <f t="shared" si="42"/>
        <v/>
      </c>
      <c r="X103" s="46" t="str">
        <f t="shared" si="42"/>
        <v/>
      </c>
      <c r="Y103" s="46" t="str">
        <f t="shared" si="42"/>
        <v/>
      </c>
      <c r="Z103" s="46" t="str">
        <f t="shared" si="42"/>
        <v/>
      </c>
      <c r="AA103" s="46" t="str">
        <f t="shared" si="42"/>
        <v/>
      </c>
      <c r="AB103" s="46" t="str">
        <f t="shared" si="42"/>
        <v>C</v>
      </c>
      <c r="AC103" s="46" t="str">
        <f t="shared" si="42"/>
        <v>C</v>
      </c>
      <c r="AD103" s="46" t="str">
        <f t="shared" si="42"/>
        <v/>
      </c>
      <c r="AE103" s="46" t="str">
        <f t="shared" si="42"/>
        <v/>
      </c>
      <c r="AF103" s="46" t="str">
        <f t="shared" si="43"/>
        <v/>
      </c>
      <c r="AG103" s="46" t="str">
        <f t="shared" si="43"/>
        <v/>
      </c>
      <c r="AH103" s="46" t="str">
        <f t="shared" si="43"/>
        <v/>
      </c>
      <c r="AI103" s="46" t="str">
        <f t="shared" si="43"/>
        <v>C</v>
      </c>
      <c r="AJ103" s="46" t="str">
        <f t="shared" si="43"/>
        <v>C</v>
      </c>
      <c r="AK103" s="46" t="str">
        <f t="shared" si="43"/>
        <v/>
      </c>
      <c r="AL103" s="46" t="str">
        <f t="shared" si="43"/>
        <v/>
      </c>
      <c r="AM103" s="46" t="str">
        <f t="shared" si="43"/>
        <v/>
      </c>
      <c r="AN103" s="46" t="str">
        <f t="shared" si="43"/>
        <v/>
      </c>
      <c r="AO103" s="46" t="str">
        <f t="shared" si="43"/>
        <v/>
      </c>
      <c r="AP103" s="46" t="str">
        <f t="shared" si="44"/>
        <v>C</v>
      </c>
      <c r="AQ103" s="46" t="str">
        <f t="shared" si="44"/>
        <v>C</v>
      </c>
      <c r="AR103" s="46" t="str">
        <f t="shared" si="44"/>
        <v/>
      </c>
      <c r="AS103" s="46" t="str">
        <f t="shared" si="44"/>
        <v/>
      </c>
      <c r="AT103" s="46" t="str">
        <f t="shared" si="44"/>
        <v/>
      </c>
      <c r="AU103" s="46" t="str">
        <f t="shared" si="44"/>
        <v/>
      </c>
      <c r="AV103" s="46" t="str">
        <f t="shared" si="44"/>
        <v/>
      </c>
      <c r="AW103" s="46" t="str">
        <f t="shared" si="44"/>
        <v>C</v>
      </c>
      <c r="AX103" s="46" t="str">
        <f t="shared" si="44"/>
        <v>C</v>
      </c>
      <c r="AY103" s="46" t="str">
        <f t="shared" si="44"/>
        <v/>
      </c>
      <c r="AZ103" s="45" t="str">
        <f t="shared" si="44"/>
        <v/>
      </c>
    </row>
    <row r="104" spans="1:52" x14ac:dyDescent="0.3">
      <c r="A104" s="58" t="str">
        <f t="shared" si="45"/>
        <v/>
      </c>
      <c r="B104" s="57"/>
      <c r="C104" s="56"/>
      <c r="D104" s="55"/>
      <c r="E104" s="54"/>
      <c r="F104" s="53"/>
      <c r="G104" s="52"/>
      <c r="H104" s="51"/>
      <c r="I104" s="50" t="str">
        <f>IF(C104="","",VLOOKUP(C104,'Paramètre DIVERS'!$B$5:$D$13,2,FALSE))</f>
        <v/>
      </c>
      <c r="J104" s="49" t="str">
        <f ca="1">IF(OR(I104="RTT",I104="HS"),IF(AND(G104&lt;&gt;"",H104&lt;&gt;""),(H104-G104)*24,((SUMPRODUCT(1*(WEEKDAY(ROW(INDIRECT(E104&amp;":"&amp;F104)))=2)))*(LOOKUP(B104,personnels!$A$6:$A$27,personnels!$K$6:$K$27)))+((SUMPRODUCT(1*(WEEKDAY(ROW(INDIRECT(E104&amp;":"&amp;F104)))=3)))*(LOOKUP(B104,personnels!$A$6:$A$27,personnels!$L$6:$L$27)))+((SUMPRODUCT(1*(WEEKDAY(ROW(INDIRECT(E104&amp;":"&amp;F104)))=4)))*(LOOKUP(B104,personnels!$A$6:$A$27,personnels!$M$6:$M$27)))+((SUMPRODUCT(1*(WEEKDAY(ROW(INDIRECT(E104&amp;":"&amp;F104)))=5)))*(LOOKUP(B104,personnels!$A$6:$A$27,personnels!$N$6:$N$27)))+((SUMPRODUCT(1*(WEEKDAY(ROW(INDIRECT(E104&amp;":"&amp;F104)))=6)))*(LOOKUP(B104,personnels!$A$6:$A$27,personnels!$O$6:$O$27)))),"")</f>
        <v/>
      </c>
      <c r="K104" s="48">
        <f>IF(C104='Paramètre DIVERS'!$B$6,NETWORKDAYS(E104,F104,Calendrier!$M$5:$M$18)-0.5,NETWORKDAYS(E104,F104,Calendrier!$M$5:$M$18))</f>
        <v>0</v>
      </c>
      <c r="L104" s="47" t="str">
        <f t="shared" si="41"/>
        <v/>
      </c>
      <c r="M104" s="46" t="str">
        <f t="shared" si="41"/>
        <v/>
      </c>
      <c r="N104" s="46" t="str">
        <f t="shared" si="41"/>
        <v>C</v>
      </c>
      <c r="O104" s="46" t="str">
        <f t="shared" si="41"/>
        <v>C</v>
      </c>
      <c r="P104" s="46" t="str">
        <f t="shared" si="41"/>
        <v/>
      </c>
      <c r="Q104" s="46" t="str">
        <f t="shared" si="41"/>
        <v>C</v>
      </c>
      <c r="R104" s="46" t="str">
        <f t="shared" si="41"/>
        <v/>
      </c>
      <c r="S104" s="46" t="str">
        <f t="shared" si="41"/>
        <v/>
      </c>
      <c r="T104" s="46" t="str">
        <f t="shared" si="41"/>
        <v/>
      </c>
      <c r="U104" s="46" t="str">
        <f t="shared" si="41"/>
        <v>C</v>
      </c>
      <c r="V104" s="46" t="str">
        <f t="shared" si="42"/>
        <v>C</v>
      </c>
      <c r="W104" s="46" t="str">
        <f t="shared" si="42"/>
        <v/>
      </c>
      <c r="X104" s="46" t="str">
        <f t="shared" si="42"/>
        <v/>
      </c>
      <c r="Y104" s="46" t="str">
        <f t="shared" si="42"/>
        <v/>
      </c>
      <c r="Z104" s="46" t="str">
        <f t="shared" si="42"/>
        <v/>
      </c>
      <c r="AA104" s="46" t="str">
        <f t="shared" si="42"/>
        <v/>
      </c>
      <c r="AB104" s="46" t="str">
        <f t="shared" si="42"/>
        <v>C</v>
      </c>
      <c r="AC104" s="46" t="str">
        <f t="shared" si="42"/>
        <v>C</v>
      </c>
      <c r="AD104" s="46" t="str">
        <f t="shared" si="42"/>
        <v/>
      </c>
      <c r="AE104" s="46" t="str">
        <f t="shared" si="42"/>
        <v/>
      </c>
      <c r="AF104" s="46" t="str">
        <f t="shared" si="43"/>
        <v/>
      </c>
      <c r="AG104" s="46" t="str">
        <f t="shared" si="43"/>
        <v/>
      </c>
      <c r="AH104" s="46" t="str">
        <f t="shared" si="43"/>
        <v/>
      </c>
      <c r="AI104" s="46" t="str">
        <f t="shared" si="43"/>
        <v>C</v>
      </c>
      <c r="AJ104" s="46" t="str">
        <f t="shared" si="43"/>
        <v>C</v>
      </c>
      <c r="AK104" s="46" t="str">
        <f t="shared" si="43"/>
        <v/>
      </c>
      <c r="AL104" s="46" t="str">
        <f t="shared" si="43"/>
        <v/>
      </c>
      <c r="AM104" s="46" t="str">
        <f t="shared" si="43"/>
        <v/>
      </c>
      <c r="AN104" s="46" t="str">
        <f t="shared" si="43"/>
        <v/>
      </c>
      <c r="AO104" s="46" t="str">
        <f t="shared" si="43"/>
        <v/>
      </c>
      <c r="AP104" s="46" t="str">
        <f t="shared" si="44"/>
        <v>C</v>
      </c>
      <c r="AQ104" s="46" t="str">
        <f t="shared" si="44"/>
        <v>C</v>
      </c>
      <c r="AR104" s="46" t="str">
        <f t="shared" si="44"/>
        <v/>
      </c>
      <c r="AS104" s="46" t="str">
        <f t="shared" si="44"/>
        <v/>
      </c>
      <c r="AT104" s="46" t="str">
        <f t="shared" si="44"/>
        <v/>
      </c>
      <c r="AU104" s="46" t="str">
        <f t="shared" si="44"/>
        <v/>
      </c>
      <c r="AV104" s="46" t="str">
        <f t="shared" si="44"/>
        <v/>
      </c>
      <c r="AW104" s="46" t="str">
        <f t="shared" si="44"/>
        <v>C</v>
      </c>
      <c r="AX104" s="46" t="str">
        <f t="shared" si="44"/>
        <v>C</v>
      </c>
      <c r="AY104" s="46" t="str">
        <f t="shared" si="44"/>
        <v/>
      </c>
      <c r="AZ104" s="45" t="str">
        <f t="shared" si="44"/>
        <v/>
      </c>
    </row>
    <row r="105" spans="1:52" x14ac:dyDescent="0.3">
      <c r="A105" s="58" t="str">
        <f t="shared" si="45"/>
        <v/>
      </c>
      <c r="B105" s="57"/>
      <c r="C105" s="56"/>
      <c r="D105" s="55"/>
      <c r="E105" s="54"/>
      <c r="F105" s="53"/>
      <c r="G105" s="52"/>
      <c r="H105" s="51"/>
      <c r="I105" s="50" t="str">
        <f>IF(C105="","",VLOOKUP(C105,'Paramètre DIVERS'!$B$5:$D$13,2,FALSE))</f>
        <v/>
      </c>
      <c r="J105" s="49" t="str">
        <f ca="1">IF(OR(I105="RTT",I105="HS"),IF(AND(G105&lt;&gt;"",H105&lt;&gt;""),(H105-G105)*24,((SUMPRODUCT(1*(WEEKDAY(ROW(INDIRECT(E105&amp;":"&amp;F105)))=2)))*(LOOKUP(B105,personnels!$A$6:$A$27,personnels!$K$6:$K$27)))+((SUMPRODUCT(1*(WEEKDAY(ROW(INDIRECT(E105&amp;":"&amp;F105)))=3)))*(LOOKUP(B105,personnels!$A$6:$A$27,personnels!$L$6:$L$27)))+((SUMPRODUCT(1*(WEEKDAY(ROW(INDIRECT(E105&amp;":"&amp;F105)))=4)))*(LOOKUP(B105,personnels!$A$6:$A$27,personnels!$M$6:$M$27)))+((SUMPRODUCT(1*(WEEKDAY(ROW(INDIRECT(E105&amp;":"&amp;F105)))=5)))*(LOOKUP(B105,personnels!$A$6:$A$27,personnels!$N$6:$N$27)))+((SUMPRODUCT(1*(WEEKDAY(ROW(INDIRECT(E105&amp;":"&amp;F105)))=6)))*(LOOKUP(B105,personnels!$A$6:$A$27,personnels!$O$6:$O$27)))),"")</f>
        <v/>
      </c>
      <c r="K105" s="48">
        <f>IF(C105='Paramètre DIVERS'!$B$6,NETWORKDAYS(E105,F105,Calendrier!$M$5:$M$18)-0.5,NETWORKDAYS(E105,F105,Calendrier!$M$5:$M$18))</f>
        <v>0</v>
      </c>
      <c r="L105" s="47" t="str">
        <f t="shared" si="41"/>
        <v/>
      </c>
      <c r="M105" s="46" t="str">
        <f t="shared" si="41"/>
        <v/>
      </c>
      <c r="N105" s="46" t="str">
        <f t="shared" si="41"/>
        <v>C</v>
      </c>
      <c r="O105" s="46" t="str">
        <f t="shared" si="41"/>
        <v>C</v>
      </c>
      <c r="P105" s="46" t="str">
        <f t="shared" si="41"/>
        <v/>
      </c>
      <c r="Q105" s="46" t="str">
        <f t="shared" si="41"/>
        <v>C</v>
      </c>
      <c r="R105" s="46" t="str">
        <f t="shared" si="41"/>
        <v/>
      </c>
      <c r="S105" s="46" t="str">
        <f t="shared" si="41"/>
        <v/>
      </c>
      <c r="T105" s="46" t="str">
        <f t="shared" si="41"/>
        <v/>
      </c>
      <c r="U105" s="46" t="str">
        <f t="shared" si="41"/>
        <v>C</v>
      </c>
      <c r="V105" s="46" t="str">
        <f t="shared" si="42"/>
        <v>C</v>
      </c>
      <c r="W105" s="46" t="str">
        <f t="shared" si="42"/>
        <v/>
      </c>
      <c r="X105" s="46" t="str">
        <f t="shared" si="42"/>
        <v/>
      </c>
      <c r="Y105" s="46" t="str">
        <f t="shared" si="42"/>
        <v/>
      </c>
      <c r="Z105" s="46" t="str">
        <f t="shared" si="42"/>
        <v/>
      </c>
      <c r="AA105" s="46" t="str">
        <f t="shared" si="42"/>
        <v/>
      </c>
      <c r="AB105" s="46" t="str">
        <f t="shared" si="42"/>
        <v>C</v>
      </c>
      <c r="AC105" s="46" t="str">
        <f t="shared" si="42"/>
        <v>C</v>
      </c>
      <c r="AD105" s="46" t="str">
        <f t="shared" si="42"/>
        <v/>
      </c>
      <c r="AE105" s="46" t="str">
        <f t="shared" si="42"/>
        <v/>
      </c>
      <c r="AF105" s="46" t="str">
        <f t="shared" si="43"/>
        <v/>
      </c>
      <c r="AG105" s="46" t="str">
        <f t="shared" si="43"/>
        <v/>
      </c>
      <c r="AH105" s="46" t="str">
        <f t="shared" si="43"/>
        <v/>
      </c>
      <c r="AI105" s="46" t="str">
        <f t="shared" si="43"/>
        <v>C</v>
      </c>
      <c r="AJ105" s="46" t="str">
        <f t="shared" si="43"/>
        <v>C</v>
      </c>
      <c r="AK105" s="46" t="str">
        <f t="shared" si="43"/>
        <v/>
      </c>
      <c r="AL105" s="46" t="str">
        <f t="shared" si="43"/>
        <v/>
      </c>
      <c r="AM105" s="46" t="str">
        <f t="shared" si="43"/>
        <v/>
      </c>
      <c r="AN105" s="46" t="str">
        <f t="shared" si="43"/>
        <v/>
      </c>
      <c r="AO105" s="46" t="str">
        <f t="shared" si="43"/>
        <v/>
      </c>
      <c r="AP105" s="46" t="str">
        <f t="shared" si="44"/>
        <v>C</v>
      </c>
      <c r="AQ105" s="46" t="str">
        <f t="shared" si="44"/>
        <v>C</v>
      </c>
      <c r="AR105" s="46" t="str">
        <f t="shared" si="44"/>
        <v/>
      </c>
      <c r="AS105" s="46" t="str">
        <f t="shared" si="44"/>
        <v/>
      </c>
      <c r="AT105" s="46" t="str">
        <f t="shared" si="44"/>
        <v/>
      </c>
      <c r="AU105" s="46" t="str">
        <f t="shared" si="44"/>
        <v/>
      </c>
      <c r="AV105" s="46" t="str">
        <f t="shared" si="44"/>
        <v/>
      </c>
      <c r="AW105" s="46" t="str">
        <f t="shared" si="44"/>
        <v>C</v>
      </c>
      <c r="AX105" s="46" t="str">
        <f t="shared" si="44"/>
        <v>C</v>
      </c>
      <c r="AY105" s="46" t="str">
        <f t="shared" si="44"/>
        <v/>
      </c>
      <c r="AZ105" s="45" t="str">
        <f t="shared" si="44"/>
        <v/>
      </c>
    </row>
    <row r="106" spans="1:52" x14ac:dyDescent="0.3">
      <c r="A106" s="58" t="str">
        <f t="shared" si="45"/>
        <v/>
      </c>
      <c r="B106" s="57"/>
      <c r="C106" s="56"/>
      <c r="D106" s="55"/>
      <c r="E106" s="54"/>
      <c r="F106" s="53"/>
      <c r="G106" s="52"/>
      <c r="H106" s="51"/>
      <c r="I106" s="50" t="str">
        <f>IF(C106="","",VLOOKUP(C106,'Paramètre DIVERS'!$B$5:$D$13,2,FALSE))</f>
        <v/>
      </c>
      <c r="J106" s="49" t="str">
        <f ca="1">IF(OR(I106="RTT",I106="HS"),IF(AND(G106&lt;&gt;"",H106&lt;&gt;""),(H106-G106)*24,((SUMPRODUCT(1*(WEEKDAY(ROW(INDIRECT(E106&amp;":"&amp;F106)))=2)))*(LOOKUP(B106,personnels!$A$6:$A$27,personnels!$K$6:$K$27)))+((SUMPRODUCT(1*(WEEKDAY(ROW(INDIRECT(E106&amp;":"&amp;F106)))=3)))*(LOOKUP(B106,personnels!$A$6:$A$27,personnels!$L$6:$L$27)))+((SUMPRODUCT(1*(WEEKDAY(ROW(INDIRECT(E106&amp;":"&amp;F106)))=4)))*(LOOKUP(B106,personnels!$A$6:$A$27,personnels!$M$6:$M$27)))+((SUMPRODUCT(1*(WEEKDAY(ROW(INDIRECT(E106&amp;":"&amp;F106)))=5)))*(LOOKUP(B106,personnels!$A$6:$A$27,personnels!$N$6:$N$27)))+((SUMPRODUCT(1*(WEEKDAY(ROW(INDIRECT(E106&amp;":"&amp;F106)))=6)))*(LOOKUP(B106,personnels!$A$6:$A$27,personnels!$O$6:$O$27)))),"")</f>
        <v/>
      </c>
      <c r="K106" s="48">
        <f>IF(C106='Paramètre DIVERS'!$B$6,NETWORKDAYS(E106,F106,Calendrier!$M$5:$M$18)-0.5,NETWORKDAYS(E106,F106,Calendrier!$M$5:$M$18))</f>
        <v>0</v>
      </c>
      <c r="L106" s="47" t="str">
        <f t="shared" si="41"/>
        <v/>
      </c>
      <c r="M106" s="46" t="str">
        <f t="shared" si="41"/>
        <v/>
      </c>
      <c r="N106" s="46" t="str">
        <f t="shared" si="41"/>
        <v>C</v>
      </c>
      <c r="O106" s="46" t="str">
        <f t="shared" si="41"/>
        <v>C</v>
      </c>
      <c r="P106" s="46" t="str">
        <f t="shared" si="41"/>
        <v/>
      </c>
      <c r="Q106" s="46" t="str">
        <f t="shared" si="41"/>
        <v>C</v>
      </c>
      <c r="R106" s="46" t="str">
        <f t="shared" si="41"/>
        <v/>
      </c>
      <c r="S106" s="46" t="str">
        <f t="shared" si="41"/>
        <v/>
      </c>
      <c r="T106" s="46" t="str">
        <f t="shared" si="41"/>
        <v/>
      </c>
      <c r="U106" s="46" t="str">
        <f t="shared" si="41"/>
        <v>C</v>
      </c>
      <c r="V106" s="46" t="str">
        <f t="shared" si="42"/>
        <v>C</v>
      </c>
      <c r="W106" s="46" t="str">
        <f t="shared" si="42"/>
        <v/>
      </c>
      <c r="X106" s="46" t="str">
        <f t="shared" si="42"/>
        <v/>
      </c>
      <c r="Y106" s="46" t="str">
        <f t="shared" si="42"/>
        <v/>
      </c>
      <c r="Z106" s="46" t="str">
        <f t="shared" si="42"/>
        <v/>
      </c>
      <c r="AA106" s="46" t="str">
        <f t="shared" si="42"/>
        <v/>
      </c>
      <c r="AB106" s="46" t="str">
        <f t="shared" si="42"/>
        <v>C</v>
      </c>
      <c r="AC106" s="46" t="str">
        <f t="shared" si="42"/>
        <v>C</v>
      </c>
      <c r="AD106" s="46" t="str">
        <f t="shared" si="42"/>
        <v/>
      </c>
      <c r="AE106" s="46" t="str">
        <f t="shared" si="42"/>
        <v/>
      </c>
      <c r="AF106" s="46" t="str">
        <f t="shared" si="43"/>
        <v/>
      </c>
      <c r="AG106" s="46" t="str">
        <f t="shared" si="43"/>
        <v/>
      </c>
      <c r="AH106" s="46" t="str">
        <f t="shared" si="43"/>
        <v/>
      </c>
      <c r="AI106" s="46" t="str">
        <f t="shared" si="43"/>
        <v>C</v>
      </c>
      <c r="AJ106" s="46" t="str">
        <f t="shared" si="43"/>
        <v>C</v>
      </c>
      <c r="AK106" s="46" t="str">
        <f t="shared" si="43"/>
        <v/>
      </c>
      <c r="AL106" s="46" t="str">
        <f t="shared" si="43"/>
        <v/>
      </c>
      <c r="AM106" s="46" t="str">
        <f t="shared" si="43"/>
        <v/>
      </c>
      <c r="AN106" s="46" t="str">
        <f t="shared" si="43"/>
        <v/>
      </c>
      <c r="AO106" s="46" t="str">
        <f t="shared" si="43"/>
        <v/>
      </c>
      <c r="AP106" s="46" t="str">
        <f t="shared" si="44"/>
        <v>C</v>
      </c>
      <c r="AQ106" s="46" t="str">
        <f t="shared" si="44"/>
        <v>C</v>
      </c>
      <c r="AR106" s="46" t="str">
        <f t="shared" si="44"/>
        <v/>
      </c>
      <c r="AS106" s="46" t="str">
        <f t="shared" si="44"/>
        <v/>
      </c>
      <c r="AT106" s="46" t="str">
        <f t="shared" si="44"/>
        <v/>
      </c>
      <c r="AU106" s="46" t="str">
        <f t="shared" si="44"/>
        <v/>
      </c>
      <c r="AV106" s="46" t="str">
        <f t="shared" si="44"/>
        <v/>
      </c>
      <c r="AW106" s="46" t="str">
        <f t="shared" si="44"/>
        <v>C</v>
      </c>
      <c r="AX106" s="46" t="str">
        <f t="shared" si="44"/>
        <v>C</v>
      </c>
      <c r="AY106" s="46" t="str">
        <f t="shared" si="44"/>
        <v/>
      </c>
      <c r="AZ106" s="45" t="str">
        <f t="shared" si="44"/>
        <v/>
      </c>
    </row>
    <row r="107" spans="1:52" x14ac:dyDescent="0.3">
      <c r="A107" s="58" t="str">
        <f t="shared" si="45"/>
        <v/>
      </c>
      <c r="B107" s="57"/>
      <c r="C107" s="56"/>
      <c r="D107" s="55"/>
      <c r="E107" s="54"/>
      <c r="F107" s="53"/>
      <c r="G107" s="52"/>
      <c r="H107" s="51"/>
      <c r="I107" s="50" t="str">
        <f>IF(C107="","",VLOOKUP(C107,'Paramètre DIVERS'!$B$5:$D$13,2,FALSE))</f>
        <v/>
      </c>
      <c r="J107" s="49" t="str">
        <f ca="1">IF(OR(I107="RTT",I107="HS"),IF(AND(G107&lt;&gt;"",H107&lt;&gt;""),(H107-G107)*24,((SUMPRODUCT(1*(WEEKDAY(ROW(INDIRECT(E107&amp;":"&amp;F107)))=2)))*(LOOKUP(B107,personnels!$A$6:$A$27,personnels!$K$6:$K$27)))+((SUMPRODUCT(1*(WEEKDAY(ROW(INDIRECT(E107&amp;":"&amp;F107)))=3)))*(LOOKUP(B107,personnels!$A$6:$A$27,personnels!$L$6:$L$27)))+((SUMPRODUCT(1*(WEEKDAY(ROW(INDIRECT(E107&amp;":"&amp;F107)))=4)))*(LOOKUP(B107,personnels!$A$6:$A$27,personnels!$M$6:$M$27)))+((SUMPRODUCT(1*(WEEKDAY(ROW(INDIRECT(E107&amp;":"&amp;F107)))=5)))*(LOOKUP(B107,personnels!$A$6:$A$27,personnels!$N$6:$N$27)))+((SUMPRODUCT(1*(WEEKDAY(ROW(INDIRECT(E107&amp;":"&amp;F107)))=6)))*(LOOKUP(B107,personnels!$A$6:$A$27,personnels!$O$6:$O$27)))),"")</f>
        <v/>
      </c>
      <c r="K107" s="48">
        <f>IF(C107='Paramètre DIVERS'!$B$6,NETWORKDAYS(E107,F107,Calendrier!$M$5:$M$18)-0.5,NETWORKDAYS(E107,F107,Calendrier!$M$5:$M$18))</f>
        <v>0</v>
      </c>
      <c r="L107" s="47" t="str">
        <f t="shared" ref="L107:U120" si="46">IF(OR(L$6="s",L$6="f",L$6="d"),"C",IF(AND(L$5&gt;=$E107,L$5&lt;=$F107),$I107,""))</f>
        <v/>
      </c>
      <c r="M107" s="46" t="str">
        <f t="shared" si="46"/>
        <v/>
      </c>
      <c r="N107" s="46" t="str">
        <f t="shared" si="46"/>
        <v>C</v>
      </c>
      <c r="O107" s="46" t="str">
        <f t="shared" si="46"/>
        <v>C</v>
      </c>
      <c r="P107" s="46" t="str">
        <f t="shared" si="46"/>
        <v/>
      </c>
      <c r="Q107" s="46" t="str">
        <f t="shared" si="46"/>
        <v>C</v>
      </c>
      <c r="R107" s="46" t="str">
        <f t="shared" si="46"/>
        <v/>
      </c>
      <c r="S107" s="46" t="str">
        <f t="shared" si="46"/>
        <v/>
      </c>
      <c r="T107" s="46" t="str">
        <f t="shared" si="46"/>
        <v/>
      </c>
      <c r="U107" s="46" t="str">
        <f t="shared" si="46"/>
        <v>C</v>
      </c>
      <c r="V107" s="46" t="str">
        <f t="shared" ref="V107:AE120" si="47">IF(OR(V$6="s",V$6="f",V$6="d"),"C",IF(AND(V$5&gt;=$E107,V$5&lt;=$F107),$I107,""))</f>
        <v>C</v>
      </c>
      <c r="W107" s="46" t="str">
        <f t="shared" si="47"/>
        <v/>
      </c>
      <c r="X107" s="46" t="str">
        <f t="shared" si="47"/>
        <v/>
      </c>
      <c r="Y107" s="46" t="str">
        <f t="shared" si="47"/>
        <v/>
      </c>
      <c r="Z107" s="46" t="str">
        <f t="shared" si="47"/>
        <v/>
      </c>
      <c r="AA107" s="46" t="str">
        <f t="shared" si="47"/>
        <v/>
      </c>
      <c r="AB107" s="46" t="str">
        <f t="shared" si="47"/>
        <v>C</v>
      </c>
      <c r="AC107" s="46" t="str">
        <f t="shared" si="47"/>
        <v>C</v>
      </c>
      <c r="AD107" s="46" t="str">
        <f t="shared" si="47"/>
        <v/>
      </c>
      <c r="AE107" s="46" t="str">
        <f t="shared" si="47"/>
        <v/>
      </c>
      <c r="AF107" s="46" t="str">
        <f t="shared" ref="AF107:AO120" si="48">IF(OR(AF$6="s",AF$6="f",AF$6="d"),"C",IF(AND(AF$5&gt;=$E107,AF$5&lt;=$F107),$I107,""))</f>
        <v/>
      </c>
      <c r="AG107" s="46" t="str">
        <f t="shared" si="48"/>
        <v/>
      </c>
      <c r="AH107" s="46" t="str">
        <f t="shared" si="48"/>
        <v/>
      </c>
      <c r="AI107" s="46" t="str">
        <f t="shared" si="48"/>
        <v>C</v>
      </c>
      <c r="AJ107" s="46" t="str">
        <f t="shared" si="48"/>
        <v>C</v>
      </c>
      <c r="AK107" s="46" t="str">
        <f t="shared" si="48"/>
        <v/>
      </c>
      <c r="AL107" s="46" t="str">
        <f t="shared" si="48"/>
        <v/>
      </c>
      <c r="AM107" s="46" t="str">
        <f t="shared" si="48"/>
        <v/>
      </c>
      <c r="AN107" s="46" t="str">
        <f t="shared" si="48"/>
        <v/>
      </c>
      <c r="AO107" s="46" t="str">
        <f t="shared" si="48"/>
        <v/>
      </c>
      <c r="AP107" s="46" t="str">
        <f t="shared" ref="AP107:AZ120" si="49">IF(OR(AP$6="s",AP$6="f",AP$6="d"),"C",IF(AND(AP$5&gt;=$E107,AP$5&lt;=$F107),$I107,""))</f>
        <v>C</v>
      </c>
      <c r="AQ107" s="46" t="str">
        <f t="shared" si="49"/>
        <v>C</v>
      </c>
      <c r="AR107" s="46" t="str">
        <f t="shared" si="49"/>
        <v/>
      </c>
      <c r="AS107" s="46" t="str">
        <f t="shared" si="49"/>
        <v/>
      </c>
      <c r="AT107" s="46" t="str">
        <f t="shared" si="49"/>
        <v/>
      </c>
      <c r="AU107" s="46" t="str">
        <f t="shared" si="49"/>
        <v/>
      </c>
      <c r="AV107" s="46" t="str">
        <f t="shared" si="49"/>
        <v/>
      </c>
      <c r="AW107" s="46" t="str">
        <f t="shared" si="49"/>
        <v>C</v>
      </c>
      <c r="AX107" s="46" t="str">
        <f t="shared" si="49"/>
        <v>C</v>
      </c>
      <c r="AY107" s="46" t="str">
        <f t="shared" si="49"/>
        <v/>
      </c>
      <c r="AZ107" s="45" t="str">
        <f t="shared" si="49"/>
        <v/>
      </c>
    </row>
    <row r="108" spans="1:52" x14ac:dyDescent="0.3">
      <c r="A108" s="58" t="str">
        <f t="shared" si="45"/>
        <v/>
      </c>
      <c r="B108" s="57"/>
      <c r="C108" s="56"/>
      <c r="D108" s="55"/>
      <c r="E108" s="54"/>
      <c r="F108" s="53"/>
      <c r="G108" s="52"/>
      <c r="H108" s="51"/>
      <c r="I108" s="50" t="str">
        <f>IF(C108="","",VLOOKUP(C108,'Paramètre DIVERS'!$B$5:$D$13,2,FALSE))</f>
        <v/>
      </c>
      <c r="J108" s="49" t="str">
        <f ca="1">IF(OR(I108="RTT",I108="HS"),IF(AND(G108&lt;&gt;"",H108&lt;&gt;""),(H108-G108)*24,((SUMPRODUCT(1*(WEEKDAY(ROW(INDIRECT(E108&amp;":"&amp;F108)))=2)))*(LOOKUP(B108,personnels!$A$6:$A$27,personnels!$K$6:$K$27)))+((SUMPRODUCT(1*(WEEKDAY(ROW(INDIRECT(E108&amp;":"&amp;F108)))=3)))*(LOOKUP(B108,personnels!$A$6:$A$27,personnels!$L$6:$L$27)))+((SUMPRODUCT(1*(WEEKDAY(ROW(INDIRECT(E108&amp;":"&amp;F108)))=4)))*(LOOKUP(B108,personnels!$A$6:$A$27,personnels!$M$6:$M$27)))+((SUMPRODUCT(1*(WEEKDAY(ROW(INDIRECT(E108&amp;":"&amp;F108)))=5)))*(LOOKUP(B108,personnels!$A$6:$A$27,personnels!$N$6:$N$27)))+((SUMPRODUCT(1*(WEEKDAY(ROW(INDIRECT(E108&amp;":"&amp;F108)))=6)))*(LOOKUP(B108,personnels!$A$6:$A$27,personnels!$O$6:$O$27)))),"")</f>
        <v/>
      </c>
      <c r="K108" s="48">
        <f>IF(C108='Paramètre DIVERS'!$B$6,NETWORKDAYS(E108,F108,Calendrier!$M$5:$M$18)-0.5,NETWORKDAYS(E108,F108,Calendrier!$M$5:$M$18))</f>
        <v>0</v>
      </c>
      <c r="L108" s="47" t="str">
        <f t="shared" si="46"/>
        <v/>
      </c>
      <c r="M108" s="46" t="str">
        <f t="shared" si="46"/>
        <v/>
      </c>
      <c r="N108" s="46" t="str">
        <f t="shared" si="46"/>
        <v>C</v>
      </c>
      <c r="O108" s="46" t="str">
        <f t="shared" si="46"/>
        <v>C</v>
      </c>
      <c r="P108" s="46" t="str">
        <f t="shared" si="46"/>
        <v/>
      </c>
      <c r="Q108" s="46" t="str">
        <f t="shared" si="46"/>
        <v>C</v>
      </c>
      <c r="R108" s="46" t="str">
        <f t="shared" si="46"/>
        <v/>
      </c>
      <c r="S108" s="46" t="str">
        <f t="shared" si="46"/>
        <v/>
      </c>
      <c r="T108" s="46" t="str">
        <f t="shared" si="46"/>
        <v/>
      </c>
      <c r="U108" s="46" t="str">
        <f t="shared" si="46"/>
        <v>C</v>
      </c>
      <c r="V108" s="46" t="str">
        <f t="shared" si="47"/>
        <v>C</v>
      </c>
      <c r="W108" s="46" t="str">
        <f t="shared" si="47"/>
        <v/>
      </c>
      <c r="X108" s="46" t="str">
        <f t="shared" si="47"/>
        <v/>
      </c>
      <c r="Y108" s="46" t="str">
        <f t="shared" si="47"/>
        <v/>
      </c>
      <c r="Z108" s="46" t="str">
        <f t="shared" si="47"/>
        <v/>
      </c>
      <c r="AA108" s="46" t="str">
        <f t="shared" si="47"/>
        <v/>
      </c>
      <c r="AB108" s="46" t="str">
        <f t="shared" si="47"/>
        <v>C</v>
      </c>
      <c r="AC108" s="46" t="str">
        <f t="shared" si="47"/>
        <v>C</v>
      </c>
      <c r="AD108" s="46" t="str">
        <f t="shared" si="47"/>
        <v/>
      </c>
      <c r="AE108" s="46" t="str">
        <f t="shared" si="47"/>
        <v/>
      </c>
      <c r="AF108" s="46" t="str">
        <f t="shared" si="48"/>
        <v/>
      </c>
      <c r="AG108" s="46" t="str">
        <f t="shared" si="48"/>
        <v/>
      </c>
      <c r="AH108" s="46" t="str">
        <f t="shared" si="48"/>
        <v/>
      </c>
      <c r="AI108" s="46" t="str">
        <f t="shared" si="48"/>
        <v>C</v>
      </c>
      <c r="AJ108" s="46" t="str">
        <f t="shared" si="48"/>
        <v>C</v>
      </c>
      <c r="AK108" s="46" t="str">
        <f t="shared" si="48"/>
        <v/>
      </c>
      <c r="AL108" s="46" t="str">
        <f t="shared" si="48"/>
        <v/>
      </c>
      <c r="AM108" s="46" t="str">
        <f t="shared" si="48"/>
        <v/>
      </c>
      <c r="AN108" s="46" t="str">
        <f t="shared" si="48"/>
        <v/>
      </c>
      <c r="AO108" s="46" t="str">
        <f t="shared" si="48"/>
        <v/>
      </c>
      <c r="AP108" s="46" t="str">
        <f t="shared" si="49"/>
        <v>C</v>
      </c>
      <c r="AQ108" s="46" t="str">
        <f t="shared" si="49"/>
        <v>C</v>
      </c>
      <c r="AR108" s="46" t="str">
        <f t="shared" si="49"/>
        <v/>
      </c>
      <c r="AS108" s="46" t="str">
        <f t="shared" si="49"/>
        <v/>
      </c>
      <c r="AT108" s="46" t="str">
        <f t="shared" si="49"/>
        <v/>
      </c>
      <c r="AU108" s="46" t="str">
        <f t="shared" si="49"/>
        <v/>
      </c>
      <c r="AV108" s="46" t="str">
        <f t="shared" si="49"/>
        <v/>
      </c>
      <c r="AW108" s="46" t="str">
        <f t="shared" si="49"/>
        <v>C</v>
      </c>
      <c r="AX108" s="46" t="str">
        <f t="shared" si="49"/>
        <v>C</v>
      </c>
      <c r="AY108" s="46" t="str">
        <f t="shared" si="49"/>
        <v/>
      </c>
      <c r="AZ108" s="45" t="str">
        <f t="shared" si="49"/>
        <v/>
      </c>
    </row>
    <row r="109" spans="1:52" x14ac:dyDescent="0.3">
      <c r="A109" s="58" t="str">
        <f t="shared" si="45"/>
        <v/>
      </c>
      <c r="B109" s="57"/>
      <c r="C109" s="56"/>
      <c r="D109" s="55"/>
      <c r="E109" s="54"/>
      <c r="F109" s="53"/>
      <c r="G109" s="52"/>
      <c r="H109" s="51"/>
      <c r="I109" s="50" t="str">
        <f>IF(C109="","",VLOOKUP(C109,'Paramètre DIVERS'!$B$5:$D$13,2,FALSE))</f>
        <v/>
      </c>
      <c r="J109" s="49" t="str">
        <f ca="1">IF(OR(I109="RTT",I109="HS"),IF(AND(G109&lt;&gt;"",H109&lt;&gt;""),(H109-G109)*24,((SUMPRODUCT(1*(WEEKDAY(ROW(INDIRECT(E109&amp;":"&amp;F109)))=2)))*(LOOKUP(B109,personnels!$A$6:$A$27,personnels!$K$6:$K$27)))+((SUMPRODUCT(1*(WEEKDAY(ROW(INDIRECT(E109&amp;":"&amp;F109)))=3)))*(LOOKUP(B109,personnels!$A$6:$A$27,personnels!$L$6:$L$27)))+((SUMPRODUCT(1*(WEEKDAY(ROW(INDIRECT(E109&amp;":"&amp;F109)))=4)))*(LOOKUP(B109,personnels!$A$6:$A$27,personnels!$M$6:$M$27)))+((SUMPRODUCT(1*(WEEKDAY(ROW(INDIRECT(E109&amp;":"&amp;F109)))=5)))*(LOOKUP(B109,personnels!$A$6:$A$27,personnels!$N$6:$N$27)))+((SUMPRODUCT(1*(WEEKDAY(ROW(INDIRECT(E109&amp;":"&amp;F109)))=6)))*(LOOKUP(B109,personnels!$A$6:$A$27,personnels!$O$6:$O$27)))),"")</f>
        <v/>
      </c>
      <c r="K109" s="48">
        <f>IF(C109='Paramètre DIVERS'!$B$6,NETWORKDAYS(E109,F109,Calendrier!$M$5:$M$18)-0.5,NETWORKDAYS(E109,F109,Calendrier!$M$5:$M$18))</f>
        <v>0</v>
      </c>
      <c r="L109" s="47" t="str">
        <f t="shared" si="46"/>
        <v/>
      </c>
      <c r="M109" s="46" t="str">
        <f t="shared" si="46"/>
        <v/>
      </c>
      <c r="N109" s="46" t="str">
        <f t="shared" si="46"/>
        <v>C</v>
      </c>
      <c r="O109" s="46" t="str">
        <f t="shared" si="46"/>
        <v>C</v>
      </c>
      <c r="P109" s="46" t="str">
        <f t="shared" si="46"/>
        <v/>
      </c>
      <c r="Q109" s="46" t="str">
        <f t="shared" si="46"/>
        <v>C</v>
      </c>
      <c r="R109" s="46" t="str">
        <f t="shared" si="46"/>
        <v/>
      </c>
      <c r="S109" s="46" t="str">
        <f t="shared" si="46"/>
        <v/>
      </c>
      <c r="T109" s="46" t="str">
        <f t="shared" si="46"/>
        <v/>
      </c>
      <c r="U109" s="46" t="str">
        <f t="shared" si="46"/>
        <v>C</v>
      </c>
      <c r="V109" s="46" t="str">
        <f t="shared" si="47"/>
        <v>C</v>
      </c>
      <c r="W109" s="46" t="str">
        <f t="shared" si="47"/>
        <v/>
      </c>
      <c r="X109" s="46" t="str">
        <f t="shared" si="47"/>
        <v/>
      </c>
      <c r="Y109" s="46" t="str">
        <f t="shared" si="47"/>
        <v/>
      </c>
      <c r="Z109" s="46" t="str">
        <f t="shared" si="47"/>
        <v/>
      </c>
      <c r="AA109" s="46" t="str">
        <f t="shared" si="47"/>
        <v/>
      </c>
      <c r="AB109" s="46" t="str">
        <f t="shared" si="47"/>
        <v>C</v>
      </c>
      <c r="AC109" s="46" t="str">
        <f t="shared" si="47"/>
        <v>C</v>
      </c>
      <c r="AD109" s="46" t="str">
        <f t="shared" si="47"/>
        <v/>
      </c>
      <c r="AE109" s="46" t="str">
        <f t="shared" si="47"/>
        <v/>
      </c>
      <c r="AF109" s="46" t="str">
        <f t="shared" si="48"/>
        <v/>
      </c>
      <c r="AG109" s="46" t="str">
        <f t="shared" si="48"/>
        <v/>
      </c>
      <c r="AH109" s="46" t="str">
        <f t="shared" si="48"/>
        <v/>
      </c>
      <c r="AI109" s="46" t="str">
        <f t="shared" si="48"/>
        <v>C</v>
      </c>
      <c r="AJ109" s="46" t="str">
        <f t="shared" si="48"/>
        <v>C</v>
      </c>
      <c r="AK109" s="46" t="str">
        <f t="shared" si="48"/>
        <v/>
      </c>
      <c r="AL109" s="46" t="str">
        <f t="shared" si="48"/>
        <v/>
      </c>
      <c r="AM109" s="46" t="str">
        <f t="shared" si="48"/>
        <v/>
      </c>
      <c r="AN109" s="46" t="str">
        <f t="shared" si="48"/>
        <v/>
      </c>
      <c r="AO109" s="46" t="str">
        <f t="shared" si="48"/>
        <v/>
      </c>
      <c r="AP109" s="46" t="str">
        <f t="shared" si="49"/>
        <v>C</v>
      </c>
      <c r="AQ109" s="46" t="str">
        <f t="shared" si="49"/>
        <v>C</v>
      </c>
      <c r="AR109" s="46" t="str">
        <f t="shared" si="49"/>
        <v/>
      </c>
      <c r="AS109" s="46" t="str">
        <f t="shared" si="49"/>
        <v/>
      </c>
      <c r="AT109" s="46" t="str">
        <f t="shared" si="49"/>
        <v/>
      </c>
      <c r="AU109" s="46" t="str">
        <f t="shared" si="49"/>
        <v/>
      </c>
      <c r="AV109" s="46" t="str">
        <f t="shared" si="49"/>
        <v/>
      </c>
      <c r="AW109" s="46" t="str">
        <f t="shared" si="49"/>
        <v>C</v>
      </c>
      <c r="AX109" s="46" t="str">
        <f t="shared" si="49"/>
        <v>C</v>
      </c>
      <c r="AY109" s="46" t="str">
        <f t="shared" si="49"/>
        <v/>
      </c>
      <c r="AZ109" s="45" t="str">
        <f t="shared" si="49"/>
        <v/>
      </c>
    </row>
    <row r="110" spans="1:52" x14ac:dyDescent="0.3">
      <c r="A110" s="58" t="str">
        <f t="shared" si="45"/>
        <v/>
      </c>
      <c r="B110" s="57"/>
      <c r="C110" s="56"/>
      <c r="D110" s="55"/>
      <c r="E110" s="54"/>
      <c r="F110" s="53"/>
      <c r="G110" s="52"/>
      <c r="H110" s="51"/>
      <c r="I110" s="50" t="str">
        <f>IF(C110="","",VLOOKUP(C110,'Paramètre DIVERS'!$B$5:$D$13,2,FALSE))</f>
        <v/>
      </c>
      <c r="J110" s="49" t="str">
        <f ca="1">IF(OR(I110="RTT",I110="HS"),IF(AND(G110&lt;&gt;"",H110&lt;&gt;""),(H110-G110)*24,((SUMPRODUCT(1*(WEEKDAY(ROW(INDIRECT(E110&amp;":"&amp;F110)))=2)))*(LOOKUP(B110,personnels!$A$6:$A$27,personnels!$K$6:$K$27)))+((SUMPRODUCT(1*(WEEKDAY(ROW(INDIRECT(E110&amp;":"&amp;F110)))=3)))*(LOOKUP(B110,personnels!$A$6:$A$27,personnels!$L$6:$L$27)))+((SUMPRODUCT(1*(WEEKDAY(ROW(INDIRECT(E110&amp;":"&amp;F110)))=4)))*(LOOKUP(B110,personnels!$A$6:$A$27,personnels!$M$6:$M$27)))+((SUMPRODUCT(1*(WEEKDAY(ROW(INDIRECT(E110&amp;":"&amp;F110)))=5)))*(LOOKUP(B110,personnels!$A$6:$A$27,personnels!$N$6:$N$27)))+((SUMPRODUCT(1*(WEEKDAY(ROW(INDIRECT(E110&amp;":"&amp;F110)))=6)))*(LOOKUP(B110,personnels!$A$6:$A$27,personnels!$O$6:$O$27)))),"")</f>
        <v/>
      </c>
      <c r="K110" s="48">
        <f>IF(C110='Paramètre DIVERS'!$B$6,NETWORKDAYS(E110,F110,Calendrier!$M$5:$M$18)-0.5,NETWORKDAYS(E110,F110,Calendrier!$M$5:$M$18))</f>
        <v>0</v>
      </c>
      <c r="L110" s="47" t="str">
        <f t="shared" si="46"/>
        <v/>
      </c>
      <c r="M110" s="46" t="str">
        <f t="shared" si="46"/>
        <v/>
      </c>
      <c r="N110" s="46" t="str">
        <f t="shared" si="46"/>
        <v>C</v>
      </c>
      <c r="O110" s="46" t="str">
        <f t="shared" si="46"/>
        <v>C</v>
      </c>
      <c r="P110" s="46" t="str">
        <f t="shared" si="46"/>
        <v/>
      </c>
      <c r="Q110" s="46" t="str">
        <f t="shared" si="46"/>
        <v>C</v>
      </c>
      <c r="R110" s="46" t="str">
        <f t="shared" si="46"/>
        <v/>
      </c>
      <c r="S110" s="46" t="str">
        <f t="shared" si="46"/>
        <v/>
      </c>
      <c r="T110" s="46" t="str">
        <f t="shared" si="46"/>
        <v/>
      </c>
      <c r="U110" s="46" t="str">
        <f t="shared" si="46"/>
        <v>C</v>
      </c>
      <c r="V110" s="46" t="str">
        <f t="shared" si="47"/>
        <v>C</v>
      </c>
      <c r="W110" s="46" t="str">
        <f t="shared" si="47"/>
        <v/>
      </c>
      <c r="X110" s="46" t="str">
        <f t="shared" si="47"/>
        <v/>
      </c>
      <c r="Y110" s="46" t="str">
        <f t="shared" si="47"/>
        <v/>
      </c>
      <c r="Z110" s="46" t="str">
        <f t="shared" si="47"/>
        <v/>
      </c>
      <c r="AA110" s="46" t="str">
        <f t="shared" si="47"/>
        <v/>
      </c>
      <c r="AB110" s="46" t="str">
        <f t="shared" si="47"/>
        <v>C</v>
      </c>
      <c r="AC110" s="46" t="str">
        <f t="shared" si="47"/>
        <v>C</v>
      </c>
      <c r="AD110" s="46" t="str">
        <f t="shared" si="47"/>
        <v/>
      </c>
      <c r="AE110" s="46" t="str">
        <f t="shared" si="47"/>
        <v/>
      </c>
      <c r="AF110" s="46" t="str">
        <f t="shared" si="48"/>
        <v/>
      </c>
      <c r="AG110" s="46" t="str">
        <f t="shared" si="48"/>
        <v/>
      </c>
      <c r="AH110" s="46" t="str">
        <f t="shared" si="48"/>
        <v/>
      </c>
      <c r="AI110" s="46" t="str">
        <f t="shared" si="48"/>
        <v>C</v>
      </c>
      <c r="AJ110" s="46" t="str">
        <f t="shared" si="48"/>
        <v>C</v>
      </c>
      <c r="AK110" s="46" t="str">
        <f t="shared" si="48"/>
        <v/>
      </c>
      <c r="AL110" s="46" t="str">
        <f t="shared" si="48"/>
        <v/>
      </c>
      <c r="AM110" s="46" t="str">
        <f t="shared" si="48"/>
        <v/>
      </c>
      <c r="AN110" s="46" t="str">
        <f t="shared" si="48"/>
        <v/>
      </c>
      <c r="AO110" s="46" t="str">
        <f t="shared" si="48"/>
        <v/>
      </c>
      <c r="AP110" s="46" t="str">
        <f t="shared" si="49"/>
        <v>C</v>
      </c>
      <c r="AQ110" s="46" t="str">
        <f t="shared" si="49"/>
        <v>C</v>
      </c>
      <c r="AR110" s="46" t="str">
        <f t="shared" si="49"/>
        <v/>
      </c>
      <c r="AS110" s="46" t="str">
        <f t="shared" si="49"/>
        <v/>
      </c>
      <c r="AT110" s="46" t="str">
        <f t="shared" si="49"/>
        <v/>
      </c>
      <c r="AU110" s="46" t="str">
        <f t="shared" si="49"/>
        <v/>
      </c>
      <c r="AV110" s="46" t="str">
        <f t="shared" si="49"/>
        <v/>
      </c>
      <c r="AW110" s="46" t="str">
        <f t="shared" si="49"/>
        <v>C</v>
      </c>
      <c r="AX110" s="46" t="str">
        <f t="shared" si="49"/>
        <v>C</v>
      </c>
      <c r="AY110" s="46" t="str">
        <f t="shared" si="49"/>
        <v/>
      </c>
      <c r="AZ110" s="45" t="str">
        <f t="shared" si="49"/>
        <v/>
      </c>
    </row>
    <row r="111" spans="1:52" x14ac:dyDescent="0.3">
      <c r="A111" s="58" t="str">
        <f t="shared" si="45"/>
        <v/>
      </c>
      <c r="B111" s="57"/>
      <c r="C111" s="56"/>
      <c r="D111" s="55"/>
      <c r="E111" s="54"/>
      <c r="F111" s="53"/>
      <c r="G111" s="52"/>
      <c r="H111" s="51"/>
      <c r="I111" s="50" t="str">
        <f>IF(C111="","",VLOOKUP(C111,'Paramètre DIVERS'!$B$5:$D$13,2,FALSE))</f>
        <v/>
      </c>
      <c r="J111" s="49" t="str">
        <f ca="1">IF(OR(I111="RTT",I111="HS"),IF(AND(G111&lt;&gt;"",H111&lt;&gt;""),(H111-G111)*24,((SUMPRODUCT(1*(WEEKDAY(ROW(INDIRECT(E111&amp;":"&amp;F111)))=2)))*(LOOKUP(B111,personnels!$A$6:$A$27,personnels!$K$6:$K$27)))+((SUMPRODUCT(1*(WEEKDAY(ROW(INDIRECT(E111&amp;":"&amp;F111)))=3)))*(LOOKUP(B111,personnels!$A$6:$A$27,personnels!$L$6:$L$27)))+((SUMPRODUCT(1*(WEEKDAY(ROW(INDIRECT(E111&amp;":"&amp;F111)))=4)))*(LOOKUP(B111,personnels!$A$6:$A$27,personnels!$M$6:$M$27)))+((SUMPRODUCT(1*(WEEKDAY(ROW(INDIRECT(E111&amp;":"&amp;F111)))=5)))*(LOOKUP(B111,personnels!$A$6:$A$27,personnels!$N$6:$N$27)))+((SUMPRODUCT(1*(WEEKDAY(ROW(INDIRECT(E111&amp;":"&amp;F111)))=6)))*(LOOKUP(B111,personnels!$A$6:$A$27,personnels!$O$6:$O$27)))),"")</f>
        <v/>
      </c>
      <c r="K111" s="48">
        <f>IF(C111='Paramètre DIVERS'!$B$6,NETWORKDAYS(E111,F111,Calendrier!$M$5:$M$18)-0.5,NETWORKDAYS(E111,F111,Calendrier!$M$5:$M$18))</f>
        <v>0</v>
      </c>
      <c r="L111" s="47" t="str">
        <f t="shared" si="46"/>
        <v/>
      </c>
      <c r="M111" s="46" t="str">
        <f t="shared" si="46"/>
        <v/>
      </c>
      <c r="N111" s="46" t="str">
        <f t="shared" si="46"/>
        <v>C</v>
      </c>
      <c r="O111" s="46" t="str">
        <f t="shared" si="46"/>
        <v>C</v>
      </c>
      <c r="P111" s="46" t="str">
        <f t="shared" si="46"/>
        <v/>
      </c>
      <c r="Q111" s="46" t="str">
        <f t="shared" si="46"/>
        <v>C</v>
      </c>
      <c r="R111" s="46" t="str">
        <f t="shared" si="46"/>
        <v/>
      </c>
      <c r="S111" s="46" t="str">
        <f t="shared" si="46"/>
        <v/>
      </c>
      <c r="T111" s="46" t="str">
        <f t="shared" si="46"/>
        <v/>
      </c>
      <c r="U111" s="46" t="str">
        <f t="shared" si="46"/>
        <v>C</v>
      </c>
      <c r="V111" s="46" t="str">
        <f t="shared" si="47"/>
        <v>C</v>
      </c>
      <c r="W111" s="46" t="str">
        <f t="shared" si="47"/>
        <v/>
      </c>
      <c r="X111" s="46" t="str">
        <f t="shared" si="47"/>
        <v/>
      </c>
      <c r="Y111" s="46" t="str">
        <f t="shared" si="47"/>
        <v/>
      </c>
      <c r="Z111" s="46" t="str">
        <f t="shared" si="47"/>
        <v/>
      </c>
      <c r="AA111" s="46" t="str">
        <f t="shared" si="47"/>
        <v/>
      </c>
      <c r="AB111" s="46" t="str">
        <f t="shared" si="47"/>
        <v>C</v>
      </c>
      <c r="AC111" s="46" t="str">
        <f t="shared" si="47"/>
        <v>C</v>
      </c>
      <c r="AD111" s="46" t="str">
        <f t="shared" si="47"/>
        <v/>
      </c>
      <c r="AE111" s="46" t="str">
        <f t="shared" si="47"/>
        <v/>
      </c>
      <c r="AF111" s="46" t="str">
        <f t="shared" si="48"/>
        <v/>
      </c>
      <c r="AG111" s="46" t="str">
        <f t="shared" si="48"/>
        <v/>
      </c>
      <c r="AH111" s="46" t="str">
        <f t="shared" si="48"/>
        <v/>
      </c>
      <c r="AI111" s="46" t="str">
        <f t="shared" si="48"/>
        <v>C</v>
      </c>
      <c r="AJ111" s="46" t="str">
        <f t="shared" si="48"/>
        <v>C</v>
      </c>
      <c r="AK111" s="46" t="str">
        <f t="shared" si="48"/>
        <v/>
      </c>
      <c r="AL111" s="46" t="str">
        <f t="shared" si="48"/>
        <v/>
      </c>
      <c r="AM111" s="46" t="str">
        <f t="shared" si="48"/>
        <v/>
      </c>
      <c r="AN111" s="46" t="str">
        <f t="shared" si="48"/>
        <v/>
      </c>
      <c r="AO111" s="46" t="str">
        <f t="shared" si="48"/>
        <v/>
      </c>
      <c r="AP111" s="46" t="str">
        <f t="shared" si="49"/>
        <v>C</v>
      </c>
      <c r="AQ111" s="46" t="str">
        <f t="shared" si="49"/>
        <v>C</v>
      </c>
      <c r="AR111" s="46" t="str">
        <f t="shared" si="49"/>
        <v/>
      </c>
      <c r="AS111" s="46" t="str">
        <f t="shared" si="49"/>
        <v/>
      </c>
      <c r="AT111" s="46" t="str">
        <f t="shared" si="49"/>
        <v/>
      </c>
      <c r="AU111" s="46" t="str">
        <f t="shared" si="49"/>
        <v/>
      </c>
      <c r="AV111" s="46" t="str">
        <f t="shared" si="49"/>
        <v/>
      </c>
      <c r="AW111" s="46" t="str">
        <f t="shared" si="49"/>
        <v>C</v>
      </c>
      <c r="AX111" s="46" t="str">
        <f t="shared" si="49"/>
        <v>C</v>
      </c>
      <c r="AY111" s="46" t="str">
        <f t="shared" si="49"/>
        <v/>
      </c>
      <c r="AZ111" s="45" t="str">
        <f t="shared" si="49"/>
        <v/>
      </c>
    </row>
    <row r="112" spans="1:52" x14ac:dyDescent="0.3">
      <c r="A112" s="58" t="str">
        <f t="shared" si="45"/>
        <v/>
      </c>
      <c r="B112" s="57"/>
      <c r="C112" s="56"/>
      <c r="D112" s="55"/>
      <c r="E112" s="54"/>
      <c r="F112" s="53"/>
      <c r="G112" s="52"/>
      <c r="H112" s="51"/>
      <c r="I112" s="50" t="str">
        <f>IF(C112="","",VLOOKUP(C112,'Paramètre DIVERS'!$B$5:$D$13,2,FALSE))</f>
        <v/>
      </c>
      <c r="J112" s="49" t="str">
        <f ca="1">IF(OR(I112="RTT",I112="HS"),IF(AND(G112&lt;&gt;"",H112&lt;&gt;""),(H112-G112)*24,((SUMPRODUCT(1*(WEEKDAY(ROW(INDIRECT(E112&amp;":"&amp;F112)))=2)))*(LOOKUP(B112,personnels!$A$6:$A$27,personnels!$K$6:$K$27)))+((SUMPRODUCT(1*(WEEKDAY(ROW(INDIRECT(E112&amp;":"&amp;F112)))=3)))*(LOOKUP(B112,personnels!$A$6:$A$27,personnels!$L$6:$L$27)))+((SUMPRODUCT(1*(WEEKDAY(ROW(INDIRECT(E112&amp;":"&amp;F112)))=4)))*(LOOKUP(B112,personnels!$A$6:$A$27,personnels!$M$6:$M$27)))+((SUMPRODUCT(1*(WEEKDAY(ROW(INDIRECT(E112&amp;":"&amp;F112)))=5)))*(LOOKUP(B112,personnels!$A$6:$A$27,personnels!$N$6:$N$27)))+((SUMPRODUCT(1*(WEEKDAY(ROW(INDIRECT(E112&amp;":"&amp;F112)))=6)))*(LOOKUP(B112,personnels!$A$6:$A$27,personnels!$O$6:$O$27)))),"")</f>
        <v/>
      </c>
      <c r="K112" s="48">
        <f>IF(C112='Paramètre DIVERS'!$B$6,NETWORKDAYS(E112,F112,Calendrier!$M$5:$M$18)-0.5,NETWORKDAYS(E112,F112,Calendrier!$M$5:$M$18))</f>
        <v>0</v>
      </c>
      <c r="L112" s="47" t="str">
        <f t="shared" si="46"/>
        <v/>
      </c>
      <c r="M112" s="46" t="str">
        <f t="shared" si="46"/>
        <v/>
      </c>
      <c r="N112" s="46" t="str">
        <f t="shared" si="46"/>
        <v>C</v>
      </c>
      <c r="O112" s="46" t="str">
        <f t="shared" si="46"/>
        <v>C</v>
      </c>
      <c r="P112" s="46" t="str">
        <f t="shared" si="46"/>
        <v/>
      </c>
      <c r="Q112" s="46" t="str">
        <f t="shared" si="46"/>
        <v>C</v>
      </c>
      <c r="R112" s="46" t="str">
        <f t="shared" si="46"/>
        <v/>
      </c>
      <c r="S112" s="46" t="str">
        <f t="shared" si="46"/>
        <v/>
      </c>
      <c r="T112" s="46" t="str">
        <f t="shared" si="46"/>
        <v/>
      </c>
      <c r="U112" s="46" t="str">
        <f t="shared" si="46"/>
        <v>C</v>
      </c>
      <c r="V112" s="46" t="str">
        <f t="shared" si="47"/>
        <v>C</v>
      </c>
      <c r="W112" s="46" t="str">
        <f t="shared" si="47"/>
        <v/>
      </c>
      <c r="X112" s="46" t="str">
        <f t="shared" si="47"/>
        <v/>
      </c>
      <c r="Y112" s="46" t="str">
        <f t="shared" si="47"/>
        <v/>
      </c>
      <c r="Z112" s="46" t="str">
        <f t="shared" si="47"/>
        <v/>
      </c>
      <c r="AA112" s="46" t="str">
        <f t="shared" si="47"/>
        <v/>
      </c>
      <c r="AB112" s="46" t="str">
        <f t="shared" si="47"/>
        <v>C</v>
      </c>
      <c r="AC112" s="46" t="str">
        <f t="shared" si="47"/>
        <v>C</v>
      </c>
      <c r="AD112" s="46" t="str">
        <f t="shared" si="47"/>
        <v/>
      </c>
      <c r="AE112" s="46" t="str">
        <f t="shared" si="47"/>
        <v/>
      </c>
      <c r="AF112" s="46" t="str">
        <f t="shared" si="48"/>
        <v/>
      </c>
      <c r="AG112" s="46" t="str">
        <f t="shared" si="48"/>
        <v/>
      </c>
      <c r="AH112" s="46" t="str">
        <f t="shared" si="48"/>
        <v/>
      </c>
      <c r="AI112" s="46" t="str">
        <f t="shared" si="48"/>
        <v>C</v>
      </c>
      <c r="AJ112" s="46" t="str">
        <f t="shared" si="48"/>
        <v>C</v>
      </c>
      <c r="AK112" s="46" t="str">
        <f t="shared" si="48"/>
        <v/>
      </c>
      <c r="AL112" s="46" t="str">
        <f t="shared" si="48"/>
        <v/>
      </c>
      <c r="AM112" s="46" t="str">
        <f t="shared" si="48"/>
        <v/>
      </c>
      <c r="AN112" s="46" t="str">
        <f t="shared" si="48"/>
        <v/>
      </c>
      <c r="AO112" s="46" t="str">
        <f t="shared" si="48"/>
        <v/>
      </c>
      <c r="AP112" s="46" t="str">
        <f t="shared" si="49"/>
        <v>C</v>
      </c>
      <c r="AQ112" s="46" t="str">
        <f t="shared" si="49"/>
        <v>C</v>
      </c>
      <c r="AR112" s="46" t="str">
        <f t="shared" si="49"/>
        <v/>
      </c>
      <c r="AS112" s="46" t="str">
        <f t="shared" si="49"/>
        <v/>
      </c>
      <c r="AT112" s="46" t="str">
        <f t="shared" si="49"/>
        <v/>
      </c>
      <c r="AU112" s="46" t="str">
        <f t="shared" si="49"/>
        <v/>
      </c>
      <c r="AV112" s="46" t="str">
        <f t="shared" si="49"/>
        <v/>
      </c>
      <c r="AW112" s="46" t="str">
        <f t="shared" si="49"/>
        <v>C</v>
      </c>
      <c r="AX112" s="46" t="str">
        <f t="shared" si="49"/>
        <v>C</v>
      </c>
      <c r="AY112" s="46" t="str">
        <f t="shared" si="49"/>
        <v/>
      </c>
      <c r="AZ112" s="45" t="str">
        <f t="shared" si="49"/>
        <v/>
      </c>
    </row>
    <row r="113" spans="1:52" x14ac:dyDescent="0.3">
      <c r="A113" s="58" t="str">
        <f t="shared" si="45"/>
        <v/>
      </c>
      <c r="B113" s="57"/>
      <c r="C113" s="56"/>
      <c r="D113" s="55"/>
      <c r="E113" s="54"/>
      <c r="F113" s="53"/>
      <c r="G113" s="52"/>
      <c r="H113" s="51"/>
      <c r="I113" s="50" t="str">
        <f>IF(C113="","",VLOOKUP(C113,'Paramètre DIVERS'!$B$5:$D$13,2,FALSE))</f>
        <v/>
      </c>
      <c r="J113" s="49" t="str">
        <f ca="1">IF(OR(I113="RTT",I113="HS"),IF(AND(G113&lt;&gt;"",H113&lt;&gt;""),(H113-G113)*24,((SUMPRODUCT(1*(WEEKDAY(ROW(INDIRECT(E113&amp;":"&amp;F113)))=2)))*(LOOKUP(B113,personnels!$A$6:$A$27,personnels!$K$6:$K$27)))+((SUMPRODUCT(1*(WEEKDAY(ROW(INDIRECT(E113&amp;":"&amp;F113)))=3)))*(LOOKUP(B113,personnels!$A$6:$A$27,personnels!$L$6:$L$27)))+((SUMPRODUCT(1*(WEEKDAY(ROW(INDIRECT(E113&amp;":"&amp;F113)))=4)))*(LOOKUP(B113,personnels!$A$6:$A$27,personnels!$M$6:$M$27)))+((SUMPRODUCT(1*(WEEKDAY(ROW(INDIRECT(E113&amp;":"&amp;F113)))=5)))*(LOOKUP(B113,personnels!$A$6:$A$27,personnels!$N$6:$N$27)))+((SUMPRODUCT(1*(WEEKDAY(ROW(INDIRECT(E113&amp;":"&amp;F113)))=6)))*(LOOKUP(B113,personnels!$A$6:$A$27,personnels!$O$6:$O$27)))),"")</f>
        <v/>
      </c>
      <c r="K113" s="48">
        <f>IF(C113='Paramètre DIVERS'!$B$6,NETWORKDAYS(E113,F113,Calendrier!$M$5:$M$18)-0.5,NETWORKDAYS(E113,F113,Calendrier!$M$5:$M$18))</f>
        <v>0</v>
      </c>
      <c r="L113" s="47" t="str">
        <f t="shared" si="46"/>
        <v/>
      </c>
      <c r="M113" s="46" t="str">
        <f t="shared" si="46"/>
        <v/>
      </c>
      <c r="N113" s="46" t="str">
        <f t="shared" si="46"/>
        <v>C</v>
      </c>
      <c r="O113" s="46" t="str">
        <f t="shared" si="46"/>
        <v>C</v>
      </c>
      <c r="P113" s="46" t="str">
        <f t="shared" si="46"/>
        <v/>
      </c>
      <c r="Q113" s="46" t="str">
        <f t="shared" si="46"/>
        <v>C</v>
      </c>
      <c r="R113" s="46" t="str">
        <f t="shared" si="46"/>
        <v/>
      </c>
      <c r="S113" s="46" t="str">
        <f t="shared" si="46"/>
        <v/>
      </c>
      <c r="T113" s="46" t="str">
        <f t="shared" si="46"/>
        <v/>
      </c>
      <c r="U113" s="46" t="str">
        <f t="shared" si="46"/>
        <v>C</v>
      </c>
      <c r="V113" s="46" t="str">
        <f t="shared" si="47"/>
        <v>C</v>
      </c>
      <c r="W113" s="46" t="str">
        <f t="shared" si="47"/>
        <v/>
      </c>
      <c r="X113" s="46" t="str">
        <f t="shared" si="47"/>
        <v/>
      </c>
      <c r="Y113" s="46" t="str">
        <f t="shared" si="47"/>
        <v/>
      </c>
      <c r="Z113" s="46" t="str">
        <f t="shared" si="47"/>
        <v/>
      </c>
      <c r="AA113" s="46" t="str">
        <f t="shared" si="47"/>
        <v/>
      </c>
      <c r="AB113" s="46" t="str">
        <f t="shared" si="47"/>
        <v>C</v>
      </c>
      <c r="AC113" s="46" t="str">
        <f t="shared" si="47"/>
        <v>C</v>
      </c>
      <c r="AD113" s="46" t="str">
        <f t="shared" si="47"/>
        <v/>
      </c>
      <c r="AE113" s="46" t="str">
        <f t="shared" si="47"/>
        <v/>
      </c>
      <c r="AF113" s="46" t="str">
        <f t="shared" si="48"/>
        <v/>
      </c>
      <c r="AG113" s="46" t="str">
        <f t="shared" si="48"/>
        <v/>
      </c>
      <c r="AH113" s="46" t="str">
        <f t="shared" si="48"/>
        <v/>
      </c>
      <c r="AI113" s="46" t="str">
        <f t="shared" si="48"/>
        <v>C</v>
      </c>
      <c r="AJ113" s="46" t="str">
        <f t="shared" si="48"/>
        <v>C</v>
      </c>
      <c r="AK113" s="46" t="str">
        <f t="shared" si="48"/>
        <v/>
      </c>
      <c r="AL113" s="46" t="str">
        <f t="shared" si="48"/>
        <v/>
      </c>
      <c r="AM113" s="46" t="str">
        <f t="shared" si="48"/>
        <v/>
      </c>
      <c r="AN113" s="46" t="str">
        <f t="shared" si="48"/>
        <v/>
      </c>
      <c r="AO113" s="46" t="str">
        <f t="shared" si="48"/>
        <v/>
      </c>
      <c r="AP113" s="46" t="str">
        <f t="shared" si="49"/>
        <v>C</v>
      </c>
      <c r="AQ113" s="46" t="str">
        <f t="shared" si="49"/>
        <v>C</v>
      </c>
      <c r="AR113" s="46" t="str">
        <f t="shared" si="49"/>
        <v/>
      </c>
      <c r="AS113" s="46" t="str">
        <f t="shared" si="49"/>
        <v/>
      </c>
      <c r="AT113" s="46" t="str">
        <f t="shared" si="49"/>
        <v/>
      </c>
      <c r="AU113" s="46" t="str">
        <f t="shared" si="49"/>
        <v/>
      </c>
      <c r="AV113" s="46" t="str">
        <f t="shared" si="49"/>
        <v/>
      </c>
      <c r="AW113" s="46" t="str">
        <f t="shared" si="49"/>
        <v>C</v>
      </c>
      <c r="AX113" s="46" t="str">
        <f t="shared" si="49"/>
        <v>C</v>
      </c>
      <c r="AY113" s="46" t="str">
        <f t="shared" si="49"/>
        <v/>
      </c>
      <c r="AZ113" s="45" t="str">
        <f t="shared" si="49"/>
        <v/>
      </c>
    </row>
    <row r="114" spans="1:52" x14ac:dyDescent="0.3">
      <c r="A114" s="58" t="str">
        <f t="shared" si="45"/>
        <v/>
      </c>
      <c r="B114" s="57"/>
      <c r="C114" s="56"/>
      <c r="D114" s="55"/>
      <c r="E114" s="54"/>
      <c r="F114" s="53"/>
      <c r="G114" s="52"/>
      <c r="H114" s="51"/>
      <c r="I114" s="50" t="str">
        <f>IF(C114="","",VLOOKUP(C114,'Paramètre DIVERS'!$B$5:$D$13,2,FALSE))</f>
        <v/>
      </c>
      <c r="J114" s="49" t="str">
        <f ca="1">IF(OR(I114="RTT",I114="HS"),IF(AND(G114&lt;&gt;"",H114&lt;&gt;""),(H114-G114)*24,((SUMPRODUCT(1*(WEEKDAY(ROW(INDIRECT(E114&amp;":"&amp;F114)))=2)))*(LOOKUP(B114,personnels!$A$6:$A$27,personnels!$K$6:$K$27)))+((SUMPRODUCT(1*(WEEKDAY(ROW(INDIRECT(E114&amp;":"&amp;F114)))=3)))*(LOOKUP(B114,personnels!$A$6:$A$27,personnels!$L$6:$L$27)))+((SUMPRODUCT(1*(WEEKDAY(ROW(INDIRECT(E114&amp;":"&amp;F114)))=4)))*(LOOKUP(B114,personnels!$A$6:$A$27,personnels!$M$6:$M$27)))+((SUMPRODUCT(1*(WEEKDAY(ROW(INDIRECT(E114&amp;":"&amp;F114)))=5)))*(LOOKUP(B114,personnels!$A$6:$A$27,personnels!$N$6:$N$27)))+((SUMPRODUCT(1*(WEEKDAY(ROW(INDIRECT(E114&amp;":"&amp;F114)))=6)))*(LOOKUP(B114,personnels!$A$6:$A$27,personnels!$O$6:$O$27)))),"")</f>
        <v/>
      </c>
      <c r="K114" s="48">
        <f>IF(C114='Paramètre DIVERS'!$B$6,NETWORKDAYS(E114,F114,Calendrier!$M$5:$M$18)-0.5,NETWORKDAYS(E114,F114,Calendrier!$M$5:$M$18))</f>
        <v>0</v>
      </c>
      <c r="L114" s="47" t="str">
        <f t="shared" si="46"/>
        <v/>
      </c>
      <c r="M114" s="46" t="str">
        <f t="shared" si="46"/>
        <v/>
      </c>
      <c r="N114" s="46" t="str">
        <f t="shared" si="46"/>
        <v>C</v>
      </c>
      <c r="O114" s="46" t="str">
        <f t="shared" si="46"/>
        <v>C</v>
      </c>
      <c r="P114" s="46" t="str">
        <f t="shared" si="46"/>
        <v/>
      </c>
      <c r="Q114" s="46" t="str">
        <f t="shared" si="46"/>
        <v>C</v>
      </c>
      <c r="R114" s="46" t="str">
        <f t="shared" si="46"/>
        <v/>
      </c>
      <c r="S114" s="46" t="str">
        <f t="shared" si="46"/>
        <v/>
      </c>
      <c r="T114" s="46" t="str">
        <f t="shared" si="46"/>
        <v/>
      </c>
      <c r="U114" s="46" t="str">
        <f t="shared" si="46"/>
        <v>C</v>
      </c>
      <c r="V114" s="46" t="str">
        <f t="shared" si="47"/>
        <v>C</v>
      </c>
      <c r="W114" s="46" t="str">
        <f t="shared" si="47"/>
        <v/>
      </c>
      <c r="X114" s="46" t="str">
        <f t="shared" si="47"/>
        <v/>
      </c>
      <c r="Y114" s="46" t="str">
        <f t="shared" si="47"/>
        <v/>
      </c>
      <c r="Z114" s="46" t="str">
        <f t="shared" si="47"/>
        <v/>
      </c>
      <c r="AA114" s="46" t="str">
        <f t="shared" si="47"/>
        <v/>
      </c>
      <c r="AB114" s="46" t="str">
        <f t="shared" si="47"/>
        <v>C</v>
      </c>
      <c r="AC114" s="46" t="str">
        <f t="shared" si="47"/>
        <v>C</v>
      </c>
      <c r="AD114" s="46" t="str">
        <f t="shared" si="47"/>
        <v/>
      </c>
      <c r="AE114" s="46" t="str">
        <f t="shared" si="47"/>
        <v/>
      </c>
      <c r="AF114" s="46" t="str">
        <f t="shared" si="48"/>
        <v/>
      </c>
      <c r="AG114" s="46" t="str">
        <f t="shared" si="48"/>
        <v/>
      </c>
      <c r="AH114" s="46" t="str">
        <f t="shared" si="48"/>
        <v/>
      </c>
      <c r="AI114" s="46" t="str">
        <f t="shared" si="48"/>
        <v>C</v>
      </c>
      <c r="AJ114" s="46" t="str">
        <f t="shared" si="48"/>
        <v>C</v>
      </c>
      <c r="AK114" s="46" t="str">
        <f t="shared" si="48"/>
        <v/>
      </c>
      <c r="AL114" s="46" t="str">
        <f t="shared" si="48"/>
        <v/>
      </c>
      <c r="AM114" s="46" t="str">
        <f t="shared" si="48"/>
        <v/>
      </c>
      <c r="AN114" s="46" t="str">
        <f t="shared" si="48"/>
        <v/>
      </c>
      <c r="AO114" s="46" t="str">
        <f t="shared" si="48"/>
        <v/>
      </c>
      <c r="AP114" s="46" t="str">
        <f t="shared" si="49"/>
        <v>C</v>
      </c>
      <c r="AQ114" s="46" t="str">
        <f t="shared" si="49"/>
        <v>C</v>
      </c>
      <c r="AR114" s="46" t="str">
        <f t="shared" si="49"/>
        <v/>
      </c>
      <c r="AS114" s="46" t="str">
        <f t="shared" si="49"/>
        <v/>
      </c>
      <c r="AT114" s="46" t="str">
        <f t="shared" si="49"/>
        <v/>
      </c>
      <c r="AU114" s="46" t="str">
        <f t="shared" si="49"/>
        <v/>
      </c>
      <c r="AV114" s="46" t="str">
        <f t="shared" si="49"/>
        <v/>
      </c>
      <c r="AW114" s="46" t="str">
        <f t="shared" si="49"/>
        <v>C</v>
      </c>
      <c r="AX114" s="46" t="str">
        <f t="shared" si="49"/>
        <v>C</v>
      </c>
      <c r="AY114" s="46" t="str">
        <f t="shared" si="49"/>
        <v/>
      </c>
      <c r="AZ114" s="45" t="str">
        <f t="shared" si="49"/>
        <v/>
      </c>
    </row>
    <row r="115" spans="1:52" x14ac:dyDescent="0.3">
      <c r="A115" s="58" t="str">
        <f t="shared" si="45"/>
        <v/>
      </c>
      <c r="B115" s="57"/>
      <c r="C115" s="56"/>
      <c r="D115" s="55"/>
      <c r="E115" s="54"/>
      <c r="F115" s="53"/>
      <c r="G115" s="52"/>
      <c r="H115" s="51"/>
      <c r="I115" s="50" t="str">
        <f>IF(C115="","",VLOOKUP(C115,'Paramètre DIVERS'!$B$5:$D$13,2,FALSE))</f>
        <v/>
      </c>
      <c r="J115" s="49" t="str">
        <f ca="1">IF(OR(I115="RTT",I115="HS"),IF(AND(G115&lt;&gt;"",H115&lt;&gt;""),(H115-G115)*24,((SUMPRODUCT(1*(WEEKDAY(ROW(INDIRECT(E115&amp;":"&amp;F115)))=2)))*(LOOKUP(B115,personnels!$A$6:$A$27,personnels!$K$6:$K$27)))+((SUMPRODUCT(1*(WEEKDAY(ROW(INDIRECT(E115&amp;":"&amp;F115)))=3)))*(LOOKUP(B115,personnels!$A$6:$A$27,personnels!$L$6:$L$27)))+((SUMPRODUCT(1*(WEEKDAY(ROW(INDIRECT(E115&amp;":"&amp;F115)))=4)))*(LOOKUP(B115,personnels!$A$6:$A$27,personnels!$M$6:$M$27)))+((SUMPRODUCT(1*(WEEKDAY(ROW(INDIRECT(E115&amp;":"&amp;F115)))=5)))*(LOOKUP(B115,personnels!$A$6:$A$27,personnels!$N$6:$N$27)))+((SUMPRODUCT(1*(WEEKDAY(ROW(INDIRECT(E115&amp;":"&amp;F115)))=6)))*(LOOKUP(B115,personnels!$A$6:$A$27,personnels!$O$6:$O$27)))),"")</f>
        <v/>
      </c>
      <c r="K115" s="48">
        <f>IF(C115='Paramètre DIVERS'!$B$6,NETWORKDAYS(E115,F115,Calendrier!$M$5:$M$18)-0.5,NETWORKDAYS(E115,F115,Calendrier!$M$5:$M$18))</f>
        <v>0</v>
      </c>
      <c r="L115" s="47" t="str">
        <f t="shared" si="46"/>
        <v/>
      </c>
      <c r="M115" s="46" t="str">
        <f t="shared" si="46"/>
        <v/>
      </c>
      <c r="N115" s="46" t="str">
        <f t="shared" si="46"/>
        <v>C</v>
      </c>
      <c r="O115" s="46" t="str">
        <f t="shared" si="46"/>
        <v>C</v>
      </c>
      <c r="P115" s="46" t="str">
        <f t="shared" si="46"/>
        <v/>
      </c>
      <c r="Q115" s="46" t="str">
        <f t="shared" si="46"/>
        <v>C</v>
      </c>
      <c r="R115" s="46" t="str">
        <f t="shared" si="46"/>
        <v/>
      </c>
      <c r="S115" s="46" t="str">
        <f t="shared" si="46"/>
        <v/>
      </c>
      <c r="T115" s="46" t="str">
        <f t="shared" si="46"/>
        <v/>
      </c>
      <c r="U115" s="46" t="str">
        <f t="shared" si="46"/>
        <v>C</v>
      </c>
      <c r="V115" s="46" t="str">
        <f t="shared" si="47"/>
        <v>C</v>
      </c>
      <c r="W115" s="46" t="str">
        <f t="shared" si="47"/>
        <v/>
      </c>
      <c r="X115" s="46" t="str">
        <f t="shared" si="47"/>
        <v/>
      </c>
      <c r="Y115" s="46" t="str">
        <f t="shared" si="47"/>
        <v/>
      </c>
      <c r="Z115" s="46" t="str">
        <f t="shared" si="47"/>
        <v/>
      </c>
      <c r="AA115" s="46" t="str">
        <f t="shared" si="47"/>
        <v/>
      </c>
      <c r="AB115" s="46" t="str">
        <f t="shared" si="47"/>
        <v>C</v>
      </c>
      <c r="AC115" s="46" t="str">
        <f t="shared" si="47"/>
        <v>C</v>
      </c>
      <c r="AD115" s="46" t="str">
        <f t="shared" si="47"/>
        <v/>
      </c>
      <c r="AE115" s="46" t="str">
        <f t="shared" si="47"/>
        <v/>
      </c>
      <c r="AF115" s="46" t="str">
        <f t="shared" si="48"/>
        <v/>
      </c>
      <c r="AG115" s="46" t="str">
        <f t="shared" si="48"/>
        <v/>
      </c>
      <c r="AH115" s="46" t="str">
        <f t="shared" si="48"/>
        <v/>
      </c>
      <c r="AI115" s="46" t="str">
        <f t="shared" si="48"/>
        <v>C</v>
      </c>
      <c r="AJ115" s="46" t="str">
        <f t="shared" si="48"/>
        <v>C</v>
      </c>
      <c r="AK115" s="46" t="str">
        <f t="shared" si="48"/>
        <v/>
      </c>
      <c r="AL115" s="46" t="str">
        <f t="shared" si="48"/>
        <v/>
      </c>
      <c r="AM115" s="46" t="str">
        <f t="shared" si="48"/>
        <v/>
      </c>
      <c r="AN115" s="46" t="str">
        <f t="shared" si="48"/>
        <v/>
      </c>
      <c r="AO115" s="46" t="str">
        <f t="shared" si="48"/>
        <v/>
      </c>
      <c r="AP115" s="46" t="str">
        <f t="shared" si="49"/>
        <v>C</v>
      </c>
      <c r="AQ115" s="46" t="str">
        <f t="shared" si="49"/>
        <v>C</v>
      </c>
      <c r="AR115" s="46" t="str">
        <f t="shared" si="49"/>
        <v/>
      </c>
      <c r="AS115" s="46" t="str">
        <f t="shared" si="49"/>
        <v/>
      </c>
      <c r="AT115" s="46" t="str">
        <f t="shared" si="49"/>
        <v/>
      </c>
      <c r="AU115" s="46" t="str">
        <f t="shared" si="49"/>
        <v/>
      </c>
      <c r="AV115" s="46" t="str">
        <f t="shared" si="49"/>
        <v/>
      </c>
      <c r="AW115" s="46" t="str">
        <f t="shared" si="49"/>
        <v>C</v>
      </c>
      <c r="AX115" s="46" t="str">
        <f t="shared" si="49"/>
        <v>C</v>
      </c>
      <c r="AY115" s="46" t="str">
        <f t="shared" si="49"/>
        <v/>
      </c>
      <c r="AZ115" s="45" t="str">
        <f t="shared" si="49"/>
        <v/>
      </c>
    </row>
    <row r="116" spans="1:52" x14ac:dyDescent="0.3">
      <c r="A116" s="58" t="str">
        <f t="shared" si="45"/>
        <v/>
      </c>
      <c r="B116" s="57"/>
      <c r="C116" s="56"/>
      <c r="D116" s="55"/>
      <c r="E116" s="54"/>
      <c r="F116" s="53"/>
      <c r="G116" s="52"/>
      <c r="H116" s="51"/>
      <c r="I116" s="50" t="str">
        <f>IF(C116="","",VLOOKUP(C116,'Paramètre DIVERS'!$B$5:$D$13,2,FALSE))</f>
        <v/>
      </c>
      <c r="J116" s="49" t="str">
        <f ca="1">IF(OR(I116="RTT",I116="HS"),IF(AND(G116&lt;&gt;"",H116&lt;&gt;""),(H116-G116)*24,((SUMPRODUCT(1*(WEEKDAY(ROW(INDIRECT(E116&amp;":"&amp;F116)))=2)))*(LOOKUP(B116,personnels!$A$6:$A$27,personnels!$K$6:$K$27)))+((SUMPRODUCT(1*(WEEKDAY(ROW(INDIRECT(E116&amp;":"&amp;F116)))=3)))*(LOOKUP(B116,personnels!$A$6:$A$27,personnels!$L$6:$L$27)))+((SUMPRODUCT(1*(WEEKDAY(ROW(INDIRECT(E116&amp;":"&amp;F116)))=4)))*(LOOKUP(B116,personnels!$A$6:$A$27,personnels!$M$6:$M$27)))+((SUMPRODUCT(1*(WEEKDAY(ROW(INDIRECT(E116&amp;":"&amp;F116)))=5)))*(LOOKUP(B116,personnels!$A$6:$A$27,personnels!$N$6:$N$27)))+((SUMPRODUCT(1*(WEEKDAY(ROW(INDIRECT(E116&amp;":"&amp;F116)))=6)))*(LOOKUP(B116,personnels!$A$6:$A$27,personnels!$O$6:$O$27)))),"")</f>
        <v/>
      </c>
      <c r="K116" s="48">
        <f>IF(C116='Paramètre DIVERS'!$B$6,NETWORKDAYS(E116,F116,Calendrier!$M$5:$M$18)-0.5,NETWORKDAYS(E116,F116,Calendrier!$M$5:$M$18))</f>
        <v>0</v>
      </c>
      <c r="L116" s="47" t="str">
        <f t="shared" si="46"/>
        <v/>
      </c>
      <c r="M116" s="46" t="str">
        <f t="shared" si="46"/>
        <v/>
      </c>
      <c r="N116" s="46" t="str">
        <f t="shared" si="46"/>
        <v>C</v>
      </c>
      <c r="O116" s="46" t="str">
        <f t="shared" si="46"/>
        <v>C</v>
      </c>
      <c r="P116" s="46" t="str">
        <f t="shared" si="46"/>
        <v/>
      </c>
      <c r="Q116" s="46" t="str">
        <f t="shared" si="46"/>
        <v>C</v>
      </c>
      <c r="R116" s="46" t="str">
        <f t="shared" si="46"/>
        <v/>
      </c>
      <c r="S116" s="46" t="str">
        <f t="shared" si="46"/>
        <v/>
      </c>
      <c r="T116" s="46" t="str">
        <f t="shared" si="46"/>
        <v/>
      </c>
      <c r="U116" s="46" t="str">
        <f t="shared" si="46"/>
        <v>C</v>
      </c>
      <c r="V116" s="46" t="str">
        <f t="shared" si="47"/>
        <v>C</v>
      </c>
      <c r="W116" s="46" t="str">
        <f t="shared" si="47"/>
        <v/>
      </c>
      <c r="X116" s="46" t="str">
        <f t="shared" si="47"/>
        <v/>
      </c>
      <c r="Y116" s="46" t="str">
        <f t="shared" si="47"/>
        <v/>
      </c>
      <c r="Z116" s="46" t="str">
        <f t="shared" si="47"/>
        <v/>
      </c>
      <c r="AA116" s="46" t="str">
        <f t="shared" si="47"/>
        <v/>
      </c>
      <c r="AB116" s="46" t="str">
        <f t="shared" si="47"/>
        <v>C</v>
      </c>
      <c r="AC116" s="46" t="str">
        <f t="shared" si="47"/>
        <v>C</v>
      </c>
      <c r="AD116" s="46" t="str">
        <f t="shared" si="47"/>
        <v/>
      </c>
      <c r="AE116" s="46" t="str">
        <f t="shared" si="47"/>
        <v/>
      </c>
      <c r="AF116" s="46" t="str">
        <f t="shared" si="48"/>
        <v/>
      </c>
      <c r="AG116" s="46" t="str">
        <f t="shared" si="48"/>
        <v/>
      </c>
      <c r="AH116" s="46" t="str">
        <f t="shared" si="48"/>
        <v/>
      </c>
      <c r="AI116" s="46" t="str">
        <f t="shared" si="48"/>
        <v>C</v>
      </c>
      <c r="AJ116" s="46" t="str">
        <f t="shared" si="48"/>
        <v>C</v>
      </c>
      <c r="AK116" s="46" t="str">
        <f t="shared" si="48"/>
        <v/>
      </c>
      <c r="AL116" s="46" t="str">
        <f t="shared" si="48"/>
        <v/>
      </c>
      <c r="AM116" s="46" t="str">
        <f t="shared" si="48"/>
        <v/>
      </c>
      <c r="AN116" s="46" t="str">
        <f t="shared" si="48"/>
        <v/>
      </c>
      <c r="AO116" s="46" t="str">
        <f t="shared" si="48"/>
        <v/>
      </c>
      <c r="AP116" s="46" t="str">
        <f t="shared" si="49"/>
        <v>C</v>
      </c>
      <c r="AQ116" s="46" t="str">
        <f t="shared" si="49"/>
        <v>C</v>
      </c>
      <c r="AR116" s="46" t="str">
        <f t="shared" si="49"/>
        <v/>
      </c>
      <c r="AS116" s="46" t="str">
        <f t="shared" si="49"/>
        <v/>
      </c>
      <c r="AT116" s="46" t="str">
        <f t="shared" si="49"/>
        <v/>
      </c>
      <c r="AU116" s="46" t="str">
        <f t="shared" si="49"/>
        <v/>
      </c>
      <c r="AV116" s="46" t="str">
        <f t="shared" si="49"/>
        <v/>
      </c>
      <c r="AW116" s="46" t="str">
        <f t="shared" si="49"/>
        <v>C</v>
      </c>
      <c r="AX116" s="46" t="str">
        <f t="shared" si="49"/>
        <v>C</v>
      </c>
      <c r="AY116" s="46" t="str">
        <f t="shared" si="49"/>
        <v/>
      </c>
      <c r="AZ116" s="45" t="str">
        <f t="shared" si="49"/>
        <v/>
      </c>
    </row>
    <row r="117" spans="1:52" x14ac:dyDescent="0.3">
      <c r="A117" s="58" t="str">
        <f t="shared" si="45"/>
        <v/>
      </c>
      <c r="B117" s="57"/>
      <c r="C117" s="56"/>
      <c r="D117" s="55"/>
      <c r="E117" s="54"/>
      <c r="F117" s="53"/>
      <c r="G117" s="52"/>
      <c r="H117" s="51"/>
      <c r="I117" s="50" t="str">
        <f>IF(C117="","",VLOOKUP(C117,'Paramètre DIVERS'!$B$5:$D$13,2,FALSE))</f>
        <v/>
      </c>
      <c r="J117" s="49" t="str">
        <f ca="1">IF(OR(I117="RTT",I117="HS"),IF(AND(G117&lt;&gt;"",H117&lt;&gt;""),(H117-G117)*24,((SUMPRODUCT(1*(WEEKDAY(ROW(INDIRECT(E117&amp;":"&amp;F117)))=2)))*(LOOKUP(B117,personnels!$A$6:$A$27,personnels!$K$6:$K$27)))+((SUMPRODUCT(1*(WEEKDAY(ROW(INDIRECT(E117&amp;":"&amp;F117)))=3)))*(LOOKUP(B117,personnels!$A$6:$A$27,personnels!$L$6:$L$27)))+((SUMPRODUCT(1*(WEEKDAY(ROW(INDIRECT(E117&amp;":"&amp;F117)))=4)))*(LOOKUP(B117,personnels!$A$6:$A$27,personnels!$M$6:$M$27)))+((SUMPRODUCT(1*(WEEKDAY(ROW(INDIRECT(E117&amp;":"&amp;F117)))=5)))*(LOOKUP(B117,personnels!$A$6:$A$27,personnels!$N$6:$N$27)))+((SUMPRODUCT(1*(WEEKDAY(ROW(INDIRECT(E117&amp;":"&amp;F117)))=6)))*(LOOKUP(B117,personnels!$A$6:$A$27,personnels!$O$6:$O$27)))),"")</f>
        <v/>
      </c>
      <c r="K117" s="48">
        <f>IF(C117='Paramètre DIVERS'!$B$6,NETWORKDAYS(E117,F117,Calendrier!$M$5:$M$18)-0.5,NETWORKDAYS(E117,F117,Calendrier!$M$5:$M$18))</f>
        <v>0</v>
      </c>
      <c r="L117" s="47" t="str">
        <f t="shared" si="46"/>
        <v/>
      </c>
      <c r="M117" s="46" t="str">
        <f t="shared" si="46"/>
        <v/>
      </c>
      <c r="N117" s="46" t="str">
        <f t="shared" si="46"/>
        <v>C</v>
      </c>
      <c r="O117" s="46" t="str">
        <f t="shared" si="46"/>
        <v>C</v>
      </c>
      <c r="P117" s="46" t="str">
        <f t="shared" si="46"/>
        <v/>
      </c>
      <c r="Q117" s="46" t="str">
        <f t="shared" si="46"/>
        <v>C</v>
      </c>
      <c r="R117" s="46" t="str">
        <f t="shared" si="46"/>
        <v/>
      </c>
      <c r="S117" s="46" t="str">
        <f t="shared" si="46"/>
        <v/>
      </c>
      <c r="T117" s="46" t="str">
        <f t="shared" si="46"/>
        <v/>
      </c>
      <c r="U117" s="46" t="str">
        <f t="shared" si="46"/>
        <v>C</v>
      </c>
      <c r="V117" s="46" t="str">
        <f t="shared" si="47"/>
        <v>C</v>
      </c>
      <c r="W117" s="46" t="str">
        <f t="shared" si="47"/>
        <v/>
      </c>
      <c r="X117" s="46" t="str">
        <f t="shared" si="47"/>
        <v/>
      </c>
      <c r="Y117" s="46" t="str">
        <f t="shared" si="47"/>
        <v/>
      </c>
      <c r="Z117" s="46" t="str">
        <f t="shared" si="47"/>
        <v/>
      </c>
      <c r="AA117" s="46" t="str">
        <f t="shared" si="47"/>
        <v/>
      </c>
      <c r="AB117" s="46" t="str">
        <f t="shared" si="47"/>
        <v>C</v>
      </c>
      <c r="AC117" s="46" t="str">
        <f t="shared" si="47"/>
        <v>C</v>
      </c>
      <c r="AD117" s="46" t="str">
        <f t="shared" si="47"/>
        <v/>
      </c>
      <c r="AE117" s="46" t="str">
        <f t="shared" si="47"/>
        <v/>
      </c>
      <c r="AF117" s="46" t="str">
        <f t="shared" si="48"/>
        <v/>
      </c>
      <c r="AG117" s="46" t="str">
        <f t="shared" si="48"/>
        <v/>
      </c>
      <c r="AH117" s="46" t="str">
        <f t="shared" si="48"/>
        <v/>
      </c>
      <c r="AI117" s="46" t="str">
        <f t="shared" si="48"/>
        <v>C</v>
      </c>
      <c r="AJ117" s="46" t="str">
        <f t="shared" si="48"/>
        <v>C</v>
      </c>
      <c r="AK117" s="46" t="str">
        <f t="shared" si="48"/>
        <v/>
      </c>
      <c r="AL117" s="46" t="str">
        <f t="shared" si="48"/>
        <v/>
      </c>
      <c r="AM117" s="46" t="str">
        <f t="shared" si="48"/>
        <v/>
      </c>
      <c r="AN117" s="46" t="str">
        <f t="shared" si="48"/>
        <v/>
      </c>
      <c r="AO117" s="46" t="str">
        <f t="shared" si="48"/>
        <v/>
      </c>
      <c r="AP117" s="46" t="str">
        <f t="shared" si="49"/>
        <v>C</v>
      </c>
      <c r="AQ117" s="46" t="str">
        <f t="shared" si="49"/>
        <v>C</v>
      </c>
      <c r="AR117" s="46" t="str">
        <f t="shared" si="49"/>
        <v/>
      </c>
      <c r="AS117" s="46" t="str">
        <f t="shared" si="49"/>
        <v/>
      </c>
      <c r="AT117" s="46" t="str">
        <f t="shared" si="49"/>
        <v/>
      </c>
      <c r="AU117" s="46" t="str">
        <f t="shared" si="49"/>
        <v/>
      </c>
      <c r="AV117" s="46" t="str">
        <f t="shared" si="49"/>
        <v/>
      </c>
      <c r="AW117" s="46" t="str">
        <f t="shared" si="49"/>
        <v>C</v>
      </c>
      <c r="AX117" s="46" t="str">
        <f t="shared" si="49"/>
        <v>C</v>
      </c>
      <c r="AY117" s="46" t="str">
        <f t="shared" si="49"/>
        <v/>
      </c>
      <c r="AZ117" s="45" t="str">
        <f t="shared" si="49"/>
        <v/>
      </c>
    </row>
    <row r="118" spans="1:52" x14ac:dyDescent="0.3">
      <c r="A118" s="58" t="str">
        <f t="shared" si="45"/>
        <v/>
      </c>
      <c r="B118" s="57"/>
      <c r="C118" s="56"/>
      <c r="D118" s="55"/>
      <c r="E118" s="54"/>
      <c r="F118" s="53"/>
      <c r="G118" s="52"/>
      <c r="H118" s="51"/>
      <c r="I118" s="50" t="str">
        <f>IF(C118="","",VLOOKUP(C118,'Paramètre DIVERS'!$B$5:$D$13,2,FALSE))</f>
        <v/>
      </c>
      <c r="J118" s="49" t="str">
        <f ca="1">IF(OR(I118="RTT",I118="HS"),IF(AND(G118&lt;&gt;"",H118&lt;&gt;""),(H118-G118)*24,((SUMPRODUCT(1*(WEEKDAY(ROW(INDIRECT(E118&amp;":"&amp;F118)))=2)))*(LOOKUP(B118,personnels!$A$6:$A$27,personnels!$K$6:$K$27)))+((SUMPRODUCT(1*(WEEKDAY(ROW(INDIRECT(E118&amp;":"&amp;F118)))=3)))*(LOOKUP(B118,personnels!$A$6:$A$27,personnels!$L$6:$L$27)))+((SUMPRODUCT(1*(WEEKDAY(ROW(INDIRECT(E118&amp;":"&amp;F118)))=4)))*(LOOKUP(B118,personnels!$A$6:$A$27,personnels!$M$6:$M$27)))+((SUMPRODUCT(1*(WEEKDAY(ROW(INDIRECT(E118&amp;":"&amp;F118)))=5)))*(LOOKUP(B118,personnels!$A$6:$A$27,personnels!$N$6:$N$27)))+((SUMPRODUCT(1*(WEEKDAY(ROW(INDIRECT(E118&amp;":"&amp;F118)))=6)))*(LOOKUP(B118,personnels!$A$6:$A$27,personnels!$O$6:$O$27)))),"")</f>
        <v/>
      </c>
      <c r="K118" s="48">
        <f>IF(C118='Paramètre DIVERS'!$B$6,NETWORKDAYS(E118,F118,Calendrier!$M$5:$M$18)-0.5,NETWORKDAYS(E118,F118,Calendrier!$M$5:$M$18))</f>
        <v>0</v>
      </c>
      <c r="L118" s="47" t="str">
        <f t="shared" si="46"/>
        <v/>
      </c>
      <c r="M118" s="46" t="str">
        <f t="shared" si="46"/>
        <v/>
      </c>
      <c r="N118" s="46" t="str">
        <f t="shared" si="46"/>
        <v>C</v>
      </c>
      <c r="O118" s="46" t="str">
        <f t="shared" si="46"/>
        <v>C</v>
      </c>
      <c r="P118" s="46" t="str">
        <f t="shared" si="46"/>
        <v/>
      </c>
      <c r="Q118" s="46" t="str">
        <f t="shared" si="46"/>
        <v>C</v>
      </c>
      <c r="R118" s="46" t="str">
        <f t="shared" si="46"/>
        <v/>
      </c>
      <c r="S118" s="46" t="str">
        <f t="shared" si="46"/>
        <v/>
      </c>
      <c r="T118" s="46" t="str">
        <f t="shared" si="46"/>
        <v/>
      </c>
      <c r="U118" s="46" t="str">
        <f t="shared" si="46"/>
        <v>C</v>
      </c>
      <c r="V118" s="46" t="str">
        <f t="shared" si="47"/>
        <v>C</v>
      </c>
      <c r="W118" s="46" t="str">
        <f t="shared" si="47"/>
        <v/>
      </c>
      <c r="X118" s="46" t="str">
        <f t="shared" si="47"/>
        <v/>
      </c>
      <c r="Y118" s="46" t="str">
        <f t="shared" si="47"/>
        <v/>
      </c>
      <c r="Z118" s="46" t="str">
        <f t="shared" si="47"/>
        <v/>
      </c>
      <c r="AA118" s="46" t="str">
        <f t="shared" si="47"/>
        <v/>
      </c>
      <c r="AB118" s="46" t="str">
        <f t="shared" si="47"/>
        <v>C</v>
      </c>
      <c r="AC118" s="46" t="str">
        <f t="shared" si="47"/>
        <v>C</v>
      </c>
      <c r="AD118" s="46" t="str">
        <f t="shared" si="47"/>
        <v/>
      </c>
      <c r="AE118" s="46" t="str">
        <f t="shared" si="47"/>
        <v/>
      </c>
      <c r="AF118" s="46" t="str">
        <f t="shared" si="48"/>
        <v/>
      </c>
      <c r="AG118" s="46" t="str">
        <f t="shared" si="48"/>
        <v/>
      </c>
      <c r="AH118" s="46" t="str">
        <f t="shared" si="48"/>
        <v/>
      </c>
      <c r="AI118" s="46" t="str">
        <f t="shared" si="48"/>
        <v>C</v>
      </c>
      <c r="AJ118" s="46" t="str">
        <f t="shared" si="48"/>
        <v>C</v>
      </c>
      <c r="AK118" s="46" t="str">
        <f t="shared" si="48"/>
        <v/>
      </c>
      <c r="AL118" s="46" t="str">
        <f t="shared" si="48"/>
        <v/>
      </c>
      <c r="AM118" s="46" t="str">
        <f t="shared" si="48"/>
        <v/>
      </c>
      <c r="AN118" s="46" t="str">
        <f t="shared" si="48"/>
        <v/>
      </c>
      <c r="AO118" s="46" t="str">
        <f t="shared" si="48"/>
        <v/>
      </c>
      <c r="AP118" s="46" t="str">
        <f t="shared" si="49"/>
        <v>C</v>
      </c>
      <c r="AQ118" s="46" t="str">
        <f t="shared" si="49"/>
        <v>C</v>
      </c>
      <c r="AR118" s="46" t="str">
        <f t="shared" si="49"/>
        <v/>
      </c>
      <c r="AS118" s="46" t="str">
        <f t="shared" si="49"/>
        <v/>
      </c>
      <c r="AT118" s="46" t="str">
        <f t="shared" si="49"/>
        <v/>
      </c>
      <c r="AU118" s="46" t="str">
        <f t="shared" si="49"/>
        <v/>
      </c>
      <c r="AV118" s="46" t="str">
        <f t="shared" si="49"/>
        <v/>
      </c>
      <c r="AW118" s="46" t="str">
        <f t="shared" si="49"/>
        <v>C</v>
      </c>
      <c r="AX118" s="46" t="str">
        <f t="shared" si="49"/>
        <v>C</v>
      </c>
      <c r="AY118" s="46" t="str">
        <f t="shared" si="49"/>
        <v/>
      </c>
      <c r="AZ118" s="45" t="str">
        <f t="shared" si="49"/>
        <v/>
      </c>
    </row>
    <row r="119" spans="1:52" x14ac:dyDescent="0.3">
      <c r="A119" s="58" t="str">
        <f t="shared" si="45"/>
        <v/>
      </c>
      <c r="B119" s="57"/>
      <c r="C119" s="56"/>
      <c r="D119" s="55"/>
      <c r="E119" s="54"/>
      <c r="F119" s="53"/>
      <c r="G119" s="52"/>
      <c r="H119" s="51"/>
      <c r="I119" s="50" t="str">
        <f>IF(C119="","",VLOOKUP(C119,'Paramètre DIVERS'!$B$5:$D$13,2,FALSE))</f>
        <v/>
      </c>
      <c r="J119" s="49" t="str">
        <f ca="1">IF(OR(I119="RTT",I119="HS"),IF(AND(G119&lt;&gt;"",H119&lt;&gt;""),(H119-G119)*24,((SUMPRODUCT(1*(WEEKDAY(ROW(INDIRECT(E119&amp;":"&amp;F119)))=2)))*(LOOKUP(B119,personnels!$A$6:$A$27,personnels!$K$6:$K$27)))+((SUMPRODUCT(1*(WEEKDAY(ROW(INDIRECT(E119&amp;":"&amp;F119)))=3)))*(LOOKUP(B119,personnels!$A$6:$A$27,personnels!$L$6:$L$27)))+((SUMPRODUCT(1*(WEEKDAY(ROW(INDIRECT(E119&amp;":"&amp;F119)))=4)))*(LOOKUP(B119,personnels!$A$6:$A$27,personnels!$M$6:$M$27)))+((SUMPRODUCT(1*(WEEKDAY(ROW(INDIRECT(E119&amp;":"&amp;F119)))=5)))*(LOOKUP(B119,personnels!$A$6:$A$27,personnels!$N$6:$N$27)))+((SUMPRODUCT(1*(WEEKDAY(ROW(INDIRECT(E119&amp;":"&amp;F119)))=6)))*(LOOKUP(B119,personnels!$A$6:$A$27,personnels!$O$6:$O$27)))),"")</f>
        <v/>
      </c>
      <c r="K119" s="48">
        <f>IF(C119='Paramètre DIVERS'!$B$6,NETWORKDAYS(E119,F119,Calendrier!$M$5:$M$18)-0.5,NETWORKDAYS(E119,F119,Calendrier!$M$5:$M$18))</f>
        <v>0</v>
      </c>
      <c r="L119" s="47" t="str">
        <f t="shared" si="46"/>
        <v/>
      </c>
      <c r="M119" s="46" t="str">
        <f t="shared" si="46"/>
        <v/>
      </c>
      <c r="N119" s="46" t="str">
        <f t="shared" si="46"/>
        <v>C</v>
      </c>
      <c r="O119" s="46" t="str">
        <f t="shared" si="46"/>
        <v>C</v>
      </c>
      <c r="P119" s="46" t="str">
        <f t="shared" si="46"/>
        <v/>
      </c>
      <c r="Q119" s="46" t="str">
        <f t="shared" si="46"/>
        <v>C</v>
      </c>
      <c r="R119" s="46" t="str">
        <f t="shared" si="46"/>
        <v/>
      </c>
      <c r="S119" s="46" t="str">
        <f t="shared" si="46"/>
        <v/>
      </c>
      <c r="T119" s="46" t="str">
        <f t="shared" si="46"/>
        <v/>
      </c>
      <c r="U119" s="46" t="str">
        <f t="shared" si="46"/>
        <v>C</v>
      </c>
      <c r="V119" s="46" t="str">
        <f t="shared" si="47"/>
        <v>C</v>
      </c>
      <c r="W119" s="46" t="str">
        <f t="shared" si="47"/>
        <v/>
      </c>
      <c r="X119" s="46" t="str">
        <f t="shared" si="47"/>
        <v/>
      </c>
      <c r="Y119" s="46" t="str">
        <f t="shared" si="47"/>
        <v/>
      </c>
      <c r="Z119" s="46" t="str">
        <f t="shared" si="47"/>
        <v/>
      </c>
      <c r="AA119" s="46" t="str">
        <f t="shared" si="47"/>
        <v/>
      </c>
      <c r="AB119" s="46" t="str">
        <f t="shared" si="47"/>
        <v>C</v>
      </c>
      <c r="AC119" s="46" t="str">
        <f t="shared" si="47"/>
        <v>C</v>
      </c>
      <c r="AD119" s="46" t="str">
        <f t="shared" si="47"/>
        <v/>
      </c>
      <c r="AE119" s="46" t="str">
        <f t="shared" si="47"/>
        <v/>
      </c>
      <c r="AF119" s="46" t="str">
        <f t="shared" si="48"/>
        <v/>
      </c>
      <c r="AG119" s="46" t="str">
        <f t="shared" si="48"/>
        <v/>
      </c>
      <c r="AH119" s="46" t="str">
        <f t="shared" si="48"/>
        <v/>
      </c>
      <c r="AI119" s="46" t="str">
        <f t="shared" si="48"/>
        <v>C</v>
      </c>
      <c r="AJ119" s="46" t="str">
        <f t="shared" si="48"/>
        <v>C</v>
      </c>
      <c r="AK119" s="46" t="str">
        <f t="shared" si="48"/>
        <v/>
      </c>
      <c r="AL119" s="46" t="str">
        <f t="shared" si="48"/>
        <v/>
      </c>
      <c r="AM119" s="46" t="str">
        <f t="shared" si="48"/>
        <v/>
      </c>
      <c r="AN119" s="46" t="str">
        <f t="shared" si="48"/>
        <v/>
      </c>
      <c r="AO119" s="46" t="str">
        <f t="shared" si="48"/>
        <v/>
      </c>
      <c r="AP119" s="46" t="str">
        <f t="shared" si="49"/>
        <v>C</v>
      </c>
      <c r="AQ119" s="46" t="str">
        <f t="shared" si="49"/>
        <v>C</v>
      </c>
      <c r="AR119" s="46" t="str">
        <f t="shared" si="49"/>
        <v/>
      </c>
      <c r="AS119" s="46" t="str">
        <f t="shared" si="49"/>
        <v/>
      </c>
      <c r="AT119" s="46" t="str">
        <f t="shared" si="49"/>
        <v/>
      </c>
      <c r="AU119" s="46" t="str">
        <f t="shared" si="49"/>
        <v/>
      </c>
      <c r="AV119" s="46" t="str">
        <f t="shared" si="49"/>
        <v/>
      </c>
      <c r="AW119" s="46" t="str">
        <f t="shared" si="49"/>
        <v>C</v>
      </c>
      <c r="AX119" s="46" t="str">
        <f t="shared" si="49"/>
        <v>C</v>
      </c>
      <c r="AY119" s="46" t="str">
        <f t="shared" si="49"/>
        <v/>
      </c>
      <c r="AZ119" s="45" t="str">
        <f t="shared" si="49"/>
        <v/>
      </c>
    </row>
    <row r="120" spans="1:52" x14ac:dyDescent="0.3">
      <c r="A120" s="58" t="str">
        <f t="shared" si="45"/>
        <v/>
      </c>
      <c r="B120" s="57"/>
      <c r="C120" s="56"/>
      <c r="D120" s="55"/>
      <c r="E120" s="54"/>
      <c r="F120" s="53"/>
      <c r="G120" s="52"/>
      <c r="H120" s="51"/>
      <c r="I120" s="50" t="str">
        <f>IF(C120="","",VLOOKUP(C120,'Paramètre DIVERS'!$B$5:$D$13,2,FALSE))</f>
        <v/>
      </c>
      <c r="J120" s="49" t="str">
        <f ca="1">IF(OR(I120="RTT",I120="HS"),IF(AND(G120&lt;&gt;"",H120&lt;&gt;""),(H120-G120)*24,((SUMPRODUCT(1*(WEEKDAY(ROW(INDIRECT(E120&amp;":"&amp;F120)))=2)))*(LOOKUP(B120,personnels!$A$6:$A$27,personnels!$K$6:$K$27)))+((SUMPRODUCT(1*(WEEKDAY(ROW(INDIRECT(E120&amp;":"&amp;F120)))=3)))*(LOOKUP(B120,personnels!$A$6:$A$27,personnels!$L$6:$L$27)))+((SUMPRODUCT(1*(WEEKDAY(ROW(INDIRECT(E120&amp;":"&amp;F120)))=4)))*(LOOKUP(B120,personnels!$A$6:$A$27,personnels!$M$6:$M$27)))+((SUMPRODUCT(1*(WEEKDAY(ROW(INDIRECT(E120&amp;":"&amp;F120)))=5)))*(LOOKUP(B120,personnels!$A$6:$A$27,personnels!$N$6:$N$27)))+((SUMPRODUCT(1*(WEEKDAY(ROW(INDIRECT(E120&amp;":"&amp;F120)))=6)))*(LOOKUP(B120,personnels!$A$6:$A$27,personnels!$O$6:$O$27)))),"")</f>
        <v/>
      </c>
      <c r="K120" s="48">
        <f>IF(C120='Paramètre DIVERS'!$B$6,NETWORKDAYS(E120,F120,Calendrier!$M$5:$M$18)-0.5,NETWORKDAYS(E120,F120,Calendrier!$M$5:$M$18))</f>
        <v>0</v>
      </c>
      <c r="L120" s="47" t="str">
        <f t="shared" si="46"/>
        <v/>
      </c>
      <c r="M120" s="46" t="str">
        <f t="shared" si="46"/>
        <v/>
      </c>
      <c r="N120" s="46" t="str">
        <f t="shared" si="46"/>
        <v>C</v>
      </c>
      <c r="O120" s="46" t="str">
        <f t="shared" si="46"/>
        <v>C</v>
      </c>
      <c r="P120" s="46" t="str">
        <f t="shared" si="46"/>
        <v/>
      </c>
      <c r="Q120" s="46" t="str">
        <f t="shared" si="46"/>
        <v>C</v>
      </c>
      <c r="R120" s="46" t="str">
        <f t="shared" si="46"/>
        <v/>
      </c>
      <c r="S120" s="46" t="str">
        <f t="shared" si="46"/>
        <v/>
      </c>
      <c r="T120" s="46" t="str">
        <f t="shared" si="46"/>
        <v/>
      </c>
      <c r="U120" s="46" t="str">
        <f t="shared" si="46"/>
        <v>C</v>
      </c>
      <c r="V120" s="46" t="str">
        <f t="shared" si="47"/>
        <v>C</v>
      </c>
      <c r="W120" s="46" t="str">
        <f t="shared" si="47"/>
        <v/>
      </c>
      <c r="X120" s="46" t="str">
        <f t="shared" si="47"/>
        <v/>
      </c>
      <c r="Y120" s="46" t="str">
        <f t="shared" si="47"/>
        <v/>
      </c>
      <c r="Z120" s="46" t="str">
        <f t="shared" si="47"/>
        <v/>
      </c>
      <c r="AA120" s="46" t="str">
        <f t="shared" si="47"/>
        <v/>
      </c>
      <c r="AB120" s="46" t="str">
        <f t="shared" si="47"/>
        <v>C</v>
      </c>
      <c r="AC120" s="46" t="str">
        <f t="shared" si="47"/>
        <v>C</v>
      </c>
      <c r="AD120" s="46" t="str">
        <f t="shared" si="47"/>
        <v/>
      </c>
      <c r="AE120" s="46" t="str">
        <f t="shared" si="47"/>
        <v/>
      </c>
      <c r="AF120" s="46" t="str">
        <f t="shared" si="48"/>
        <v/>
      </c>
      <c r="AG120" s="46" t="str">
        <f t="shared" si="48"/>
        <v/>
      </c>
      <c r="AH120" s="46" t="str">
        <f t="shared" si="48"/>
        <v/>
      </c>
      <c r="AI120" s="46" t="str">
        <f t="shared" si="48"/>
        <v>C</v>
      </c>
      <c r="AJ120" s="46" t="str">
        <f t="shared" si="48"/>
        <v>C</v>
      </c>
      <c r="AK120" s="46" t="str">
        <f t="shared" si="48"/>
        <v/>
      </c>
      <c r="AL120" s="46" t="str">
        <f t="shared" si="48"/>
        <v/>
      </c>
      <c r="AM120" s="46" t="str">
        <f t="shared" si="48"/>
        <v/>
      </c>
      <c r="AN120" s="46" t="str">
        <f t="shared" si="48"/>
        <v/>
      </c>
      <c r="AO120" s="46" t="str">
        <f t="shared" si="48"/>
        <v/>
      </c>
      <c r="AP120" s="46" t="str">
        <f t="shared" si="49"/>
        <v>C</v>
      </c>
      <c r="AQ120" s="46" t="str">
        <f t="shared" si="49"/>
        <v>C</v>
      </c>
      <c r="AR120" s="46" t="str">
        <f t="shared" si="49"/>
        <v/>
      </c>
      <c r="AS120" s="46" t="str">
        <f t="shared" si="49"/>
        <v/>
      </c>
      <c r="AT120" s="46" t="str">
        <f t="shared" si="49"/>
        <v/>
      </c>
      <c r="AU120" s="46" t="str">
        <f t="shared" si="49"/>
        <v/>
      </c>
      <c r="AV120" s="46" t="str">
        <f t="shared" si="49"/>
        <v/>
      </c>
      <c r="AW120" s="46" t="str">
        <f t="shared" si="49"/>
        <v>C</v>
      </c>
      <c r="AX120" s="46" t="str">
        <f t="shared" si="49"/>
        <v>C</v>
      </c>
      <c r="AY120" s="46" t="str">
        <f t="shared" si="49"/>
        <v/>
      </c>
      <c r="AZ120" s="45" t="str">
        <f t="shared" si="49"/>
        <v/>
      </c>
    </row>
  </sheetData>
  <sheetProtection pivotTables="0"/>
  <autoFilter ref="B6:F6"/>
  <mergeCells count="11">
    <mergeCell ref="Q1:V1"/>
    <mergeCell ref="I1:M1"/>
    <mergeCell ref="L4:P4"/>
    <mergeCell ref="K4:K6"/>
    <mergeCell ref="I4:I6"/>
    <mergeCell ref="J4:J6"/>
    <mergeCell ref="G4:H5"/>
    <mergeCell ref="C5:D5"/>
    <mergeCell ref="E4:F5"/>
    <mergeCell ref="AV4:AZ4"/>
    <mergeCell ref="Q4:AU4"/>
  </mergeCells>
  <conditionalFormatting sqref="L7:AZ120">
    <cfRule type="cellIs" dxfId="12" priority="1" stopIfTrue="1" operator="equal">
      <formula>"C"</formula>
    </cfRule>
    <cfRule type="cellIs" dxfId="11" priority="2" stopIfTrue="1" operator="equal">
      <formula>"A"</formula>
    </cfRule>
    <cfRule type="cellIs" dxfId="10" priority="3" stopIfTrue="1" operator="equal">
      <formula>"CP"</formula>
    </cfRule>
    <cfRule type="cellIs" dxfId="9" priority="4" stopIfTrue="1" operator="equal">
      <formula>"M"</formula>
    </cfRule>
  </conditionalFormatting>
  <conditionalFormatting sqref="K7:K120">
    <cfRule type="cellIs" dxfId="8" priority="5" stopIfTrue="1" operator="equal">
      <formula>0</formula>
    </cfRule>
  </conditionalFormatting>
  <conditionalFormatting sqref="L5:AZ5">
    <cfRule type="cellIs" dxfId="7" priority="6" stopIfTrue="1" operator="equal">
      <formula>$Q$1</formula>
    </cfRule>
  </conditionalFormatting>
  <conditionalFormatting sqref="L6:AZ6">
    <cfRule type="expression" dxfId="6" priority="7" stopIfTrue="1">
      <formula>IF(OR(L$6="S",L$6="d",L$6="f"),TRUE,"")</formula>
    </cfRule>
  </conditionalFormatting>
  <dataValidations count="4">
    <dataValidation type="list" allowBlank="1" showInputMessage="1" showErrorMessage="1" sqref="B7:B120">
      <formula1>OFFSET(Employé,0,0,COUNTA(Employé))</formula1>
    </dataValidation>
    <dataValidation type="list" allowBlank="1" showInputMessage="1" showErrorMessage="1" sqref="C7:C120">
      <formula1>desabs</formula1>
    </dataValidation>
    <dataValidation type="list" allowBlank="1" showInputMessage="1" showErrorMessage="1" sqref="F7:F120">
      <formula1>JJMM</formula1>
    </dataValidation>
    <dataValidation type="list" allowBlank="1" showInputMessage="1" sqref="E7:E120">
      <formula1>JJMM</formula1>
    </dataValidation>
  </dataValidations>
  <printOptions horizontalCentered="1"/>
  <pageMargins left="0.59055118110236227" right="0.59055118110236227" top="0.47244094488188981" bottom="0.78740157480314965" header="0.27559055118110237" footer="0.27559055118110237"/>
  <pageSetup paperSize="9" scale="49" fitToHeight="100" orientation="landscape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print="0" autoPict="0">
                <anchor moveWithCells="1" sizeWithCells="1">
                  <from>
                    <xdr:col>13</xdr:col>
                    <xdr:colOff>114300</xdr:colOff>
                    <xdr:row>0</xdr:row>
                    <xdr:rowOff>276225</xdr:rowOff>
                  </from>
                  <to>
                    <xdr:col>16</xdr:col>
                    <xdr:colOff>38100</xdr:colOff>
                    <xdr:row>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Y120"/>
  <sheetViews>
    <sheetView showGridLines="0" zoomScale="75" zoomScaleNormal="75" zoomScaleSheetLayoutView="100" workbookViewId="0">
      <pane ySplit="6" topLeftCell="A7" activePane="bottomLeft" state="frozenSplit"/>
      <selection activeCell="E8" sqref="E8"/>
      <selection pane="bottomLeft" activeCell="C7" sqref="C7"/>
    </sheetView>
  </sheetViews>
  <sheetFormatPr baseColWidth="10" defaultRowHeight="16.5" x14ac:dyDescent="0.3"/>
  <cols>
    <col min="1" max="1" width="23.28515625" style="44" hidden="1" customWidth="1"/>
    <col min="2" max="2" width="19.7109375" style="43" customWidth="1"/>
    <col min="3" max="3" width="26" style="43" bestFit="1" customWidth="1"/>
    <col min="4" max="4" width="23.42578125" style="43" customWidth="1"/>
    <col min="5" max="5" width="7.5703125" style="42" customWidth="1"/>
    <col min="6" max="6" width="7" style="42" customWidth="1"/>
    <col min="7" max="7" width="7.5703125" style="42" customWidth="1"/>
    <col min="8" max="8" width="7" style="42" customWidth="1"/>
    <col min="9" max="9" width="5.7109375" style="41" bestFit="1" customWidth="1"/>
    <col min="10" max="10" width="6" style="41" bestFit="1" customWidth="1"/>
    <col min="11" max="11" width="2.85546875" style="39" customWidth="1"/>
    <col min="12" max="37" width="3.28515625" style="39" customWidth="1"/>
    <col min="38" max="38" width="3.42578125" style="39" customWidth="1"/>
    <col min="39" max="51" width="3.28515625" style="39" customWidth="1"/>
    <col min="52" max="16384" width="11.42578125" style="38"/>
  </cols>
  <sheetData>
    <row r="1" spans="1:51" s="106" customFormat="1" ht="48.75" customHeight="1" x14ac:dyDescent="0.45">
      <c r="A1" s="117"/>
      <c r="B1" s="236" t="s">
        <v>45</v>
      </c>
      <c r="C1" s="236"/>
      <c r="D1" s="236"/>
      <c r="E1" s="236"/>
      <c r="F1" s="236"/>
      <c r="G1" s="236"/>
      <c r="H1" s="236"/>
      <c r="I1" s="236"/>
      <c r="J1" s="236"/>
      <c r="K1" s="118"/>
      <c r="L1" s="118"/>
      <c r="M1" s="112"/>
      <c r="N1" s="112"/>
      <c r="O1" s="113"/>
      <c r="P1" s="229"/>
      <c r="Q1" s="229"/>
      <c r="R1" s="229"/>
      <c r="S1" s="229"/>
      <c r="T1" s="229"/>
      <c r="U1" s="229"/>
      <c r="V1" s="113"/>
      <c r="W1" s="113"/>
      <c r="X1" s="113"/>
      <c r="Y1" s="113"/>
      <c r="Z1" s="112"/>
      <c r="AA1" s="112"/>
      <c r="AB1" s="112"/>
      <c r="AC1" s="112"/>
      <c r="AD1" s="110"/>
      <c r="AE1" s="110"/>
      <c r="AF1" s="110"/>
      <c r="AG1" s="110"/>
      <c r="AH1" s="111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09"/>
      <c r="AV1" s="107"/>
      <c r="AW1" s="108"/>
      <c r="AX1" s="107"/>
      <c r="AY1" s="107"/>
    </row>
    <row r="2" spans="1:51" s="97" customFormat="1" ht="13.5" customHeight="1" x14ac:dyDescent="0.3">
      <c r="A2" s="105"/>
      <c r="B2" s="103"/>
      <c r="C2" s="103"/>
      <c r="D2" s="103"/>
      <c r="E2" s="96"/>
      <c r="F2" s="96"/>
      <c r="G2" s="96"/>
      <c r="H2" s="96"/>
      <c r="I2" s="96"/>
      <c r="J2" s="96"/>
      <c r="K2" s="103"/>
      <c r="L2" s="103"/>
      <c r="M2" s="103"/>
      <c r="N2" s="103"/>
      <c r="O2" s="103"/>
      <c r="P2" s="103"/>
      <c r="Q2" s="103"/>
      <c r="R2" s="102"/>
      <c r="S2" s="103"/>
      <c r="T2" s="103"/>
      <c r="U2" s="103"/>
      <c r="V2" s="103"/>
      <c r="W2" s="102"/>
      <c r="X2" s="102"/>
      <c r="Y2" s="102"/>
      <c r="Z2" s="102"/>
      <c r="AA2" s="102"/>
      <c r="AB2" s="102"/>
      <c r="AC2" s="102"/>
      <c r="AD2" s="100"/>
      <c r="AE2" s="100"/>
      <c r="AF2" s="100"/>
      <c r="AH2" s="101"/>
      <c r="AI2" s="100"/>
      <c r="AJ2" s="100"/>
      <c r="AK2" s="100"/>
      <c r="AL2" s="100"/>
      <c r="AM2" s="99"/>
      <c r="AN2" s="99"/>
      <c r="AO2" s="99"/>
      <c r="AP2" s="99"/>
      <c r="AQ2" s="99"/>
      <c r="AR2" s="99"/>
      <c r="AS2" s="99"/>
      <c r="AT2" s="98"/>
      <c r="AV2" s="84"/>
      <c r="AW2" s="84"/>
      <c r="AX2" s="84"/>
      <c r="AY2" s="84"/>
    </row>
    <row r="3" spans="1:51" s="83" customFormat="1" ht="23.25" x14ac:dyDescent="0.25">
      <c r="B3" s="96"/>
      <c r="C3" s="95"/>
      <c r="D3" s="95"/>
      <c r="E3" s="93"/>
      <c r="F3" s="93"/>
      <c r="G3" s="94"/>
      <c r="H3" s="93"/>
      <c r="I3" s="93"/>
      <c r="J3" s="94"/>
      <c r="K3" s="92"/>
      <c r="L3" s="92"/>
      <c r="M3" s="91"/>
      <c r="N3" s="87"/>
      <c r="O3" s="87"/>
      <c r="P3" s="87"/>
      <c r="Q3" s="87"/>
      <c r="R3" s="90"/>
      <c r="S3" s="89"/>
      <c r="T3" s="89"/>
      <c r="U3" s="88"/>
      <c r="V3" s="88"/>
      <c r="W3" s="88"/>
      <c r="X3" s="87"/>
      <c r="Y3" s="87"/>
      <c r="Z3" s="87"/>
      <c r="AA3" s="87"/>
      <c r="AB3" s="87"/>
      <c r="AC3" s="87"/>
      <c r="AD3" s="86"/>
      <c r="AE3" s="86"/>
      <c r="AF3" s="86"/>
      <c r="AG3" s="86"/>
      <c r="AH3" s="86"/>
      <c r="AI3" s="86"/>
      <c r="AJ3" s="86"/>
      <c r="AK3" s="86"/>
      <c r="AL3" s="86"/>
      <c r="AM3" s="84"/>
      <c r="AN3" s="84"/>
      <c r="AO3" s="84"/>
      <c r="AP3" s="84"/>
      <c r="AQ3" s="84"/>
      <c r="AR3" s="84"/>
      <c r="AS3" s="85"/>
      <c r="AT3" s="85"/>
      <c r="AU3" s="85"/>
      <c r="AV3" s="84"/>
      <c r="AW3" s="84"/>
      <c r="AX3" s="84"/>
      <c r="AY3" s="84"/>
    </row>
    <row r="4" spans="1:51" s="79" customFormat="1" ht="32.25" customHeight="1" x14ac:dyDescent="0.25">
      <c r="A4" s="82"/>
      <c r="B4" s="77" t="s">
        <v>43</v>
      </c>
      <c r="C4" s="81" t="str">
        <f>TableauRecap!D6</f>
        <v>Pole1</v>
      </c>
      <c r="D4" s="80" t="s">
        <v>42</v>
      </c>
      <c r="E4" s="221" t="s">
        <v>41</v>
      </c>
      <c r="F4" s="222"/>
      <c r="G4" s="221" t="s">
        <v>39</v>
      </c>
      <c r="H4" s="222"/>
      <c r="I4" s="232" t="s">
        <v>40</v>
      </c>
      <c r="J4" s="233" t="s">
        <v>39</v>
      </c>
    </row>
    <row r="5" spans="1:51" s="70" customFormat="1" ht="21" customHeight="1" x14ac:dyDescent="0.25">
      <c r="A5" s="78"/>
      <c r="B5" s="77" t="s">
        <v>37</v>
      </c>
      <c r="C5" s="225" t="str">
        <f>VLOOKUP($C$4,'Paramètre DIVERS'!$F$5:$G$11,2,FALSE)</f>
        <v>Responsable1</v>
      </c>
      <c r="D5" s="226"/>
      <c r="E5" s="223"/>
      <c r="F5" s="224"/>
      <c r="G5" s="223"/>
      <c r="H5" s="224"/>
      <c r="I5" s="232"/>
      <c r="J5" s="234"/>
    </row>
    <row r="6" spans="1:51" s="70" customFormat="1" ht="24" customHeight="1" x14ac:dyDescent="0.25">
      <c r="A6" s="75" t="s">
        <v>36</v>
      </c>
      <c r="B6" s="74" t="s">
        <v>35</v>
      </c>
      <c r="C6" s="73" t="s">
        <v>34</v>
      </c>
      <c r="D6" s="73"/>
      <c r="E6" s="72" t="s">
        <v>33</v>
      </c>
      <c r="F6" s="72" t="s">
        <v>32</v>
      </c>
      <c r="G6" s="72" t="s">
        <v>33</v>
      </c>
      <c r="H6" s="72" t="s">
        <v>32</v>
      </c>
      <c r="I6" s="232"/>
      <c r="J6" s="235"/>
    </row>
    <row r="7" spans="1:51" x14ac:dyDescent="0.3">
      <c r="A7" s="69" t="str">
        <f t="shared" ref="A7:A38" si="0">+B7&amp;I7</f>
        <v/>
      </c>
      <c r="B7" s="68"/>
      <c r="C7" s="67"/>
      <c r="D7" s="66"/>
      <c r="E7" s="65"/>
      <c r="F7" s="64"/>
      <c r="G7" s="63"/>
      <c r="H7" s="62"/>
      <c r="I7" s="50" t="str">
        <f>IF(C7="","",VLOOKUP(C7,'Paramètre DIVERS'!$B$5:$D$13,2,FALSE))</f>
        <v/>
      </c>
      <c r="J7" s="49" t="str">
        <f>IF(I7="HS",IF(AND(G7&lt;&gt;"",H7&lt;&gt;""),(H7-G7)*24,""),"")</f>
        <v/>
      </c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</row>
    <row r="8" spans="1:51" x14ac:dyDescent="0.3">
      <c r="A8" s="58" t="str">
        <f t="shared" si="0"/>
        <v/>
      </c>
      <c r="B8" s="57"/>
      <c r="C8" s="56"/>
      <c r="D8" s="55"/>
      <c r="E8" s="54"/>
      <c r="F8" s="53"/>
      <c r="G8" s="52"/>
      <c r="H8" s="51"/>
      <c r="I8" s="50" t="str">
        <f>IF(C8="","",VLOOKUP(C8,'Paramètre DIVERS'!$B$5:$D$13,2,FALSE))</f>
        <v/>
      </c>
      <c r="J8" s="49" t="str">
        <f ca="1">IF(OR(I8="RTT",I8="HS"),IF(AND(G8&lt;&gt;"",H8&lt;&gt;""),(H8-G8)*24,((SUMPRODUCT(1*(WEEKDAY(ROW(INDIRECT(E8&amp;":"&amp;F8)))=2)))*(LOOKUP(B8,personnels!$A$6:$A$27,personnels!$K$6:$K$27)))+((SUMPRODUCT(1*(WEEKDAY(ROW(INDIRECT(E8&amp;":"&amp;F8)))=3)))*(LOOKUP(B8,personnels!$A$6:$A$27,personnels!$L$6:$L$27)))+((SUMPRODUCT(1*(WEEKDAY(ROW(INDIRECT(E8&amp;":"&amp;F8)))=4)))*(LOOKUP(B8,personnels!$A$6:$A$27,personnels!$M$6:$M$27)))+((SUMPRODUCT(1*(WEEKDAY(ROW(INDIRECT(E8&amp;":"&amp;F8)))=5)))*(LOOKUP(B8,personnels!$A$6:$A$27,personnels!$N$6:$N$27)))+((SUMPRODUCT(1*(WEEKDAY(ROW(INDIRECT(E8&amp;":"&amp;F8)))=6)))*(LOOKUP(B8,personnels!$A$6:$A$27,personnels!$O$6:$O$27)))),"")</f>
        <v/>
      </c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</row>
    <row r="9" spans="1:51" x14ac:dyDescent="0.3">
      <c r="A9" s="58" t="str">
        <f t="shared" si="0"/>
        <v/>
      </c>
      <c r="B9" s="57"/>
      <c r="C9" s="56"/>
      <c r="D9" s="55"/>
      <c r="E9" s="54"/>
      <c r="F9" s="53"/>
      <c r="G9" s="52"/>
      <c r="H9" s="51"/>
      <c r="I9" s="50" t="str">
        <f>IF(C9="","",VLOOKUP(C9,'Paramètre DIVERS'!$B$5:$D$13,2,FALSE))</f>
        <v/>
      </c>
      <c r="J9" s="49" t="str">
        <f ca="1">IF(OR(I9="RTT",I9="HS"),IF(AND(G9&lt;&gt;"",H9&lt;&gt;""),(H9-G9)*24,((SUMPRODUCT(1*(WEEKDAY(ROW(INDIRECT(E9&amp;":"&amp;F9)))=2)))*(LOOKUP(B9,personnels!$A$6:$A$27,personnels!$K$6:$K$27)))+((SUMPRODUCT(1*(WEEKDAY(ROW(INDIRECT(E9&amp;":"&amp;F9)))=3)))*(LOOKUP(B9,personnels!$A$6:$A$27,personnels!$L$6:$L$27)))+((SUMPRODUCT(1*(WEEKDAY(ROW(INDIRECT(E9&amp;":"&amp;F9)))=4)))*(LOOKUP(B9,personnels!$A$6:$A$27,personnels!$M$6:$M$27)))+((SUMPRODUCT(1*(WEEKDAY(ROW(INDIRECT(E9&amp;":"&amp;F9)))=5)))*(LOOKUP(B9,personnels!$A$6:$A$27,personnels!$N$6:$N$27)))+((SUMPRODUCT(1*(WEEKDAY(ROW(INDIRECT(E9&amp;":"&amp;F9)))=6)))*(LOOKUP(B9,personnels!$A$6:$A$27,personnels!$O$6:$O$27)))),"")</f>
        <v/>
      </c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</row>
    <row r="10" spans="1:51" x14ac:dyDescent="0.3">
      <c r="A10" s="58" t="str">
        <f t="shared" si="0"/>
        <v/>
      </c>
      <c r="B10" s="57"/>
      <c r="C10" s="56"/>
      <c r="D10" s="55"/>
      <c r="E10" s="54"/>
      <c r="F10" s="53"/>
      <c r="G10" s="52"/>
      <c r="H10" s="51"/>
      <c r="I10" s="50" t="str">
        <f>IF(C10="","",VLOOKUP(C10,'Paramètre DIVERS'!$B$5:$D$13,2,FALSE))</f>
        <v/>
      </c>
      <c r="J10" s="49" t="str">
        <f ca="1">IF(OR(I10="RTT",I10="HS"),IF(AND(G10&lt;&gt;"",H10&lt;&gt;""),(H10-G10)*24,((SUMPRODUCT(1*(WEEKDAY(ROW(INDIRECT(E10&amp;":"&amp;F10)))=2)))*(LOOKUP(B10,personnels!$A$6:$A$27,personnels!$K$6:$K$27)))+((SUMPRODUCT(1*(WEEKDAY(ROW(INDIRECT(E10&amp;":"&amp;F10)))=3)))*(LOOKUP(B10,personnels!$A$6:$A$27,personnels!$L$6:$L$27)))+((SUMPRODUCT(1*(WEEKDAY(ROW(INDIRECT(E10&amp;":"&amp;F10)))=4)))*(LOOKUP(B10,personnels!$A$6:$A$27,personnels!$M$6:$M$27)))+((SUMPRODUCT(1*(WEEKDAY(ROW(INDIRECT(E10&amp;":"&amp;F10)))=5)))*(LOOKUP(B10,personnels!$A$6:$A$27,personnels!$N$6:$N$27)))+((SUMPRODUCT(1*(WEEKDAY(ROW(INDIRECT(E10&amp;":"&amp;F10)))=6)))*(LOOKUP(B10,personnels!$A$6:$A$27,personnels!$O$6:$O$27)))),"")</f>
        <v/>
      </c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</row>
    <row r="11" spans="1:51" x14ac:dyDescent="0.3">
      <c r="A11" s="58" t="str">
        <f t="shared" si="0"/>
        <v/>
      </c>
      <c r="B11" s="57"/>
      <c r="C11" s="56"/>
      <c r="D11" s="55"/>
      <c r="E11" s="54"/>
      <c r="F11" s="53"/>
      <c r="G11" s="52"/>
      <c r="H11" s="51"/>
      <c r="I11" s="50" t="str">
        <f>IF(C11="","",VLOOKUP(C11,'Paramètre DIVERS'!$B$5:$D$13,2,FALSE))</f>
        <v/>
      </c>
      <c r="J11" s="49" t="str">
        <f ca="1">IF(OR(I11="RTT",I11="HS"),IF(AND(G11&lt;&gt;"",H11&lt;&gt;""),(H11-G11)*24,((SUMPRODUCT(1*(WEEKDAY(ROW(INDIRECT(E11&amp;":"&amp;F11)))=2)))*(LOOKUP(B11,personnels!$A$6:$A$27,personnels!$K$6:$K$27)))+((SUMPRODUCT(1*(WEEKDAY(ROW(INDIRECT(E11&amp;":"&amp;F11)))=3)))*(LOOKUP(B11,personnels!$A$6:$A$27,personnels!$L$6:$L$27)))+((SUMPRODUCT(1*(WEEKDAY(ROW(INDIRECT(E11&amp;":"&amp;F11)))=4)))*(LOOKUP(B11,personnels!$A$6:$A$27,personnels!$M$6:$M$27)))+((SUMPRODUCT(1*(WEEKDAY(ROW(INDIRECT(E11&amp;":"&amp;F11)))=5)))*(LOOKUP(B11,personnels!$A$6:$A$27,personnels!$N$6:$N$27)))+((SUMPRODUCT(1*(WEEKDAY(ROW(INDIRECT(E11&amp;":"&amp;F11)))=6)))*(LOOKUP(B11,personnels!$A$6:$A$27,personnels!$O$6:$O$27)))),"")</f>
        <v/>
      </c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</row>
    <row r="12" spans="1:51" x14ac:dyDescent="0.3">
      <c r="A12" s="58" t="str">
        <f t="shared" si="0"/>
        <v/>
      </c>
      <c r="B12" s="57"/>
      <c r="C12" s="56"/>
      <c r="D12" s="55"/>
      <c r="E12" s="54"/>
      <c r="F12" s="53"/>
      <c r="G12" s="52"/>
      <c r="H12" s="51"/>
      <c r="I12" s="50" t="str">
        <f>IF(C12="","",VLOOKUP(C12,'Paramètre DIVERS'!$B$5:$D$13,2,FALSE))</f>
        <v/>
      </c>
      <c r="J12" s="49" t="str">
        <f ca="1">IF(OR(I12="RTT",I12="HS"),IF(AND(G12&lt;&gt;"",H12&lt;&gt;""),(H12-G12)*24,((SUMPRODUCT(1*(WEEKDAY(ROW(INDIRECT(E12&amp;":"&amp;F12)))=2)))*(LOOKUP(B12,personnels!$A$6:$A$27,personnels!$K$6:$K$27)))+((SUMPRODUCT(1*(WEEKDAY(ROW(INDIRECT(E12&amp;":"&amp;F12)))=3)))*(LOOKUP(B12,personnels!$A$6:$A$27,personnels!$L$6:$L$27)))+((SUMPRODUCT(1*(WEEKDAY(ROW(INDIRECT(E12&amp;":"&amp;F12)))=4)))*(LOOKUP(B12,personnels!$A$6:$A$27,personnels!$M$6:$M$27)))+((SUMPRODUCT(1*(WEEKDAY(ROW(INDIRECT(E12&amp;":"&amp;F12)))=5)))*(LOOKUP(B12,personnels!$A$6:$A$27,personnels!$N$6:$N$27)))+((SUMPRODUCT(1*(WEEKDAY(ROW(INDIRECT(E12&amp;":"&amp;F12)))=6)))*(LOOKUP(B12,personnels!$A$6:$A$27,personnels!$O$6:$O$27)))),"")</f>
        <v/>
      </c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</row>
    <row r="13" spans="1:51" x14ac:dyDescent="0.3">
      <c r="A13" s="58" t="str">
        <f t="shared" si="0"/>
        <v/>
      </c>
      <c r="B13" s="57"/>
      <c r="C13" s="56"/>
      <c r="D13" s="55"/>
      <c r="E13" s="54"/>
      <c r="F13" s="53"/>
      <c r="G13" s="52"/>
      <c r="H13" s="51"/>
      <c r="I13" s="50" t="str">
        <f>IF(C13="","",VLOOKUP(C13,'Paramètre DIVERS'!$B$5:$D$13,2,FALSE))</f>
        <v/>
      </c>
      <c r="J13" s="49" t="str">
        <f ca="1">IF(OR(I13="RTT",I13="HS"),IF(AND(G13&lt;&gt;"",H13&lt;&gt;""),(H13-G13)*24,((SUMPRODUCT(1*(WEEKDAY(ROW(INDIRECT(E13&amp;":"&amp;F13)))=2)))*(LOOKUP(B13,personnels!$A$6:$A$27,personnels!$K$6:$K$27)))+((SUMPRODUCT(1*(WEEKDAY(ROW(INDIRECT(E13&amp;":"&amp;F13)))=3)))*(LOOKUP(B13,personnels!$A$6:$A$27,personnels!$L$6:$L$27)))+((SUMPRODUCT(1*(WEEKDAY(ROW(INDIRECT(E13&amp;":"&amp;F13)))=4)))*(LOOKUP(B13,personnels!$A$6:$A$27,personnels!$M$6:$M$27)))+((SUMPRODUCT(1*(WEEKDAY(ROW(INDIRECT(E13&amp;":"&amp;F13)))=5)))*(LOOKUP(B13,personnels!$A$6:$A$27,personnels!$N$6:$N$27)))+((SUMPRODUCT(1*(WEEKDAY(ROW(INDIRECT(E13&amp;":"&amp;F13)))=6)))*(LOOKUP(B13,personnels!$A$6:$A$27,personnels!$O$6:$O$27)))),"")</f>
        <v/>
      </c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</row>
    <row r="14" spans="1:51" x14ac:dyDescent="0.3">
      <c r="A14" s="58" t="str">
        <f t="shared" si="0"/>
        <v/>
      </c>
      <c r="B14" s="57"/>
      <c r="C14" s="56"/>
      <c r="D14" s="55"/>
      <c r="E14" s="54"/>
      <c r="F14" s="53"/>
      <c r="G14" s="52"/>
      <c r="H14" s="51"/>
      <c r="I14" s="50" t="str">
        <f>IF(C14="","",VLOOKUP(C14,'Paramètre DIVERS'!$B$5:$D$13,2,FALSE))</f>
        <v/>
      </c>
      <c r="J14" s="49" t="str">
        <f ca="1">IF(OR(I14="RTT",I14="HS"),IF(AND(G14&lt;&gt;"",H14&lt;&gt;""),(H14-G14)*24,((SUMPRODUCT(1*(WEEKDAY(ROW(INDIRECT(E14&amp;":"&amp;F14)))=2)))*(LOOKUP(B14,personnels!$A$6:$A$27,personnels!$K$6:$K$27)))+((SUMPRODUCT(1*(WEEKDAY(ROW(INDIRECT(E14&amp;":"&amp;F14)))=3)))*(LOOKUP(B14,personnels!$A$6:$A$27,personnels!$L$6:$L$27)))+((SUMPRODUCT(1*(WEEKDAY(ROW(INDIRECT(E14&amp;":"&amp;F14)))=4)))*(LOOKUP(B14,personnels!$A$6:$A$27,personnels!$M$6:$M$27)))+((SUMPRODUCT(1*(WEEKDAY(ROW(INDIRECT(E14&amp;":"&amp;F14)))=5)))*(LOOKUP(B14,personnels!$A$6:$A$27,personnels!$N$6:$N$27)))+((SUMPRODUCT(1*(WEEKDAY(ROW(INDIRECT(E14&amp;":"&amp;F14)))=6)))*(LOOKUP(B14,personnels!$A$6:$A$27,personnels!$O$6:$O$27)))),"")</f>
        <v/>
      </c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</row>
    <row r="15" spans="1:51" x14ac:dyDescent="0.3">
      <c r="A15" s="58" t="str">
        <f t="shared" si="0"/>
        <v/>
      </c>
      <c r="B15" s="57"/>
      <c r="C15" s="56"/>
      <c r="D15" s="55"/>
      <c r="E15" s="54"/>
      <c r="F15" s="53"/>
      <c r="G15" s="52"/>
      <c r="H15" s="51"/>
      <c r="I15" s="50" t="str">
        <f>IF(C15="","",VLOOKUP(C15,'Paramètre DIVERS'!$B$5:$D$13,2,FALSE))</f>
        <v/>
      </c>
      <c r="J15" s="49" t="str">
        <f ca="1">IF(OR(I15="RTT",I15="HS"),IF(AND(G15&lt;&gt;"",H15&lt;&gt;""),(H15-G15)*24,((SUMPRODUCT(1*(WEEKDAY(ROW(INDIRECT(E15&amp;":"&amp;F15)))=2)))*(LOOKUP(B15,personnels!$A$6:$A$27,personnels!$K$6:$K$27)))+((SUMPRODUCT(1*(WEEKDAY(ROW(INDIRECT(E15&amp;":"&amp;F15)))=3)))*(LOOKUP(B15,personnels!$A$6:$A$27,personnels!$L$6:$L$27)))+((SUMPRODUCT(1*(WEEKDAY(ROW(INDIRECT(E15&amp;":"&amp;F15)))=4)))*(LOOKUP(B15,personnels!$A$6:$A$27,personnels!$M$6:$M$27)))+((SUMPRODUCT(1*(WEEKDAY(ROW(INDIRECT(E15&amp;":"&amp;F15)))=5)))*(LOOKUP(B15,personnels!$A$6:$A$27,personnels!$N$6:$N$27)))+((SUMPRODUCT(1*(WEEKDAY(ROW(INDIRECT(E15&amp;":"&amp;F15)))=6)))*(LOOKUP(B15,personnels!$A$6:$A$27,personnels!$O$6:$O$27)))),"")</f>
        <v/>
      </c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</row>
    <row r="16" spans="1:51" x14ac:dyDescent="0.3">
      <c r="A16" s="58" t="str">
        <f t="shared" si="0"/>
        <v/>
      </c>
      <c r="B16" s="57"/>
      <c r="C16" s="56"/>
      <c r="D16" s="55"/>
      <c r="E16" s="54"/>
      <c r="F16" s="53"/>
      <c r="G16" s="52"/>
      <c r="H16" s="51"/>
      <c r="I16" s="50" t="str">
        <f>IF(C16="","",VLOOKUP(C16,'Paramètre DIVERS'!$B$5:$D$13,2,FALSE))</f>
        <v/>
      </c>
      <c r="J16" s="49" t="str">
        <f ca="1">IF(OR(I16="RTT",I16="HS"),IF(AND(G16&lt;&gt;"",H16&lt;&gt;""),(H16-G16)*24,((SUMPRODUCT(1*(WEEKDAY(ROW(INDIRECT(E16&amp;":"&amp;F16)))=2)))*(LOOKUP(B16,personnels!$A$6:$A$27,personnels!$K$6:$K$27)))+((SUMPRODUCT(1*(WEEKDAY(ROW(INDIRECT(E16&amp;":"&amp;F16)))=3)))*(LOOKUP(B16,personnels!$A$6:$A$27,personnels!$L$6:$L$27)))+((SUMPRODUCT(1*(WEEKDAY(ROW(INDIRECT(E16&amp;":"&amp;F16)))=4)))*(LOOKUP(B16,personnels!$A$6:$A$27,personnels!$M$6:$M$27)))+((SUMPRODUCT(1*(WEEKDAY(ROW(INDIRECT(E16&amp;":"&amp;F16)))=5)))*(LOOKUP(B16,personnels!$A$6:$A$27,personnels!$N$6:$N$27)))+((SUMPRODUCT(1*(WEEKDAY(ROW(INDIRECT(E16&amp;":"&amp;F16)))=6)))*(LOOKUP(B16,personnels!$A$6:$A$27,personnels!$O$6:$O$27)))),"")</f>
        <v/>
      </c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</row>
    <row r="17" spans="1:51" x14ac:dyDescent="0.3">
      <c r="A17" s="58" t="str">
        <f t="shared" si="0"/>
        <v/>
      </c>
      <c r="B17" s="57"/>
      <c r="C17" s="56"/>
      <c r="D17" s="55"/>
      <c r="E17" s="54"/>
      <c r="F17" s="53"/>
      <c r="G17" s="52"/>
      <c r="H17" s="51"/>
      <c r="I17" s="50" t="str">
        <f>IF(C17="","",VLOOKUP(C17,'Paramètre DIVERS'!$B$5:$D$13,2,FALSE))</f>
        <v/>
      </c>
      <c r="J17" s="49" t="str">
        <f ca="1">IF(OR(I17="RTT",I17="HS"),IF(AND(G17&lt;&gt;"",H17&lt;&gt;""),(H17-G17)*24,((SUMPRODUCT(1*(WEEKDAY(ROW(INDIRECT(E17&amp;":"&amp;F17)))=2)))*(LOOKUP(B17,personnels!$A$6:$A$27,personnels!$K$6:$K$27)))+((SUMPRODUCT(1*(WEEKDAY(ROW(INDIRECT(E17&amp;":"&amp;F17)))=3)))*(LOOKUP(B17,personnels!$A$6:$A$27,personnels!$L$6:$L$27)))+((SUMPRODUCT(1*(WEEKDAY(ROW(INDIRECT(E17&amp;":"&amp;F17)))=4)))*(LOOKUP(B17,personnels!$A$6:$A$27,personnels!$M$6:$M$27)))+((SUMPRODUCT(1*(WEEKDAY(ROW(INDIRECT(E17&amp;":"&amp;F17)))=5)))*(LOOKUP(B17,personnels!$A$6:$A$27,personnels!$N$6:$N$27)))+((SUMPRODUCT(1*(WEEKDAY(ROW(INDIRECT(E17&amp;":"&amp;F17)))=6)))*(LOOKUP(B17,personnels!$A$6:$A$27,personnels!$O$6:$O$27)))),"")</f>
        <v/>
      </c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</row>
    <row r="18" spans="1:51" x14ac:dyDescent="0.3">
      <c r="A18" s="58" t="str">
        <f t="shared" si="0"/>
        <v/>
      </c>
      <c r="B18" s="57"/>
      <c r="C18" s="56"/>
      <c r="D18" s="55"/>
      <c r="E18" s="54"/>
      <c r="F18" s="53"/>
      <c r="G18" s="52"/>
      <c r="H18" s="51"/>
      <c r="I18" s="50" t="str">
        <f>IF(C18="","",VLOOKUP(C18,'Paramètre DIVERS'!$B$5:$D$13,2,FALSE))</f>
        <v/>
      </c>
      <c r="J18" s="49" t="str">
        <f ca="1">IF(OR(I18="RTT",I18="HS"),IF(AND(G18&lt;&gt;"",H18&lt;&gt;""),(H18-G18)*24,((SUMPRODUCT(1*(WEEKDAY(ROW(INDIRECT(E18&amp;":"&amp;F18)))=2)))*(LOOKUP(B18,personnels!$A$6:$A$27,personnels!$K$6:$K$27)))+((SUMPRODUCT(1*(WEEKDAY(ROW(INDIRECT(E18&amp;":"&amp;F18)))=3)))*(LOOKUP(B18,personnels!$A$6:$A$27,personnels!$L$6:$L$27)))+((SUMPRODUCT(1*(WEEKDAY(ROW(INDIRECT(E18&amp;":"&amp;F18)))=4)))*(LOOKUP(B18,personnels!$A$6:$A$27,personnels!$M$6:$M$27)))+((SUMPRODUCT(1*(WEEKDAY(ROW(INDIRECT(E18&amp;":"&amp;F18)))=5)))*(LOOKUP(B18,personnels!$A$6:$A$27,personnels!$N$6:$N$27)))+((SUMPRODUCT(1*(WEEKDAY(ROW(INDIRECT(E18&amp;":"&amp;F18)))=6)))*(LOOKUP(B18,personnels!$A$6:$A$27,personnels!$O$6:$O$27)))),"")</f>
        <v/>
      </c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</row>
    <row r="19" spans="1:51" x14ac:dyDescent="0.3">
      <c r="A19" s="58" t="str">
        <f t="shared" si="0"/>
        <v/>
      </c>
      <c r="B19" s="57"/>
      <c r="C19" s="56"/>
      <c r="D19" s="55"/>
      <c r="E19" s="54"/>
      <c r="F19" s="53"/>
      <c r="G19" s="52"/>
      <c r="H19" s="51"/>
      <c r="I19" s="50" t="str">
        <f>IF(C19="","",VLOOKUP(C19,'Paramètre DIVERS'!$B$5:$D$13,2,FALSE))</f>
        <v/>
      </c>
      <c r="J19" s="49" t="str">
        <f ca="1">IF(OR(I19="RTT",I19="HS"),IF(AND(G19&lt;&gt;"",H19&lt;&gt;""),(H19-G19)*24,((SUMPRODUCT(1*(WEEKDAY(ROW(INDIRECT(E19&amp;":"&amp;F19)))=2)))*(LOOKUP(B19,personnels!$A$6:$A$27,personnels!$K$6:$K$27)))+((SUMPRODUCT(1*(WEEKDAY(ROW(INDIRECT(E19&amp;":"&amp;F19)))=3)))*(LOOKUP(B19,personnels!$A$6:$A$27,personnels!$L$6:$L$27)))+((SUMPRODUCT(1*(WEEKDAY(ROW(INDIRECT(E19&amp;":"&amp;F19)))=4)))*(LOOKUP(B19,personnels!$A$6:$A$27,personnels!$M$6:$M$27)))+((SUMPRODUCT(1*(WEEKDAY(ROW(INDIRECT(E19&amp;":"&amp;F19)))=5)))*(LOOKUP(B19,personnels!$A$6:$A$27,personnels!$N$6:$N$27)))+((SUMPRODUCT(1*(WEEKDAY(ROW(INDIRECT(E19&amp;":"&amp;F19)))=6)))*(LOOKUP(B19,personnels!$A$6:$A$27,personnels!$O$6:$O$27)))),"")</f>
        <v/>
      </c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</row>
    <row r="20" spans="1:51" x14ac:dyDescent="0.3">
      <c r="A20" s="58" t="str">
        <f t="shared" si="0"/>
        <v/>
      </c>
      <c r="B20" s="57"/>
      <c r="C20" s="56"/>
      <c r="D20" s="55"/>
      <c r="E20" s="54"/>
      <c r="F20" s="53"/>
      <c r="G20" s="52"/>
      <c r="H20" s="51"/>
      <c r="I20" s="50" t="str">
        <f>IF(C20="","",VLOOKUP(C20,'Paramètre DIVERS'!$B$5:$D$13,2,FALSE))</f>
        <v/>
      </c>
      <c r="J20" s="49" t="str">
        <f ca="1">IF(OR(I20="RTT",I20="HS"),IF(AND(G20&lt;&gt;"",H20&lt;&gt;""),(H20-G20)*24,((SUMPRODUCT(1*(WEEKDAY(ROW(INDIRECT(E20&amp;":"&amp;F20)))=2)))*(LOOKUP(B20,personnels!$A$6:$A$27,personnels!$K$6:$K$27)))+((SUMPRODUCT(1*(WEEKDAY(ROW(INDIRECT(E20&amp;":"&amp;F20)))=3)))*(LOOKUP(B20,personnels!$A$6:$A$27,personnels!$L$6:$L$27)))+((SUMPRODUCT(1*(WEEKDAY(ROW(INDIRECT(E20&amp;":"&amp;F20)))=4)))*(LOOKUP(B20,personnels!$A$6:$A$27,personnels!$M$6:$M$27)))+((SUMPRODUCT(1*(WEEKDAY(ROW(INDIRECT(E20&amp;":"&amp;F20)))=5)))*(LOOKUP(B20,personnels!$A$6:$A$27,personnels!$N$6:$N$27)))+((SUMPRODUCT(1*(WEEKDAY(ROW(INDIRECT(E20&amp;":"&amp;F20)))=6)))*(LOOKUP(B20,personnels!$A$6:$A$27,personnels!$O$6:$O$27)))),"")</f>
        <v/>
      </c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</row>
    <row r="21" spans="1:51" x14ac:dyDescent="0.3">
      <c r="A21" s="58" t="str">
        <f t="shared" si="0"/>
        <v/>
      </c>
      <c r="B21" s="57"/>
      <c r="C21" s="56"/>
      <c r="D21" s="55"/>
      <c r="E21" s="54"/>
      <c r="F21" s="53"/>
      <c r="G21" s="52"/>
      <c r="H21" s="51"/>
      <c r="I21" s="50" t="str">
        <f>IF(C21="","",VLOOKUP(C21,'Paramètre DIVERS'!$B$5:$D$13,2,FALSE))</f>
        <v/>
      </c>
      <c r="J21" s="49" t="str">
        <f ca="1">IF(OR(I21="RTT",I21="HS"),IF(AND(G21&lt;&gt;"",H21&lt;&gt;""),(H21-G21)*24,((SUMPRODUCT(1*(WEEKDAY(ROW(INDIRECT(E21&amp;":"&amp;F21)))=2)))*(LOOKUP(B21,personnels!$A$6:$A$27,personnels!$K$6:$K$27)))+((SUMPRODUCT(1*(WEEKDAY(ROW(INDIRECT(E21&amp;":"&amp;F21)))=3)))*(LOOKUP(B21,personnels!$A$6:$A$27,personnels!$L$6:$L$27)))+((SUMPRODUCT(1*(WEEKDAY(ROW(INDIRECT(E21&amp;":"&amp;F21)))=4)))*(LOOKUP(B21,personnels!$A$6:$A$27,personnels!$M$6:$M$27)))+((SUMPRODUCT(1*(WEEKDAY(ROW(INDIRECT(E21&amp;":"&amp;F21)))=5)))*(LOOKUP(B21,personnels!$A$6:$A$27,personnels!$N$6:$N$27)))+((SUMPRODUCT(1*(WEEKDAY(ROW(INDIRECT(E21&amp;":"&amp;F21)))=6)))*(LOOKUP(B21,personnels!$A$6:$A$27,personnels!$O$6:$O$27)))),"")</f>
        <v/>
      </c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</row>
    <row r="22" spans="1:51" x14ac:dyDescent="0.3">
      <c r="A22" s="58" t="str">
        <f t="shared" si="0"/>
        <v/>
      </c>
      <c r="B22" s="57"/>
      <c r="C22" s="56"/>
      <c r="D22" s="55"/>
      <c r="E22" s="54"/>
      <c r="F22" s="53"/>
      <c r="G22" s="52"/>
      <c r="H22" s="51"/>
      <c r="I22" s="50" t="str">
        <f>IF(C22="","",VLOOKUP(C22,'Paramètre DIVERS'!$B$5:$D$13,2,FALSE))</f>
        <v/>
      </c>
      <c r="J22" s="49" t="str">
        <f ca="1">IF(OR(I22="RTT",I22="HS"),IF(AND(G22&lt;&gt;"",H22&lt;&gt;""),(H22-G22)*24,((SUMPRODUCT(1*(WEEKDAY(ROW(INDIRECT(E22&amp;":"&amp;F22)))=2)))*(LOOKUP(B22,personnels!$A$6:$A$27,personnels!$K$6:$K$27)))+((SUMPRODUCT(1*(WEEKDAY(ROW(INDIRECT(E22&amp;":"&amp;F22)))=3)))*(LOOKUP(B22,personnels!$A$6:$A$27,personnels!$L$6:$L$27)))+((SUMPRODUCT(1*(WEEKDAY(ROW(INDIRECT(E22&amp;":"&amp;F22)))=4)))*(LOOKUP(B22,personnels!$A$6:$A$27,personnels!$M$6:$M$27)))+((SUMPRODUCT(1*(WEEKDAY(ROW(INDIRECT(E22&amp;":"&amp;F22)))=5)))*(LOOKUP(B22,personnels!$A$6:$A$27,personnels!$N$6:$N$27)))+((SUMPRODUCT(1*(WEEKDAY(ROW(INDIRECT(E22&amp;":"&amp;F22)))=6)))*(LOOKUP(B22,personnels!$A$6:$A$27,personnels!$O$6:$O$27)))),"")</f>
        <v/>
      </c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</row>
    <row r="23" spans="1:51" x14ac:dyDescent="0.3">
      <c r="A23" s="58" t="str">
        <f t="shared" si="0"/>
        <v/>
      </c>
      <c r="B23" s="57"/>
      <c r="C23" s="56"/>
      <c r="D23" s="55"/>
      <c r="E23" s="54"/>
      <c r="F23" s="53"/>
      <c r="G23" s="52"/>
      <c r="H23" s="51"/>
      <c r="I23" s="50" t="str">
        <f>IF(C23="","",VLOOKUP(C23,'Paramètre DIVERS'!$B$5:$D$13,2,FALSE))</f>
        <v/>
      </c>
      <c r="J23" s="49" t="str">
        <f ca="1">IF(OR(I23="RTT",I23="HS"),IF(AND(G23&lt;&gt;"",H23&lt;&gt;""),(H23-G23)*24,((SUMPRODUCT(1*(WEEKDAY(ROW(INDIRECT(E23&amp;":"&amp;F23)))=2)))*(LOOKUP(B23,personnels!$A$6:$A$27,personnels!$K$6:$K$27)))+((SUMPRODUCT(1*(WEEKDAY(ROW(INDIRECT(E23&amp;":"&amp;F23)))=3)))*(LOOKUP(B23,personnels!$A$6:$A$27,personnels!$L$6:$L$27)))+((SUMPRODUCT(1*(WEEKDAY(ROW(INDIRECT(E23&amp;":"&amp;F23)))=4)))*(LOOKUP(B23,personnels!$A$6:$A$27,personnels!$M$6:$M$27)))+((SUMPRODUCT(1*(WEEKDAY(ROW(INDIRECT(E23&amp;":"&amp;F23)))=5)))*(LOOKUP(B23,personnels!$A$6:$A$27,personnels!$N$6:$N$27)))+((SUMPRODUCT(1*(WEEKDAY(ROW(INDIRECT(E23&amp;":"&amp;F23)))=6)))*(LOOKUP(B23,personnels!$A$6:$A$27,personnels!$O$6:$O$27)))),"")</f>
        <v/>
      </c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</row>
    <row r="24" spans="1:51" x14ac:dyDescent="0.3">
      <c r="A24" s="58" t="str">
        <f t="shared" si="0"/>
        <v/>
      </c>
      <c r="B24" s="57"/>
      <c r="C24" s="56"/>
      <c r="D24" s="55"/>
      <c r="E24" s="54"/>
      <c r="F24" s="53"/>
      <c r="G24" s="52"/>
      <c r="H24" s="51"/>
      <c r="I24" s="50" t="str">
        <f>IF(C24="","",VLOOKUP(C24,'Paramètre DIVERS'!$B$5:$D$13,2,FALSE))</f>
        <v/>
      </c>
      <c r="J24" s="49" t="str">
        <f ca="1">IF(OR(I24="RTT",I24="HS"),IF(AND(G24&lt;&gt;"",H24&lt;&gt;""),(H24-G24)*24,((SUMPRODUCT(1*(WEEKDAY(ROW(INDIRECT(E24&amp;":"&amp;F24)))=2)))*(LOOKUP(B24,personnels!$A$6:$A$27,personnels!$K$6:$K$27)))+((SUMPRODUCT(1*(WEEKDAY(ROW(INDIRECT(E24&amp;":"&amp;F24)))=3)))*(LOOKUP(B24,personnels!$A$6:$A$27,personnels!$L$6:$L$27)))+((SUMPRODUCT(1*(WEEKDAY(ROW(INDIRECT(E24&amp;":"&amp;F24)))=4)))*(LOOKUP(B24,personnels!$A$6:$A$27,personnels!$M$6:$M$27)))+((SUMPRODUCT(1*(WEEKDAY(ROW(INDIRECT(E24&amp;":"&amp;F24)))=5)))*(LOOKUP(B24,personnels!$A$6:$A$27,personnels!$N$6:$N$27)))+((SUMPRODUCT(1*(WEEKDAY(ROW(INDIRECT(E24&amp;":"&amp;F24)))=6)))*(LOOKUP(B24,personnels!$A$6:$A$27,personnels!$O$6:$O$27)))),"")</f>
        <v/>
      </c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</row>
    <row r="25" spans="1:51" x14ac:dyDescent="0.3">
      <c r="A25" s="58" t="str">
        <f t="shared" si="0"/>
        <v/>
      </c>
      <c r="B25" s="57"/>
      <c r="C25" s="56"/>
      <c r="D25" s="55"/>
      <c r="E25" s="54"/>
      <c r="F25" s="53"/>
      <c r="G25" s="52"/>
      <c r="H25" s="51"/>
      <c r="I25" s="50" t="str">
        <f>IF(C25="","",VLOOKUP(C25,'Paramètre DIVERS'!$B$5:$D$13,2,FALSE))</f>
        <v/>
      </c>
      <c r="J25" s="49" t="str">
        <f ca="1">IF(OR(I25="RTT",I25="HS"),IF(AND(G25&lt;&gt;"",H25&lt;&gt;""),(H25-G25)*24,((SUMPRODUCT(1*(WEEKDAY(ROW(INDIRECT(E25&amp;":"&amp;F25)))=2)))*(LOOKUP(B25,personnels!$A$6:$A$27,personnels!$K$6:$K$27)))+((SUMPRODUCT(1*(WEEKDAY(ROW(INDIRECT(E25&amp;":"&amp;F25)))=3)))*(LOOKUP(B25,personnels!$A$6:$A$27,personnels!$L$6:$L$27)))+((SUMPRODUCT(1*(WEEKDAY(ROW(INDIRECT(E25&amp;":"&amp;F25)))=4)))*(LOOKUP(B25,personnels!$A$6:$A$27,personnels!$M$6:$M$27)))+((SUMPRODUCT(1*(WEEKDAY(ROW(INDIRECT(E25&amp;":"&amp;F25)))=5)))*(LOOKUP(B25,personnels!$A$6:$A$27,personnels!$N$6:$N$27)))+((SUMPRODUCT(1*(WEEKDAY(ROW(INDIRECT(E25&amp;":"&amp;F25)))=6)))*(LOOKUP(B25,personnels!$A$6:$A$27,personnels!$O$6:$O$27)))),"")</f>
        <v/>
      </c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</row>
    <row r="26" spans="1:51" x14ac:dyDescent="0.3">
      <c r="A26" s="58" t="str">
        <f t="shared" si="0"/>
        <v/>
      </c>
      <c r="B26" s="57"/>
      <c r="C26" s="56"/>
      <c r="D26" s="55"/>
      <c r="E26" s="54"/>
      <c r="F26" s="53"/>
      <c r="G26" s="52"/>
      <c r="H26" s="51"/>
      <c r="I26" s="50" t="str">
        <f>IF(C26="","",VLOOKUP(C26,'Paramètre DIVERS'!$B$5:$D$13,2,FALSE))</f>
        <v/>
      </c>
      <c r="J26" s="49" t="str">
        <f ca="1">IF(OR(I26="RTT",I26="HS"),IF(AND(G26&lt;&gt;"",H26&lt;&gt;""),(H26-G26)*24,((SUMPRODUCT(1*(WEEKDAY(ROW(INDIRECT(E26&amp;":"&amp;F26)))=2)))*(LOOKUP(B26,personnels!$A$6:$A$27,personnels!$K$6:$K$27)))+((SUMPRODUCT(1*(WEEKDAY(ROW(INDIRECT(E26&amp;":"&amp;F26)))=3)))*(LOOKUP(B26,personnels!$A$6:$A$27,personnels!$L$6:$L$27)))+((SUMPRODUCT(1*(WEEKDAY(ROW(INDIRECT(E26&amp;":"&amp;F26)))=4)))*(LOOKUP(B26,personnels!$A$6:$A$27,personnels!$M$6:$M$27)))+((SUMPRODUCT(1*(WEEKDAY(ROW(INDIRECT(E26&amp;":"&amp;F26)))=5)))*(LOOKUP(B26,personnels!$A$6:$A$27,personnels!$N$6:$N$27)))+((SUMPRODUCT(1*(WEEKDAY(ROW(INDIRECT(E26&amp;":"&amp;F26)))=6)))*(LOOKUP(B26,personnels!$A$6:$A$27,personnels!$O$6:$O$27)))),"")</f>
        <v/>
      </c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</row>
    <row r="27" spans="1:51" x14ac:dyDescent="0.3">
      <c r="A27" s="58" t="str">
        <f t="shared" si="0"/>
        <v/>
      </c>
      <c r="B27" s="57"/>
      <c r="C27" s="56"/>
      <c r="D27" s="55"/>
      <c r="E27" s="54"/>
      <c r="F27" s="53"/>
      <c r="G27" s="52"/>
      <c r="H27" s="51"/>
      <c r="I27" s="50" t="str">
        <f>IF(C27="","",VLOOKUP(C27,'Paramètre DIVERS'!$B$5:$D$13,2,FALSE))</f>
        <v/>
      </c>
      <c r="J27" s="49" t="str">
        <f ca="1">IF(OR(I27="RTT",I27="HS"),IF(AND(G27&lt;&gt;"",H27&lt;&gt;""),(H27-G27)*24,((SUMPRODUCT(1*(WEEKDAY(ROW(INDIRECT(E27&amp;":"&amp;F27)))=2)))*(LOOKUP(B27,personnels!$A$6:$A$27,personnels!$K$6:$K$27)))+((SUMPRODUCT(1*(WEEKDAY(ROW(INDIRECT(E27&amp;":"&amp;F27)))=3)))*(LOOKUP(B27,personnels!$A$6:$A$27,personnels!$L$6:$L$27)))+((SUMPRODUCT(1*(WEEKDAY(ROW(INDIRECT(E27&amp;":"&amp;F27)))=4)))*(LOOKUP(B27,personnels!$A$6:$A$27,personnels!$M$6:$M$27)))+((SUMPRODUCT(1*(WEEKDAY(ROW(INDIRECT(E27&amp;":"&amp;F27)))=5)))*(LOOKUP(B27,personnels!$A$6:$A$27,personnels!$N$6:$N$27)))+((SUMPRODUCT(1*(WEEKDAY(ROW(INDIRECT(E27&amp;":"&amp;F27)))=6)))*(LOOKUP(B27,personnels!$A$6:$A$27,personnels!$O$6:$O$27)))),"")</f>
        <v/>
      </c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</row>
    <row r="28" spans="1:51" x14ac:dyDescent="0.3">
      <c r="A28" s="58" t="str">
        <f t="shared" si="0"/>
        <v/>
      </c>
      <c r="B28" s="57"/>
      <c r="C28" s="56"/>
      <c r="D28" s="55"/>
      <c r="E28" s="54"/>
      <c r="F28" s="53"/>
      <c r="G28" s="52"/>
      <c r="H28" s="51"/>
      <c r="I28" s="50" t="str">
        <f>IF(C28="","",VLOOKUP(C28,'Paramètre DIVERS'!$B$5:$D$13,2,FALSE))</f>
        <v/>
      </c>
      <c r="J28" s="49" t="str">
        <f ca="1">IF(OR(I28="RTT",I28="HS"),IF(AND(G28&lt;&gt;"",H28&lt;&gt;""),(H28-G28)*24,((SUMPRODUCT(1*(WEEKDAY(ROW(INDIRECT(E28&amp;":"&amp;F28)))=2)))*(LOOKUP(B28,personnels!$A$6:$A$27,personnels!$K$6:$K$27)))+((SUMPRODUCT(1*(WEEKDAY(ROW(INDIRECT(E28&amp;":"&amp;F28)))=3)))*(LOOKUP(B28,personnels!$A$6:$A$27,personnels!$L$6:$L$27)))+((SUMPRODUCT(1*(WEEKDAY(ROW(INDIRECT(E28&amp;":"&amp;F28)))=4)))*(LOOKUP(B28,personnels!$A$6:$A$27,personnels!$M$6:$M$27)))+((SUMPRODUCT(1*(WEEKDAY(ROW(INDIRECT(E28&amp;":"&amp;F28)))=5)))*(LOOKUP(B28,personnels!$A$6:$A$27,personnels!$N$6:$N$27)))+((SUMPRODUCT(1*(WEEKDAY(ROW(INDIRECT(E28&amp;":"&amp;F28)))=6)))*(LOOKUP(B28,personnels!$A$6:$A$27,personnels!$O$6:$O$27)))),"")</f>
        <v/>
      </c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</row>
    <row r="29" spans="1:51" x14ac:dyDescent="0.3">
      <c r="A29" s="58" t="str">
        <f t="shared" si="0"/>
        <v/>
      </c>
      <c r="B29" s="57"/>
      <c r="C29" s="56"/>
      <c r="D29" s="55"/>
      <c r="E29" s="54"/>
      <c r="F29" s="53"/>
      <c r="G29" s="52"/>
      <c r="H29" s="51"/>
      <c r="I29" s="50" t="str">
        <f>IF(C29="","",VLOOKUP(C29,'Paramètre DIVERS'!$B$5:$D$13,2,FALSE))</f>
        <v/>
      </c>
      <c r="J29" s="49" t="str">
        <f ca="1">IF(OR(I29="RTT",I29="HS"),IF(AND(G29&lt;&gt;"",H29&lt;&gt;""),(H29-G29)*24,((SUMPRODUCT(1*(WEEKDAY(ROW(INDIRECT(E29&amp;":"&amp;F29)))=2)))*(LOOKUP(B29,personnels!$A$6:$A$27,personnels!$K$6:$K$27)))+((SUMPRODUCT(1*(WEEKDAY(ROW(INDIRECT(E29&amp;":"&amp;F29)))=3)))*(LOOKUP(B29,personnels!$A$6:$A$27,personnels!$L$6:$L$27)))+((SUMPRODUCT(1*(WEEKDAY(ROW(INDIRECT(E29&amp;":"&amp;F29)))=4)))*(LOOKUP(B29,personnels!$A$6:$A$27,personnels!$M$6:$M$27)))+((SUMPRODUCT(1*(WEEKDAY(ROW(INDIRECT(E29&amp;":"&amp;F29)))=5)))*(LOOKUP(B29,personnels!$A$6:$A$27,personnels!$N$6:$N$27)))+((SUMPRODUCT(1*(WEEKDAY(ROW(INDIRECT(E29&amp;":"&amp;F29)))=6)))*(LOOKUP(B29,personnels!$A$6:$A$27,personnels!$O$6:$O$27)))),"")</f>
        <v/>
      </c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</row>
    <row r="30" spans="1:51" x14ac:dyDescent="0.3">
      <c r="A30" s="58" t="str">
        <f t="shared" si="0"/>
        <v/>
      </c>
      <c r="B30" s="57"/>
      <c r="C30" s="56"/>
      <c r="D30" s="55"/>
      <c r="E30" s="54"/>
      <c r="F30" s="53"/>
      <c r="G30" s="52"/>
      <c r="H30" s="51"/>
      <c r="I30" s="50" t="str">
        <f>IF(C30="","",VLOOKUP(C30,'Paramètre DIVERS'!$B$5:$D$13,2,FALSE))</f>
        <v/>
      </c>
      <c r="J30" s="49" t="str">
        <f ca="1">IF(OR(I30="RTT",I30="HS"),IF(AND(G30&lt;&gt;"",H30&lt;&gt;""),(H30-G30)*24,((SUMPRODUCT(1*(WEEKDAY(ROW(INDIRECT(E30&amp;":"&amp;F30)))=2)))*(LOOKUP(B30,personnels!$A$6:$A$27,personnels!$K$6:$K$27)))+((SUMPRODUCT(1*(WEEKDAY(ROW(INDIRECT(E30&amp;":"&amp;F30)))=3)))*(LOOKUP(B30,personnels!$A$6:$A$27,personnels!$L$6:$L$27)))+((SUMPRODUCT(1*(WEEKDAY(ROW(INDIRECT(E30&amp;":"&amp;F30)))=4)))*(LOOKUP(B30,personnels!$A$6:$A$27,personnels!$M$6:$M$27)))+((SUMPRODUCT(1*(WEEKDAY(ROW(INDIRECT(E30&amp;":"&amp;F30)))=5)))*(LOOKUP(B30,personnels!$A$6:$A$27,personnels!$N$6:$N$27)))+((SUMPRODUCT(1*(WEEKDAY(ROW(INDIRECT(E30&amp;":"&amp;F30)))=6)))*(LOOKUP(B30,personnels!$A$6:$A$27,personnels!$O$6:$O$27)))),"")</f>
        <v/>
      </c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</row>
    <row r="31" spans="1:51" x14ac:dyDescent="0.3">
      <c r="A31" s="58" t="str">
        <f t="shared" si="0"/>
        <v/>
      </c>
      <c r="B31" s="57"/>
      <c r="C31" s="56"/>
      <c r="D31" s="55"/>
      <c r="E31" s="54"/>
      <c r="F31" s="53"/>
      <c r="G31" s="52"/>
      <c r="H31" s="51"/>
      <c r="I31" s="50" t="str">
        <f>IF(C31="","",VLOOKUP(C31,'Paramètre DIVERS'!$B$5:$D$13,2,FALSE))</f>
        <v/>
      </c>
      <c r="J31" s="49" t="str">
        <f ca="1">IF(OR(I31="RTT",I31="HS"),IF(AND(G31&lt;&gt;"",H31&lt;&gt;""),(H31-G31)*24,((SUMPRODUCT(1*(WEEKDAY(ROW(INDIRECT(E31&amp;":"&amp;F31)))=2)))*(LOOKUP(B31,personnels!$A$6:$A$27,personnels!$K$6:$K$27)))+((SUMPRODUCT(1*(WEEKDAY(ROW(INDIRECT(E31&amp;":"&amp;F31)))=3)))*(LOOKUP(B31,personnels!$A$6:$A$27,personnels!$L$6:$L$27)))+((SUMPRODUCT(1*(WEEKDAY(ROW(INDIRECT(E31&amp;":"&amp;F31)))=4)))*(LOOKUP(B31,personnels!$A$6:$A$27,personnels!$M$6:$M$27)))+((SUMPRODUCT(1*(WEEKDAY(ROW(INDIRECT(E31&amp;":"&amp;F31)))=5)))*(LOOKUP(B31,personnels!$A$6:$A$27,personnels!$N$6:$N$27)))+((SUMPRODUCT(1*(WEEKDAY(ROW(INDIRECT(E31&amp;":"&amp;F31)))=6)))*(LOOKUP(B31,personnels!$A$6:$A$27,personnels!$O$6:$O$27)))),"")</f>
        <v/>
      </c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</row>
    <row r="32" spans="1:51" x14ac:dyDescent="0.3">
      <c r="A32" s="58" t="str">
        <f t="shared" si="0"/>
        <v/>
      </c>
      <c r="B32" s="57"/>
      <c r="C32" s="56"/>
      <c r="D32" s="55"/>
      <c r="E32" s="54"/>
      <c r="F32" s="53"/>
      <c r="G32" s="52"/>
      <c r="H32" s="51"/>
      <c r="I32" s="50" t="str">
        <f>IF(C32="","",VLOOKUP(C32,'Paramètre DIVERS'!$B$5:$D$13,2,FALSE))</f>
        <v/>
      </c>
      <c r="J32" s="49" t="str">
        <f ca="1">IF(OR(I32="RTT",I32="HS"),IF(AND(G32&lt;&gt;"",H32&lt;&gt;""),(H32-G32)*24,((SUMPRODUCT(1*(WEEKDAY(ROW(INDIRECT(E32&amp;":"&amp;F32)))=2)))*(LOOKUP(B32,personnels!$A$6:$A$27,personnels!$K$6:$K$27)))+((SUMPRODUCT(1*(WEEKDAY(ROW(INDIRECT(E32&amp;":"&amp;F32)))=3)))*(LOOKUP(B32,personnels!$A$6:$A$27,personnels!$L$6:$L$27)))+((SUMPRODUCT(1*(WEEKDAY(ROW(INDIRECT(E32&amp;":"&amp;F32)))=4)))*(LOOKUP(B32,personnels!$A$6:$A$27,personnels!$M$6:$M$27)))+((SUMPRODUCT(1*(WEEKDAY(ROW(INDIRECT(E32&amp;":"&amp;F32)))=5)))*(LOOKUP(B32,personnels!$A$6:$A$27,personnels!$N$6:$N$27)))+((SUMPRODUCT(1*(WEEKDAY(ROW(INDIRECT(E32&amp;":"&amp;F32)))=6)))*(LOOKUP(B32,personnels!$A$6:$A$27,personnels!$O$6:$O$27)))),"")</f>
        <v/>
      </c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</row>
    <row r="33" spans="1:51" x14ac:dyDescent="0.3">
      <c r="A33" s="58" t="str">
        <f t="shared" si="0"/>
        <v/>
      </c>
      <c r="B33" s="57"/>
      <c r="C33" s="56"/>
      <c r="D33" s="55"/>
      <c r="E33" s="54"/>
      <c r="F33" s="53"/>
      <c r="G33" s="52"/>
      <c r="H33" s="51"/>
      <c r="I33" s="50" t="str">
        <f>IF(C33="","",VLOOKUP(C33,'Paramètre DIVERS'!$B$5:$D$13,2,FALSE))</f>
        <v/>
      </c>
      <c r="J33" s="49" t="str">
        <f ca="1">IF(OR(I33="RTT",I33="HS"),IF(AND(G33&lt;&gt;"",H33&lt;&gt;""),(H33-G33)*24,((SUMPRODUCT(1*(WEEKDAY(ROW(INDIRECT(E33&amp;":"&amp;F33)))=2)))*(LOOKUP(B33,personnels!$A$6:$A$27,personnels!$K$6:$K$27)))+((SUMPRODUCT(1*(WEEKDAY(ROW(INDIRECT(E33&amp;":"&amp;F33)))=3)))*(LOOKUP(B33,personnels!$A$6:$A$27,personnels!$L$6:$L$27)))+((SUMPRODUCT(1*(WEEKDAY(ROW(INDIRECT(E33&amp;":"&amp;F33)))=4)))*(LOOKUP(B33,personnels!$A$6:$A$27,personnels!$M$6:$M$27)))+((SUMPRODUCT(1*(WEEKDAY(ROW(INDIRECT(E33&amp;":"&amp;F33)))=5)))*(LOOKUP(B33,personnels!$A$6:$A$27,personnels!$N$6:$N$27)))+((SUMPRODUCT(1*(WEEKDAY(ROW(INDIRECT(E33&amp;":"&amp;F33)))=6)))*(LOOKUP(B33,personnels!$A$6:$A$27,personnels!$O$6:$O$27)))),"")</f>
        <v/>
      </c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</row>
    <row r="34" spans="1:51" x14ac:dyDescent="0.3">
      <c r="A34" s="58" t="str">
        <f t="shared" si="0"/>
        <v/>
      </c>
      <c r="B34" s="57"/>
      <c r="C34" s="56"/>
      <c r="D34" s="55"/>
      <c r="E34" s="54"/>
      <c r="F34" s="53"/>
      <c r="G34" s="52"/>
      <c r="H34" s="51"/>
      <c r="I34" s="50" t="str">
        <f>IF(C34="","",VLOOKUP(C34,'Paramètre DIVERS'!$B$5:$D$13,2,FALSE))</f>
        <v/>
      </c>
      <c r="J34" s="49" t="str">
        <f ca="1">IF(OR(I34="RTT",I34="HS"),IF(AND(G34&lt;&gt;"",H34&lt;&gt;""),(H34-G34)*24,((SUMPRODUCT(1*(WEEKDAY(ROW(INDIRECT(E34&amp;":"&amp;F34)))=2)))*(LOOKUP(B34,personnels!$A$6:$A$27,personnels!$K$6:$K$27)))+((SUMPRODUCT(1*(WEEKDAY(ROW(INDIRECT(E34&amp;":"&amp;F34)))=3)))*(LOOKUP(B34,personnels!$A$6:$A$27,personnels!$L$6:$L$27)))+((SUMPRODUCT(1*(WEEKDAY(ROW(INDIRECT(E34&amp;":"&amp;F34)))=4)))*(LOOKUP(B34,personnels!$A$6:$A$27,personnels!$M$6:$M$27)))+((SUMPRODUCT(1*(WEEKDAY(ROW(INDIRECT(E34&amp;":"&amp;F34)))=5)))*(LOOKUP(B34,personnels!$A$6:$A$27,personnels!$N$6:$N$27)))+((SUMPRODUCT(1*(WEEKDAY(ROW(INDIRECT(E34&amp;":"&amp;F34)))=6)))*(LOOKUP(B34,personnels!$A$6:$A$27,personnels!$O$6:$O$27)))),"")</f>
        <v/>
      </c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</row>
    <row r="35" spans="1:51" x14ac:dyDescent="0.3">
      <c r="A35" s="58" t="str">
        <f t="shared" si="0"/>
        <v/>
      </c>
      <c r="B35" s="57"/>
      <c r="C35" s="56"/>
      <c r="D35" s="55"/>
      <c r="E35" s="54"/>
      <c r="F35" s="53"/>
      <c r="G35" s="52"/>
      <c r="H35" s="51"/>
      <c r="I35" s="50" t="str">
        <f>IF(C35="","",VLOOKUP(C35,'Paramètre DIVERS'!$B$5:$D$13,2,FALSE))</f>
        <v/>
      </c>
      <c r="J35" s="49" t="str">
        <f ca="1">IF(OR(I35="RTT",I35="HS"),IF(AND(G35&lt;&gt;"",H35&lt;&gt;""),(H35-G35)*24,((SUMPRODUCT(1*(WEEKDAY(ROW(INDIRECT(E35&amp;":"&amp;F35)))=2)))*(LOOKUP(B35,personnels!$A$6:$A$27,personnels!$K$6:$K$27)))+((SUMPRODUCT(1*(WEEKDAY(ROW(INDIRECT(E35&amp;":"&amp;F35)))=3)))*(LOOKUP(B35,personnels!$A$6:$A$27,personnels!$L$6:$L$27)))+((SUMPRODUCT(1*(WEEKDAY(ROW(INDIRECT(E35&amp;":"&amp;F35)))=4)))*(LOOKUP(B35,personnels!$A$6:$A$27,personnels!$M$6:$M$27)))+((SUMPRODUCT(1*(WEEKDAY(ROW(INDIRECT(E35&amp;":"&amp;F35)))=5)))*(LOOKUP(B35,personnels!$A$6:$A$27,personnels!$N$6:$N$27)))+((SUMPRODUCT(1*(WEEKDAY(ROW(INDIRECT(E35&amp;":"&amp;F35)))=6)))*(LOOKUP(B35,personnels!$A$6:$A$27,personnels!$O$6:$O$27)))),"")</f>
        <v/>
      </c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</row>
    <row r="36" spans="1:51" x14ac:dyDescent="0.3">
      <c r="A36" s="58" t="str">
        <f t="shared" si="0"/>
        <v/>
      </c>
      <c r="B36" s="57"/>
      <c r="C36" s="56"/>
      <c r="D36" s="55"/>
      <c r="E36" s="54"/>
      <c r="F36" s="53"/>
      <c r="G36" s="52"/>
      <c r="H36" s="51"/>
      <c r="I36" s="50" t="str">
        <f>IF(C36="","",VLOOKUP(C36,'Paramètre DIVERS'!$B$5:$D$13,2,FALSE))</f>
        <v/>
      </c>
      <c r="J36" s="49" t="str">
        <f ca="1">IF(OR(I36="RTT",I36="HS"),IF(AND(G36&lt;&gt;"",H36&lt;&gt;""),(H36-G36)*24,((SUMPRODUCT(1*(WEEKDAY(ROW(INDIRECT(E36&amp;":"&amp;F36)))=2)))*(LOOKUP(B36,personnels!$A$6:$A$27,personnels!$K$6:$K$27)))+((SUMPRODUCT(1*(WEEKDAY(ROW(INDIRECT(E36&amp;":"&amp;F36)))=3)))*(LOOKUP(B36,personnels!$A$6:$A$27,personnels!$L$6:$L$27)))+((SUMPRODUCT(1*(WEEKDAY(ROW(INDIRECT(E36&amp;":"&amp;F36)))=4)))*(LOOKUP(B36,personnels!$A$6:$A$27,personnels!$M$6:$M$27)))+((SUMPRODUCT(1*(WEEKDAY(ROW(INDIRECT(E36&amp;":"&amp;F36)))=5)))*(LOOKUP(B36,personnels!$A$6:$A$27,personnels!$N$6:$N$27)))+((SUMPRODUCT(1*(WEEKDAY(ROW(INDIRECT(E36&amp;":"&amp;F36)))=6)))*(LOOKUP(B36,personnels!$A$6:$A$27,personnels!$O$6:$O$27)))),"")</f>
        <v/>
      </c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</row>
    <row r="37" spans="1:51" x14ac:dyDescent="0.3">
      <c r="A37" s="58" t="str">
        <f t="shared" si="0"/>
        <v/>
      </c>
      <c r="B37" s="57"/>
      <c r="C37" s="56"/>
      <c r="D37" s="55"/>
      <c r="E37" s="54"/>
      <c r="F37" s="53"/>
      <c r="G37" s="52"/>
      <c r="H37" s="51"/>
      <c r="I37" s="50" t="str">
        <f>IF(C37="","",VLOOKUP(C37,'Paramètre DIVERS'!$B$5:$D$13,2,FALSE))</f>
        <v/>
      </c>
      <c r="J37" s="49" t="str">
        <f ca="1">IF(OR(I37="RTT",I37="HS"),IF(AND(G37&lt;&gt;"",H37&lt;&gt;""),(H37-G37)*24,((SUMPRODUCT(1*(WEEKDAY(ROW(INDIRECT(E37&amp;":"&amp;F37)))=2)))*(LOOKUP(B37,personnels!$A$6:$A$27,personnels!$K$6:$K$27)))+((SUMPRODUCT(1*(WEEKDAY(ROW(INDIRECT(E37&amp;":"&amp;F37)))=3)))*(LOOKUP(B37,personnels!$A$6:$A$27,personnels!$L$6:$L$27)))+((SUMPRODUCT(1*(WEEKDAY(ROW(INDIRECT(E37&amp;":"&amp;F37)))=4)))*(LOOKUP(B37,personnels!$A$6:$A$27,personnels!$M$6:$M$27)))+((SUMPRODUCT(1*(WEEKDAY(ROW(INDIRECT(E37&amp;":"&amp;F37)))=5)))*(LOOKUP(B37,personnels!$A$6:$A$27,personnels!$N$6:$N$27)))+((SUMPRODUCT(1*(WEEKDAY(ROW(INDIRECT(E37&amp;":"&amp;F37)))=6)))*(LOOKUP(B37,personnels!$A$6:$A$27,personnels!$O$6:$O$27)))),"")</f>
        <v/>
      </c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</row>
    <row r="38" spans="1:51" x14ac:dyDescent="0.3">
      <c r="A38" s="58" t="str">
        <f t="shared" si="0"/>
        <v/>
      </c>
      <c r="B38" s="57"/>
      <c r="C38" s="56"/>
      <c r="D38" s="55"/>
      <c r="E38" s="54"/>
      <c r="F38" s="53"/>
      <c r="G38" s="52"/>
      <c r="H38" s="51"/>
      <c r="I38" s="50" t="str">
        <f>IF(C38="","",VLOOKUP(C38,'Paramètre DIVERS'!$B$5:$D$13,2,FALSE))</f>
        <v/>
      </c>
      <c r="J38" s="49" t="str">
        <f ca="1">IF(OR(I38="RTT",I38="HS"),IF(AND(G38&lt;&gt;"",H38&lt;&gt;""),(H38-G38)*24,((SUMPRODUCT(1*(WEEKDAY(ROW(INDIRECT(E38&amp;":"&amp;F38)))=2)))*(LOOKUP(B38,personnels!$A$6:$A$27,personnels!$K$6:$K$27)))+((SUMPRODUCT(1*(WEEKDAY(ROW(INDIRECT(E38&amp;":"&amp;F38)))=3)))*(LOOKUP(B38,personnels!$A$6:$A$27,personnels!$L$6:$L$27)))+((SUMPRODUCT(1*(WEEKDAY(ROW(INDIRECT(E38&amp;":"&amp;F38)))=4)))*(LOOKUP(B38,personnels!$A$6:$A$27,personnels!$M$6:$M$27)))+((SUMPRODUCT(1*(WEEKDAY(ROW(INDIRECT(E38&amp;":"&amp;F38)))=5)))*(LOOKUP(B38,personnels!$A$6:$A$27,personnels!$N$6:$N$27)))+((SUMPRODUCT(1*(WEEKDAY(ROW(INDIRECT(E38&amp;":"&amp;F38)))=6)))*(LOOKUP(B38,personnels!$A$6:$A$27,personnels!$O$6:$O$27)))),"")</f>
        <v/>
      </c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</row>
    <row r="39" spans="1:51" x14ac:dyDescent="0.3">
      <c r="A39" s="58" t="str">
        <f t="shared" ref="A39:A70" si="1">+B39&amp;I39</f>
        <v/>
      </c>
      <c r="B39" s="57"/>
      <c r="C39" s="56"/>
      <c r="D39" s="55"/>
      <c r="E39" s="54"/>
      <c r="F39" s="53"/>
      <c r="G39" s="52"/>
      <c r="H39" s="51"/>
      <c r="I39" s="50" t="str">
        <f>IF(C39="","",VLOOKUP(C39,'Paramètre DIVERS'!$B$5:$D$13,2,FALSE))</f>
        <v/>
      </c>
      <c r="J39" s="49" t="str">
        <f ca="1">IF(OR(I39="RTT",I39="HS"),IF(AND(G39&lt;&gt;"",H39&lt;&gt;""),(H39-G39)*24,((SUMPRODUCT(1*(WEEKDAY(ROW(INDIRECT(E39&amp;":"&amp;F39)))=2)))*(LOOKUP(B39,personnels!$A$6:$A$27,personnels!$K$6:$K$27)))+((SUMPRODUCT(1*(WEEKDAY(ROW(INDIRECT(E39&amp;":"&amp;F39)))=3)))*(LOOKUP(B39,personnels!$A$6:$A$27,personnels!$L$6:$L$27)))+((SUMPRODUCT(1*(WEEKDAY(ROW(INDIRECT(E39&amp;":"&amp;F39)))=4)))*(LOOKUP(B39,personnels!$A$6:$A$27,personnels!$M$6:$M$27)))+((SUMPRODUCT(1*(WEEKDAY(ROW(INDIRECT(E39&amp;":"&amp;F39)))=5)))*(LOOKUP(B39,personnels!$A$6:$A$27,personnels!$N$6:$N$27)))+((SUMPRODUCT(1*(WEEKDAY(ROW(INDIRECT(E39&amp;":"&amp;F39)))=6)))*(LOOKUP(B39,personnels!$A$6:$A$27,personnels!$O$6:$O$27)))),"")</f>
        <v/>
      </c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</row>
    <row r="40" spans="1:51" x14ac:dyDescent="0.3">
      <c r="A40" s="58" t="str">
        <f t="shared" si="1"/>
        <v/>
      </c>
      <c r="B40" s="57"/>
      <c r="C40" s="56"/>
      <c r="D40" s="55"/>
      <c r="E40" s="54"/>
      <c r="F40" s="53"/>
      <c r="G40" s="52"/>
      <c r="H40" s="51"/>
      <c r="I40" s="50" t="str">
        <f>IF(C40="","",VLOOKUP(C40,'Paramètre DIVERS'!$B$5:$D$13,2,FALSE))</f>
        <v/>
      </c>
      <c r="J40" s="49" t="str">
        <f ca="1">IF(OR(I40="RTT",I40="HS"),IF(AND(G40&lt;&gt;"",H40&lt;&gt;""),(H40-G40)*24,((SUMPRODUCT(1*(WEEKDAY(ROW(INDIRECT(E40&amp;":"&amp;F40)))=2)))*(LOOKUP(B40,personnels!$A$6:$A$27,personnels!$K$6:$K$27)))+((SUMPRODUCT(1*(WEEKDAY(ROW(INDIRECT(E40&amp;":"&amp;F40)))=3)))*(LOOKUP(B40,personnels!$A$6:$A$27,personnels!$L$6:$L$27)))+((SUMPRODUCT(1*(WEEKDAY(ROW(INDIRECT(E40&amp;":"&amp;F40)))=4)))*(LOOKUP(B40,personnels!$A$6:$A$27,personnels!$M$6:$M$27)))+((SUMPRODUCT(1*(WEEKDAY(ROW(INDIRECT(E40&amp;":"&amp;F40)))=5)))*(LOOKUP(B40,personnels!$A$6:$A$27,personnels!$N$6:$N$27)))+((SUMPRODUCT(1*(WEEKDAY(ROW(INDIRECT(E40&amp;":"&amp;F40)))=6)))*(LOOKUP(B40,personnels!$A$6:$A$27,personnels!$O$6:$O$27)))),"")</f>
        <v/>
      </c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</row>
    <row r="41" spans="1:51" x14ac:dyDescent="0.3">
      <c r="A41" s="58" t="str">
        <f t="shared" si="1"/>
        <v/>
      </c>
      <c r="B41" s="57"/>
      <c r="C41" s="56"/>
      <c r="D41" s="55"/>
      <c r="E41" s="54"/>
      <c r="F41" s="53"/>
      <c r="G41" s="52"/>
      <c r="H41" s="51"/>
      <c r="I41" s="50" t="str">
        <f>IF(C41="","",VLOOKUP(C41,'Paramètre DIVERS'!$B$5:$D$13,2,FALSE))</f>
        <v/>
      </c>
      <c r="J41" s="49" t="str">
        <f ca="1">IF(OR(I41="RTT",I41="HS"),IF(AND(G41&lt;&gt;"",H41&lt;&gt;""),(H41-G41)*24,((SUMPRODUCT(1*(WEEKDAY(ROW(INDIRECT(E41&amp;":"&amp;F41)))=2)))*(LOOKUP(B41,personnels!$A$6:$A$27,personnels!$K$6:$K$27)))+((SUMPRODUCT(1*(WEEKDAY(ROW(INDIRECT(E41&amp;":"&amp;F41)))=3)))*(LOOKUP(B41,personnels!$A$6:$A$27,personnels!$L$6:$L$27)))+((SUMPRODUCT(1*(WEEKDAY(ROW(INDIRECT(E41&amp;":"&amp;F41)))=4)))*(LOOKUP(B41,personnels!$A$6:$A$27,personnels!$M$6:$M$27)))+((SUMPRODUCT(1*(WEEKDAY(ROW(INDIRECT(E41&amp;":"&amp;F41)))=5)))*(LOOKUP(B41,personnels!$A$6:$A$27,personnels!$N$6:$N$27)))+((SUMPRODUCT(1*(WEEKDAY(ROW(INDIRECT(E41&amp;":"&amp;F41)))=6)))*(LOOKUP(B41,personnels!$A$6:$A$27,personnels!$O$6:$O$27)))),"")</f>
        <v/>
      </c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</row>
    <row r="42" spans="1:51" x14ac:dyDescent="0.3">
      <c r="A42" s="58" t="str">
        <f t="shared" si="1"/>
        <v/>
      </c>
      <c r="B42" s="57"/>
      <c r="C42" s="56"/>
      <c r="D42" s="55"/>
      <c r="E42" s="54"/>
      <c r="F42" s="53"/>
      <c r="G42" s="52"/>
      <c r="H42" s="51"/>
      <c r="I42" s="50" t="str">
        <f>IF(C42="","",VLOOKUP(C42,'Paramètre DIVERS'!$B$5:$D$13,2,FALSE))</f>
        <v/>
      </c>
      <c r="J42" s="49" t="str">
        <f ca="1">IF(OR(I42="RTT",I42="HS"),IF(AND(G42&lt;&gt;"",H42&lt;&gt;""),(H42-G42)*24,((SUMPRODUCT(1*(WEEKDAY(ROW(INDIRECT(E42&amp;":"&amp;F42)))=2)))*(LOOKUP(B42,personnels!$A$6:$A$27,personnels!$K$6:$K$27)))+((SUMPRODUCT(1*(WEEKDAY(ROW(INDIRECT(E42&amp;":"&amp;F42)))=3)))*(LOOKUP(B42,personnels!$A$6:$A$27,personnels!$L$6:$L$27)))+((SUMPRODUCT(1*(WEEKDAY(ROW(INDIRECT(E42&amp;":"&amp;F42)))=4)))*(LOOKUP(B42,personnels!$A$6:$A$27,personnels!$M$6:$M$27)))+((SUMPRODUCT(1*(WEEKDAY(ROW(INDIRECT(E42&amp;":"&amp;F42)))=5)))*(LOOKUP(B42,personnels!$A$6:$A$27,personnels!$N$6:$N$27)))+((SUMPRODUCT(1*(WEEKDAY(ROW(INDIRECT(E42&amp;":"&amp;F42)))=6)))*(LOOKUP(B42,personnels!$A$6:$A$27,personnels!$O$6:$O$27)))),"")</f>
        <v/>
      </c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</row>
    <row r="43" spans="1:51" x14ac:dyDescent="0.3">
      <c r="A43" s="58" t="str">
        <f t="shared" si="1"/>
        <v/>
      </c>
      <c r="B43" s="57"/>
      <c r="C43" s="56"/>
      <c r="D43" s="55"/>
      <c r="E43" s="54"/>
      <c r="F43" s="53"/>
      <c r="G43" s="52"/>
      <c r="H43" s="51"/>
      <c r="I43" s="50" t="str">
        <f>IF(C43="","",VLOOKUP(C43,'Paramètre DIVERS'!$B$5:$D$13,2,FALSE))</f>
        <v/>
      </c>
      <c r="J43" s="49" t="str">
        <f ca="1">IF(OR(I43="RTT",I43="HS"),IF(AND(G43&lt;&gt;"",H43&lt;&gt;""),(H43-G43)*24,((SUMPRODUCT(1*(WEEKDAY(ROW(INDIRECT(E43&amp;":"&amp;F43)))=2)))*(LOOKUP(B43,personnels!$A$6:$A$27,personnels!$K$6:$K$27)))+((SUMPRODUCT(1*(WEEKDAY(ROW(INDIRECT(E43&amp;":"&amp;F43)))=3)))*(LOOKUP(B43,personnels!$A$6:$A$27,personnels!$L$6:$L$27)))+((SUMPRODUCT(1*(WEEKDAY(ROW(INDIRECT(E43&amp;":"&amp;F43)))=4)))*(LOOKUP(B43,personnels!$A$6:$A$27,personnels!$M$6:$M$27)))+((SUMPRODUCT(1*(WEEKDAY(ROW(INDIRECT(E43&amp;":"&amp;F43)))=5)))*(LOOKUP(B43,personnels!$A$6:$A$27,personnels!$N$6:$N$27)))+((SUMPRODUCT(1*(WEEKDAY(ROW(INDIRECT(E43&amp;":"&amp;F43)))=6)))*(LOOKUP(B43,personnels!$A$6:$A$27,personnels!$O$6:$O$27)))),"")</f>
        <v/>
      </c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</row>
    <row r="44" spans="1:51" x14ac:dyDescent="0.3">
      <c r="A44" s="58" t="str">
        <f t="shared" si="1"/>
        <v/>
      </c>
      <c r="B44" s="57"/>
      <c r="C44" s="56"/>
      <c r="D44" s="55"/>
      <c r="E44" s="54"/>
      <c r="F44" s="53"/>
      <c r="G44" s="52"/>
      <c r="H44" s="51"/>
      <c r="I44" s="50" t="str">
        <f>IF(C44="","",VLOOKUP(C44,'Paramètre DIVERS'!$B$5:$D$13,2,FALSE))</f>
        <v/>
      </c>
      <c r="J44" s="49" t="str">
        <f ca="1">IF(OR(I44="RTT",I44="HS"),IF(AND(G44&lt;&gt;"",H44&lt;&gt;""),(H44-G44)*24,((SUMPRODUCT(1*(WEEKDAY(ROW(INDIRECT(E44&amp;":"&amp;F44)))=2)))*(LOOKUP(B44,personnels!$A$6:$A$27,personnels!$K$6:$K$27)))+((SUMPRODUCT(1*(WEEKDAY(ROW(INDIRECT(E44&amp;":"&amp;F44)))=3)))*(LOOKUP(B44,personnels!$A$6:$A$27,personnels!$L$6:$L$27)))+((SUMPRODUCT(1*(WEEKDAY(ROW(INDIRECT(E44&amp;":"&amp;F44)))=4)))*(LOOKUP(B44,personnels!$A$6:$A$27,personnels!$M$6:$M$27)))+((SUMPRODUCT(1*(WEEKDAY(ROW(INDIRECT(E44&amp;":"&amp;F44)))=5)))*(LOOKUP(B44,personnels!$A$6:$A$27,personnels!$N$6:$N$27)))+((SUMPRODUCT(1*(WEEKDAY(ROW(INDIRECT(E44&amp;":"&amp;F44)))=6)))*(LOOKUP(B44,personnels!$A$6:$A$27,personnels!$O$6:$O$27)))),"")</f>
        <v/>
      </c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</row>
    <row r="45" spans="1:51" x14ac:dyDescent="0.3">
      <c r="A45" s="58" t="str">
        <f t="shared" si="1"/>
        <v/>
      </c>
      <c r="B45" s="57"/>
      <c r="C45" s="56"/>
      <c r="D45" s="55"/>
      <c r="E45" s="54"/>
      <c r="F45" s="53"/>
      <c r="G45" s="52"/>
      <c r="H45" s="51"/>
      <c r="I45" s="50" t="str">
        <f>IF(C45="","",VLOOKUP(C45,'Paramètre DIVERS'!$B$5:$D$13,2,FALSE))</f>
        <v/>
      </c>
      <c r="J45" s="49" t="str">
        <f ca="1">IF(OR(I45="RTT",I45="HS"),IF(AND(G45&lt;&gt;"",H45&lt;&gt;""),(H45-G45)*24,((SUMPRODUCT(1*(WEEKDAY(ROW(INDIRECT(E45&amp;":"&amp;F45)))=2)))*(LOOKUP(B45,personnels!$A$6:$A$27,personnels!$K$6:$K$27)))+((SUMPRODUCT(1*(WEEKDAY(ROW(INDIRECT(E45&amp;":"&amp;F45)))=3)))*(LOOKUP(B45,personnels!$A$6:$A$27,personnels!$L$6:$L$27)))+((SUMPRODUCT(1*(WEEKDAY(ROW(INDIRECT(E45&amp;":"&amp;F45)))=4)))*(LOOKUP(B45,personnels!$A$6:$A$27,personnels!$M$6:$M$27)))+((SUMPRODUCT(1*(WEEKDAY(ROW(INDIRECT(E45&amp;":"&amp;F45)))=5)))*(LOOKUP(B45,personnels!$A$6:$A$27,personnels!$N$6:$N$27)))+((SUMPRODUCT(1*(WEEKDAY(ROW(INDIRECT(E45&amp;":"&amp;F45)))=6)))*(LOOKUP(B45,personnels!$A$6:$A$27,personnels!$O$6:$O$27)))),"")</f>
        <v/>
      </c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</row>
    <row r="46" spans="1:51" x14ac:dyDescent="0.3">
      <c r="A46" s="58" t="str">
        <f t="shared" si="1"/>
        <v/>
      </c>
      <c r="B46" s="57"/>
      <c r="C46" s="56"/>
      <c r="D46" s="55"/>
      <c r="E46" s="54"/>
      <c r="F46" s="53"/>
      <c r="G46" s="52"/>
      <c r="H46" s="51"/>
      <c r="I46" s="50" t="str">
        <f>IF(C46="","",VLOOKUP(C46,'Paramètre DIVERS'!$B$5:$D$13,2,FALSE))</f>
        <v/>
      </c>
      <c r="J46" s="49" t="str">
        <f ca="1">IF(OR(I46="RTT",I46="HS"),IF(AND(G46&lt;&gt;"",H46&lt;&gt;""),(H46-G46)*24,((SUMPRODUCT(1*(WEEKDAY(ROW(INDIRECT(E46&amp;":"&amp;F46)))=2)))*(LOOKUP(B46,personnels!$A$6:$A$27,personnels!$K$6:$K$27)))+((SUMPRODUCT(1*(WEEKDAY(ROW(INDIRECT(E46&amp;":"&amp;F46)))=3)))*(LOOKUP(B46,personnels!$A$6:$A$27,personnels!$L$6:$L$27)))+((SUMPRODUCT(1*(WEEKDAY(ROW(INDIRECT(E46&amp;":"&amp;F46)))=4)))*(LOOKUP(B46,personnels!$A$6:$A$27,personnels!$M$6:$M$27)))+((SUMPRODUCT(1*(WEEKDAY(ROW(INDIRECT(E46&amp;":"&amp;F46)))=5)))*(LOOKUP(B46,personnels!$A$6:$A$27,personnels!$N$6:$N$27)))+((SUMPRODUCT(1*(WEEKDAY(ROW(INDIRECT(E46&amp;":"&amp;F46)))=6)))*(LOOKUP(B46,personnels!$A$6:$A$27,personnels!$O$6:$O$27)))),"")</f>
        <v/>
      </c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</row>
    <row r="47" spans="1:51" x14ac:dyDescent="0.3">
      <c r="A47" s="58" t="str">
        <f t="shared" si="1"/>
        <v/>
      </c>
      <c r="B47" s="57"/>
      <c r="C47" s="56"/>
      <c r="D47" s="55"/>
      <c r="E47" s="54"/>
      <c r="F47" s="53"/>
      <c r="G47" s="52"/>
      <c r="H47" s="51"/>
      <c r="I47" s="50" t="str">
        <f>IF(C47="","",VLOOKUP(C47,'Paramètre DIVERS'!$B$5:$D$13,2,FALSE))</f>
        <v/>
      </c>
      <c r="J47" s="49" t="str">
        <f ca="1">IF(OR(I47="RTT",I47="HS"),IF(AND(G47&lt;&gt;"",H47&lt;&gt;""),(H47-G47)*24,((SUMPRODUCT(1*(WEEKDAY(ROW(INDIRECT(E47&amp;":"&amp;F47)))=2)))*(LOOKUP(B47,personnels!$A$6:$A$27,personnels!$K$6:$K$27)))+((SUMPRODUCT(1*(WEEKDAY(ROW(INDIRECT(E47&amp;":"&amp;F47)))=3)))*(LOOKUP(B47,personnels!$A$6:$A$27,personnels!$L$6:$L$27)))+((SUMPRODUCT(1*(WEEKDAY(ROW(INDIRECT(E47&amp;":"&amp;F47)))=4)))*(LOOKUP(B47,personnels!$A$6:$A$27,personnels!$M$6:$M$27)))+((SUMPRODUCT(1*(WEEKDAY(ROW(INDIRECT(E47&amp;":"&amp;F47)))=5)))*(LOOKUP(B47,personnels!$A$6:$A$27,personnels!$N$6:$N$27)))+((SUMPRODUCT(1*(WEEKDAY(ROW(INDIRECT(E47&amp;":"&amp;F47)))=6)))*(LOOKUP(B47,personnels!$A$6:$A$27,personnels!$O$6:$O$27)))),"")</f>
        <v/>
      </c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</row>
    <row r="48" spans="1:51" x14ac:dyDescent="0.3">
      <c r="A48" s="58" t="str">
        <f t="shared" si="1"/>
        <v/>
      </c>
      <c r="B48" s="57"/>
      <c r="C48" s="56"/>
      <c r="D48" s="55"/>
      <c r="E48" s="54"/>
      <c r="F48" s="53"/>
      <c r="G48" s="52"/>
      <c r="H48" s="51"/>
      <c r="I48" s="50" t="str">
        <f>IF(C48="","",VLOOKUP(C48,'Paramètre DIVERS'!$B$5:$D$13,2,FALSE))</f>
        <v/>
      </c>
      <c r="J48" s="49" t="str">
        <f ca="1">IF(OR(I48="RTT",I48="HS"),IF(AND(G48&lt;&gt;"",H48&lt;&gt;""),(H48-G48)*24,((SUMPRODUCT(1*(WEEKDAY(ROW(INDIRECT(E48&amp;":"&amp;F48)))=2)))*(LOOKUP(B48,personnels!$A$6:$A$27,personnels!$K$6:$K$27)))+((SUMPRODUCT(1*(WEEKDAY(ROW(INDIRECT(E48&amp;":"&amp;F48)))=3)))*(LOOKUP(B48,personnels!$A$6:$A$27,personnels!$L$6:$L$27)))+((SUMPRODUCT(1*(WEEKDAY(ROW(INDIRECT(E48&amp;":"&amp;F48)))=4)))*(LOOKUP(B48,personnels!$A$6:$A$27,personnels!$M$6:$M$27)))+((SUMPRODUCT(1*(WEEKDAY(ROW(INDIRECT(E48&amp;":"&amp;F48)))=5)))*(LOOKUP(B48,personnels!$A$6:$A$27,personnels!$N$6:$N$27)))+((SUMPRODUCT(1*(WEEKDAY(ROW(INDIRECT(E48&amp;":"&amp;F48)))=6)))*(LOOKUP(B48,personnels!$A$6:$A$27,personnels!$O$6:$O$27)))),"")</f>
        <v/>
      </c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</row>
    <row r="49" spans="1:51" x14ac:dyDescent="0.3">
      <c r="A49" s="58" t="str">
        <f t="shared" si="1"/>
        <v/>
      </c>
      <c r="B49" s="57"/>
      <c r="C49" s="56"/>
      <c r="D49" s="55"/>
      <c r="E49" s="54"/>
      <c r="F49" s="53"/>
      <c r="G49" s="52"/>
      <c r="H49" s="51"/>
      <c r="I49" s="50" t="str">
        <f>IF(C49="","",VLOOKUP(C49,'Paramètre DIVERS'!$B$5:$D$13,2,FALSE))</f>
        <v/>
      </c>
      <c r="J49" s="49" t="str">
        <f ca="1">IF(OR(I49="RTT",I49="HS"),IF(AND(G49&lt;&gt;"",H49&lt;&gt;""),(H49-G49)*24,((SUMPRODUCT(1*(WEEKDAY(ROW(INDIRECT(E49&amp;":"&amp;F49)))=2)))*(LOOKUP(B49,personnels!$A$6:$A$27,personnels!$K$6:$K$27)))+((SUMPRODUCT(1*(WEEKDAY(ROW(INDIRECT(E49&amp;":"&amp;F49)))=3)))*(LOOKUP(B49,personnels!$A$6:$A$27,personnels!$L$6:$L$27)))+((SUMPRODUCT(1*(WEEKDAY(ROW(INDIRECT(E49&amp;":"&amp;F49)))=4)))*(LOOKUP(B49,personnels!$A$6:$A$27,personnels!$M$6:$M$27)))+((SUMPRODUCT(1*(WEEKDAY(ROW(INDIRECT(E49&amp;":"&amp;F49)))=5)))*(LOOKUP(B49,personnels!$A$6:$A$27,personnels!$N$6:$N$27)))+((SUMPRODUCT(1*(WEEKDAY(ROW(INDIRECT(E49&amp;":"&amp;F49)))=6)))*(LOOKUP(B49,personnels!$A$6:$A$27,personnels!$O$6:$O$27)))),"")</f>
        <v/>
      </c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</row>
    <row r="50" spans="1:51" x14ac:dyDescent="0.3">
      <c r="A50" s="58" t="str">
        <f t="shared" si="1"/>
        <v/>
      </c>
      <c r="B50" s="57"/>
      <c r="C50" s="56"/>
      <c r="D50" s="55"/>
      <c r="E50" s="54"/>
      <c r="F50" s="53"/>
      <c r="G50" s="52"/>
      <c r="H50" s="51"/>
      <c r="I50" s="50" t="str">
        <f>IF(C50="","",VLOOKUP(C50,'Paramètre DIVERS'!$B$5:$D$13,2,FALSE))</f>
        <v/>
      </c>
      <c r="J50" s="49" t="str">
        <f ca="1">IF(OR(I50="RTT",I50="HS"),IF(AND(G50&lt;&gt;"",H50&lt;&gt;""),(H50-G50)*24,((SUMPRODUCT(1*(WEEKDAY(ROW(INDIRECT(E50&amp;":"&amp;F50)))=2)))*(LOOKUP(B50,personnels!$A$6:$A$27,personnels!$K$6:$K$27)))+((SUMPRODUCT(1*(WEEKDAY(ROW(INDIRECT(E50&amp;":"&amp;F50)))=3)))*(LOOKUP(B50,personnels!$A$6:$A$27,personnels!$L$6:$L$27)))+((SUMPRODUCT(1*(WEEKDAY(ROW(INDIRECT(E50&amp;":"&amp;F50)))=4)))*(LOOKUP(B50,personnels!$A$6:$A$27,personnels!$M$6:$M$27)))+((SUMPRODUCT(1*(WEEKDAY(ROW(INDIRECT(E50&amp;":"&amp;F50)))=5)))*(LOOKUP(B50,personnels!$A$6:$A$27,personnels!$N$6:$N$27)))+((SUMPRODUCT(1*(WEEKDAY(ROW(INDIRECT(E50&amp;":"&amp;F50)))=6)))*(LOOKUP(B50,personnels!$A$6:$A$27,personnels!$O$6:$O$27)))),"")</f>
        <v/>
      </c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</row>
    <row r="51" spans="1:51" x14ac:dyDescent="0.3">
      <c r="A51" s="58" t="str">
        <f t="shared" si="1"/>
        <v/>
      </c>
      <c r="B51" s="57"/>
      <c r="C51" s="56"/>
      <c r="D51" s="55"/>
      <c r="E51" s="54"/>
      <c r="F51" s="53"/>
      <c r="G51" s="52"/>
      <c r="H51" s="51"/>
      <c r="I51" s="50" t="str">
        <f>IF(C51="","",VLOOKUP(C51,'Paramètre DIVERS'!$B$5:$D$13,2,FALSE))</f>
        <v/>
      </c>
      <c r="J51" s="49" t="str">
        <f ca="1">IF(OR(I51="RTT",I51="HS"),IF(AND(G51&lt;&gt;"",H51&lt;&gt;""),(H51-G51)*24,((SUMPRODUCT(1*(WEEKDAY(ROW(INDIRECT(E51&amp;":"&amp;F51)))=2)))*(LOOKUP(B51,personnels!$A$6:$A$27,personnels!$K$6:$K$27)))+((SUMPRODUCT(1*(WEEKDAY(ROW(INDIRECT(E51&amp;":"&amp;F51)))=3)))*(LOOKUP(B51,personnels!$A$6:$A$27,personnels!$L$6:$L$27)))+((SUMPRODUCT(1*(WEEKDAY(ROW(INDIRECT(E51&amp;":"&amp;F51)))=4)))*(LOOKUP(B51,personnels!$A$6:$A$27,personnels!$M$6:$M$27)))+((SUMPRODUCT(1*(WEEKDAY(ROW(INDIRECT(E51&amp;":"&amp;F51)))=5)))*(LOOKUP(B51,personnels!$A$6:$A$27,personnels!$N$6:$N$27)))+((SUMPRODUCT(1*(WEEKDAY(ROW(INDIRECT(E51&amp;":"&amp;F51)))=6)))*(LOOKUP(B51,personnels!$A$6:$A$27,personnels!$O$6:$O$27)))),"")</f>
        <v/>
      </c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</row>
    <row r="52" spans="1:51" x14ac:dyDescent="0.3">
      <c r="A52" s="58" t="str">
        <f t="shared" si="1"/>
        <v/>
      </c>
      <c r="B52" s="57"/>
      <c r="C52" s="56"/>
      <c r="D52" s="55"/>
      <c r="E52" s="54"/>
      <c r="F52" s="53"/>
      <c r="G52" s="52"/>
      <c r="H52" s="51"/>
      <c r="I52" s="50" t="str">
        <f>IF(C52="","",VLOOKUP(C52,'Paramètre DIVERS'!$B$5:$D$13,2,FALSE))</f>
        <v/>
      </c>
      <c r="J52" s="49" t="str">
        <f ca="1">IF(OR(I52="RTT",I52="HS"),IF(AND(G52&lt;&gt;"",H52&lt;&gt;""),(H52-G52)*24,((SUMPRODUCT(1*(WEEKDAY(ROW(INDIRECT(E52&amp;":"&amp;F52)))=2)))*(LOOKUP(B52,personnels!$A$6:$A$27,personnels!$K$6:$K$27)))+((SUMPRODUCT(1*(WEEKDAY(ROW(INDIRECT(E52&amp;":"&amp;F52)))=3)))*(LOOKUP(B52,personnels!$A$6:$A$27,personnels!$L$6:$L$27)))+((SUMPRODUCT(1*(WEEKDAY(ROW(INDIRECT(E52&amp;":"&amp;F52)))=4)))*(LOOKUP(B52,personnels!$A$6:$A$27,personnels!$M$6:$M$27)))+((SUMPRODUCT(1*(WEEKDAY(ROW(INDIRECT(E52&amp;":"&amp;F52)))=5)))*(LOOKUP(B52,personnels!$A$6:$A$27,personnels!$N$6:$N$27)))+((SUMPRODUCT(1*(WEEKDAY(ROW(INDIRECT(E52&amp;":"&amp;F52)))=6)))*(LOOKUP(B52,personnels!$A$6:$A$27,personnels!$O$6:$O$27)))),"")</f>
        <v/>
      </c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</row>
    <row r="53" spans="1:51" x14ac:dyDescent="0.3">
      <c r="A53" s="58" t="str">
        <f t="shared" si="1"/>
        <v/>
      </c>
      <c r="B53" s="57"/>
      <c r="C53" s="56"/>
      <c r="D53" s="55"/>
      <c r="E53" s="54"/>
      <c r="F53" s="53"/>
      <c r="G53" s="52"/>
      <c r="H53" s="51"/>
      <c r="I53" s="50" t="str">
        <f>IF(C53="","",VLOOKUP(C53,'Paramètre DIVERS'!$B$5:$D$13,2,FALSE))</f>
        <v/>
      </c>
      <c r="J53" s="49" t="str">
        <f ca="1">IF(OR(I53="RTT",I53="HS"),IF(AND(G53&lt;&gt;"",H53&lt;&gt;""),(H53-G53)*24,((SUMPRODUCT(1*(WEEKDAY(ROW(INDIRECT(E53&amp;":"&amp;F53)))=2)))*(LOOKUP(B53,personnels!$A$6:$A$27,personnels!$K$6:$K$27)))+((SUMPRODUCT(1*(WEEKDAY(ROW(INDIRECT(E53&amp;":"&amp;F53)))=3)))*(LOOKUP(B53,personnels!$A$6:$A$27,personnels!$L$6:$L$27)))+((SUMPRODUCT(1*(WEEKDAY(ROW(INDIRECT(E53&amp;":"&amp;F53)))=4)))*(LOOKUP(B53,personnels!$A$6:$A$27,personnels!$M$6:$M$27)))+((SUMPRODUCT(1*(WEEKDAY(ROW(INDIRECT(E53&amp;":"&amp;F53)))=5)))*(LOOKUP(B53,personnels!$A$6:$A$27,personnels!$N$6:$N$27)))+((SUMPRODUCT(1*(WEEKDAY(ROW(INDIRECT(E53&amp;":"&amp;F53)))=6)))*(LOOKUP(B53,personnels!$A$6:$A$27,personnels!$O$6:$O$27)))),"")</f>
        <v/>
      </c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</row>
    <row r="54" spans="1:51" x14ac:dyDescent="0.3">
      <c r="A54" s="58" t="str">
        <f t="shared" si="1"/>
        <v/>
      </c>
      <c r="B54" s="57"/>
      <c r="C54" s="56"/>
      <c r="D54" s="55"/>
      <c r="E54" s="54"/>
      <c r="F54" s="53"/>
      <c r="G54" s="52"/>
      <c r="H54" s="51"/>
      <c r="I54" s="50" t="str">
        <f>IF(C54="","",VLOOKUP(C54,'Paramètre DIVERS'!$B$5:$D$13,2,FALSE))</f>
        <v/>
      </c>
      <c r="J54" s="49" t="str">
        <f ca="1">IF(OR(I54="RTT",I54="HS"),IF(AND(G54&lt;&gt;"",H54&lt;&gt;""),(H54-G54)*24,((SUMPRODUCT(1*(WEEKDAY(ROW(INDIRECT(E54&amp;":"&amp;F54)))=2)))*(LOOKUP(B54,personnels!$A$6:$A$27,personnels!$K$6:$K$27)))+((SUMPRODUCT(1*(WEEKDAY(ROW(INDIRECT(E54&amp;":"&amp;F54)))=3)))*(LOOKUP(B54,personnels!$A$6:$A$27,personnels!$L$6:$L$27)))+((SUMPRODUCT(1*(WEEKDAY(ROW(INDIRECT(E54&amp;":"&amp;F54)))=4)))*(LOOKUP(B54,personnels!$A$6:$A$27,personnels!$M$6:$M$27)))+((SUMPRODUCT(1*(WEEKDAY(ROW(INDIRECT(E54&amp;":"&amp;F54)))=5)))*(LOOKUP(B54,personnels!$A$6:$A$27,personnels!$N$6:$N$27)))+((SUMPRODUCT(1*(WEEKDAY(ROW(INDIRECT(E54&amp;":"&amp;F54)))=6)))*(LOOKUP(B54,personnels!$A$6:$A$27,personnels!$O$6:$O$27)))),"")</f>
        <v/>
      </c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</row>
    <row r="55" spans="1:51" x14ac:dyDescent="0.3">
      <c r="A55" s="58" t="str">
        <f t="shared" si="1"/>
        <v/>
      </c>
      <c r="B55" s="57"/>
      <c r="C55" s="56"/>
      <c r="D55" s="55"/>
      <c r="E55" s="54"/>
      <c r="F55" s="53"/>
      <c r="G55" s="52"/>
      <c r="H55" s="51"/>
      <c r="I55" s="50" t="str">
        <f>IF(C55="","",VLOOKUP(C55,'Paramètre DIVERS'!$B$5:$D$13,2,FALSE))</f>
        <v/>
      </c>
      <c r="J55" s="49" t="str">
        <f ca="1">IF(OR(I55="RTT",I55="HS"),IF(AND(G55&lt;&gt;"",H55&lt;&gt;""),(H55-G55)*24,((SUMPRODUCT(1*(WEEKDAY(ROW(INDIRECT(E55&amp;":"&amp;F55)))=2)))*(LOOKUP(B55,personnels!$A$6:$A$27,personnels!$K$6:$K$27)))+((SUMPRODUCT(1*(WEEKDAY(ROW(INDIRECT(E55&amp;":"&amp;F55)))=3)))*(LOOKUP(B55,personnels!$A$6:$A$27,personnels!$L$6:$L$27)))+((SUMPRODUCT(1*(WEEKDAY(ROW(INDIRECT(E55&amp;":"&amp;F55)))=4)))*(LOOKUP(B55,personnels!$A$6:$A$27,personnels!$M$6:$M$27)))+((SUMPRODUCT(1*(WEEKDAY(ROW(INDIRECT(E55&amp;":"&amp;F55)))=5)))*(LOOKUP(B55,personnels!$A$6:$A$27,personnels!$N$6:$N$27)))+((SUMPRODUCT(1*(WEEKDAY(ROW(INDIRECT(E55&amp;":"&amp;F55)))=6)))*(LOOKUP(B55,personnels!$A$6:$A$27,personnels!$O$6:$O$27)))),"")</f>
        <v/>
      </c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51" x14ac:dyDescent="0.3">
      <c r="A56" s="58" t="str">
        <f t="shared" si="1"/>
        <v/>
      </c>
      <c r="B56" s="57"/>
      <c r="C56" s="56"/>
      <c r="D56" s="55"/>
      <c r="E56" s="54"/>
      <c r="F56" s="53"/>
      <c r="G56" s="52"/>
      <c r="H56" s="51"/>
      <c r="I56" s="50" t="str">
        <f>IF(C56="","",VLOOKUP(C56,'Paramètre DIVERS'!$B$5:$D$13,2,FALSE))</f>
        <v/>
      </c>
      <c r="J56" s="49" t="str">
        <f ca="1">IF(OR(I56="RTT",I56="HS"),IF(AND(G56&lt;&gt;"",H56&lt;&gt;""),(H56-G56)*24,((SUMPRODUCT(1*(WEEKDAY(ROW(INDIRECT(E56&amp;":"&amp;F56)))=2)))*(LOOKUP(B56,personnels!$A$6:$A$27,personnels!$K$6:$K$27)))+((SUMPRODUCT(1*(WEEKDAY(ROW(INDIRECT(E56&amp;":"&amp;F56)))=3)))*(LOOKUP(B56,personnels!$A$6:$A$27,personnels!$L$6:$L$27)))+((SUMPRODUCT(1*(WEEKDAY(ROW(INDIRECT(E56&amp;":"&amp;F56)))=4)))*(LOOKUP(B56,personnels!$A$6:$A$27,personnels!$M$6:$M$27)))+((SUMPRODUCT(1*(WEEKDAY(ROW(INDIRECT(E56&amp;":"&amp;F56)))=5)))*(LOOKUP(B56,personnels!$A$6:$A$27,personnels!$N$6:$N$27)))+((SUMPRODUCT(1*(WEEKDAY(ROW(INDIRECT(E56&amp;":"&amp;F56)))=6)))*(LOOKUP(B56,personnels!$A$6:$A$27,personnels!$O$6:$O$27)))),"")</f>
        <v/>
      </c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51" x14ac:dyDescent="0.3">
      <c r="A57" s="58" t="str">
        <f t="shared" si="1"/>
        <v/>
      </c>
      <c r="B57" s="57"/>
      <c r="C57" s="56"/>
      <c r="D57" s="55"/>
      <c r="E57" s="54"/>
      <c r="F57" s="53"/>
      <c r="G57" s="52"/>
      <c r="H57" s="51"/>
      <c r="I57" s="50" t="str">
        <f>IF(C57="","",VLOOKUP(C57,'Paramètre DIVERS'!$B$5:$D$13,2,FALSE))</f>
        <v/>
      </c>
      <c r="J57" s="49" t="str">
        <f ca="1">IF(OR(I57="RTT",I57="HS"),IF(AND(G57&lt;&gt;"",H57&lt;&gt;""),(H57-G57)*24,((SUMPRODUCT(1*(WEEKDAY(ROW(INDIRECT(E57&amp;":"&amp;F57)))=2)))*(LOOKUP(B57,personnels!$A$6:$A$27,personnels!$K$6:$K$27)))+((SUMPRODUCT(1*(WEEKDAY(ROW(INDIRECT(E57&amp;":"&amp;F57)))=3)))*(LOOKUP(B57,personnels!$A$6:$A$27,personnels!$L$6:$L$27)))+((SUMPRODUCT(1*(WEEKDAY(ROW(INDIRECT(E57&amp;":"&amp;F57)))=4)))*(LOOKUP(B57,personnels!$A$6:$A$27,personnels!$M$6:$M$27)))+((SUMPRODUCT(1*(WEEKDAY(ROW(INDIRECT(E57&amp;":"&amp;F57)))=5)))*(LOOKUP(B57,personnels!$A$6:$A$27,personnels!$N$6:$N$27)))+((SUMPRODUCT(1*(WEEKDAY(ROW(INDIRECT(E57&amp;":"&amp;F57)))=6)))*(LOOKUP(B57,personnels!$A$6:$A$27,personnels!$O$6:$O$27)))),"")</f>
        <v/>
      </c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51" x14ac:dyDescent="0.3">
      <c r="A58" s="58" t="str">
        <f t="shared" si="1"/>
        <v/>
      </c>
      <c r="B58" s="57"/>
      <c r="C58" s="56"/>
      <c r="D58" s="55"/>
      <c r="E58" s="54"/>
      <c r="F58" s="53"/>
      <c r="G58" s="52"/>
      <c r="H58" s="51"/>
      <c r="I58" s="50" t="str">
        <f>IF(C58="","",VLOOKUP(C58,'Paramètre DIVERS'!$B$5:$D$13,2,FALSE))</f>
        <v/>
      </c>
      <c r="J58" s="49" t="str">
        <f ca="1">IF(OR(I58="RTT",I58="HS"),IF(AND(G58&lt;&gt;"",H58&lt;&gt;""),(H58-G58)*24,((SUMPRODUCT(1*(WEEKDAY(ROW(INDIRECT(E58&amp;":"&amp;F58)))=2)))*(LOOKUP(B58,personnels!$A$6:$A$27,personnels!$K$6:$K$27)))+((SUMPRODUCT(1*(WEEKDAY(ROW(INDIRECT(E58&amp;":"&amp;F58)))=3)))*(LOOKUP(B58,personnels!$A$6:$A$27,personnels!$L$6:$L$27)))+((SUMPRODUCT(1*(WEEKDAY(ROW(INDIRECT(E58&amp;":"&amp;F58)))=4)))*(LOOKUP(B58,personnels!$A$6:$A$27,personnels!$M$6:$M$27)))+((SUMPRODUCT(1*(WEEKDAY(ROW(INDIRECT(E58&amp;":"&amp;F58)))=5)))*(LOOKUP(B58,personnels!$A$6:$A$27,personnels!$N$6:$N$27)))+((SUMPRODUCT(1*(WEEKDAY(ROW(INDIRECT(E58&amp;":"&amp;F58)))=6)))*(LOOKUP(B58,personnels!$A$6:$A$27,personnels!$O$6:$O$27)))),"")</f>
        <v/>
      </c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51" x14ac:dyDescent="0.3">
      <c r="A59" s="58" t="str">
        <f t="shared" si="1"/>
        <v/>
      </c>
      <c r="B59" s="57"/>
      <c r="C59" s="56"/>
      <c r="D59" s="55"/>
      <c r="E59" s="54"/>
      <c r="F59" s="53"/>
      <c r="G59" s="52"/>
      <c r="H59" s="51"/>
      <c r="I59" s="50" t="str">
        <f>IF(C59="","",VLOOKUP(C59,'Paramètre DIVERS'!$B$5:$D$13,2,FALSE))</f>
        <v/>
      </c>
      <c r="J59" s="49" t="str">
        <f ca="1">IF(OR(I59="RTT",I59="HS"),IF(AND(G59&lt;&gt;"",H59&lt;&gt;""),(H59-G59)*24,((SUMPRODUCT(1*(WEEKDAY(ROW(INDIRECT(E59&amp;":"&amp;F59)))=2)))*(LOOKUP(B59,personnels!$A$6:$A$27,personnels!$K$6:$K$27)))+((SUMPRODUCT(1*(WEEKDAY(ROW(INDIRECT(E59&amp;":"&amp;F59)))=3)))*(LOOKUP(B59,personnels!$A$6:$A$27,personnels!$L$6:$L$27)))+((SUMPRODUCT(1*(WEEKDAY(ROW(INDIRECT(E59&amp;":"&amp;F59)))=4)))*(LOOKUP(B59,personnels!$A$6:$A$27,personnels!$M$6:$M$27)))+((SUMPRODUCT(1*(WEEKDAY(ROW(INDIRECT(E59&amp;":"&amp;F59)))=5)))*(LOOKUP(B59,personnels!$A$6:$A$27,personnels!$N$6:$N$27)))+((SUMPRODUCT(1*(WEEKDAY(ROW(INDIRECT(E59&amp;":"&amp;F59)))=6)))*(LOOKUP(B59,personnels!$A$6:$A$27,personnels!$O$6:$O$27)))),"")</f>
        <v/>
      </c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</row>
    <row r="60" spans="1:51" x14ac:dyDescent="0.3">
      <c r="A60" s="58" t="str">
        <f t="shared" si="1"/>
        <v/>
      </c>
      <c r="B60" s="57"/>
      <c r="C60" s="56"/>
      <c r="D60" s="55"/>
      <c r="E60" s="54"/>
      <c r="F60" s="53"/>
      <c r="G60" s="52"/>
      <c r="H60" s="51"/>
      <c r="I60" s="50" t="str">
        <f>IF(C60="","",VLOOKUP(C60,'Paramètre DIVERS'!$B$5:$D$13,2,FALSE))</f>
        <v/>
      </c>
      <c r="J60" s="49" t="str">
        <f ca="1">IF(OR(I60="RTT",I60="HS"),IF(AND(G60&lt;&gt;"",H60&lt;&gt;""),(H60-G60)*24,((SUMPRODUCT(1*(WEEKDAY(ROW(INDIRECT(E60&amp;":"&amp;F60)))=2)))*(LOOKUP(B60,personnels!$A$6:$A$27,personnels!$K$6:$K$27)))+((SUMPRODUCT(1*(WEEKDAY(ROW(INDIRECT(E60&amp;":"&amp;F60)))=3)))*(LOOKUP(B60,personnels!$A$6:$A$27,personnels!$L$6:$L$27)))+((SUMPRODUCT(1*(WEEKDAY(ROW(INDIRECT(E60&amp;":"&amp;F60)))=4)))*(LOOKUP(B60,personnels!$A$6:$A$27,personnels!$M$6:$M$27)))+((SUMPRODUCT(1*(WEEKDAY(ROW(INDIRECT(E60&amp;":"&amp;F60)))=5)))*(LOOKUP(B60,personnels!$A$6:$A$27,personnels!$N$6:$N$27)))+((SUMPRODUCT(1*(WEEKDAY(ROW(INDIRECT(E60&amp;":"&amp;F60)))=6)))*(LOOKUP(B60,personnels!$A$6:$A$27,personnels!$O$6:$O$27)))),"")</f>
        <v/>
      </c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</row>
    <row r="61" spans="1:51" x14ac:dyDescent="0.3">
      <c r="A61" s="58" t="str">
        <f t="shared" si="1"/>
        <v/>
      </c>
      <c r="B61" s="57"/>
      <c r="C61" s="56"/>
      <c r="D61" s="55"/>
      <c r="E61" s="54"/>
      <c r="F61" s="53"/>
      <c r="G61" s="52"/>
      <c r="H61" s="51"/>
      <c r="I61" s="50" t="str">
        <f>IF(C61="","",VLOOKUP(C61,'Paramètre DIVERS'!$B$5:$D$13,2,FALSE))</f>
        <v/>
      </c>
      <c r="J61" s="49" t="str">
        <f ca="1">IF(OR(I61="RTT",I61="HS"),IF(AND(G61&lt;&gt;"",H61&lt;&gt;""),(H61-G61)*24,((SUMPRODUCT(1*(WEEKDAY(ROW(INDIRECT(E61&amp;":"&amp;F61)))=2)))*(LOOKUP(B61,personnels!$A$6:$A$27,personnels!$K$6:$K$27)))+((SUMPRODUCT(1*(WEEKDAY(ROW(INDIRECT(E61&amp;":"&amp;F61)))=3)))*(LOOKUP(B61,personnels!$A$6:$A$27,personnels!$L$6:$L$27)))+((SUMPRODUCT(1*(WEEKDAY(ROW(INDIRECT(E61&amp;":"&amp;F61)))=4)))*(LOOKUP(B61,personnels!$A$6:$A$27,personnels!$M$6:$M$27)))+((SUMPRODUCT(1*(WEEKDAY(ROW(INDIRECT(E61&amp;":"&amp;F61)))=5)))*(LOOKUP(B61,personnels!$A$6:$A$27,personnels!$N$6:$N$27)))+((SUMPRODUCT(1*(WEEKDAY(ROW(INDIRECT(E61&amp;":"&amp;F61)))=6)))*(LOOKUP(B61,personnels!$A$6:$A$27,personnels!$O$6:$O$27)))),"")</f>
        <v/>
      </c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</row>
    <row r="62" spans="1:51" x14ac:dyDescent="0.3">
      <c r="A62" s="58" t="str">
        <f t="shared" si="1"/>
        <v/>
      </c>
      <c r="B62" s="57"/>
      <c r="C62" s="56"/>
      <c r="D62" s="55"/>
      <c r="E62" s="54"/>
      <c r="F62" s="53"/>
      <c r="G62" s="52"/>
      <c r="H62" s="51"/>
      <c r="I62" s="50" t="str">
        <f>IF(C62="","",VLOOKUP(C62,'Paramètre DIVERS'!$B$5:$D$13,2,FALSE))</f>
        <v/>
      </c>
      <c r="J62" s="49" t="str">
        <f ca="1">IF(OR(I62="RTT",I62="HS"),IF(AND(G62&lt;&gt;"",H62&lt;&gt;""),(H62-G62)*24,((SUMPRODUCT(1*(WEEKDAY(ROW(INDIRECT(E62&amp;":"&amp;F62)))=2)))*(LOOKUP(B62,personnels!$A$6:$A$27,personnels!$K$6:$K$27)))+((SUMPRODUCT(1*(WEEKDAY(ROW(INDIRECT(E62&amp;":"&amp;F62)))=3)))*(LOOKUP(B62,personnels!$A$6:$A$27,personnels!$L$6:$L$27)))+((SUMPRODUCT(1*(WEEKDAY(ROW(INDIRECT(E62&amp;":"&amp;F62)))=4)))*(LOOKUP(B62,personnels!$A$6:$A$27,personnels!$M$6:$M$27)))+((SUMPRODUCT(1*(WEEKDAY(ROW(INDIRECT(E62&amp;":"&amp;F62)))=5)))*(LOOKUP(B62,personnels!$A$6:$A$27,personnels!$N$6:$N$27)))+((SUMPRODUCT(1*(WEEKDAY(ROW(INDIRECT(E62&amp;":"&amp;F62)))=6)))*(LOOKUP(B62,personnels!$A$6:$A$27,personnels!$O$6:$O$27)))),"")</f>
        <v/>
      </c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</row>
    <row r="63" spans="1:51" x14ac:dyDescent="0.3">
      <c r="A63" s="58" t="str">
        <f t="shared" si="1"/>
        <v/>
      </c>
      <c r="B63" s="57"/>
      <c r="C63" s="56"/>
      <c r="D63" s="55"/>
      <c r="E63" s="54"/>
      <c r="F63" s="53"/>
      <c r="G63" s="52"/>
      <c r="H63" s="51"/>
      <c r="I63" s="50" t="str">
        <f>IF(C63="","",VLOOKUP(C63,'Paramètre DIVERS'!$B$5:$D$13,2,FALSE))</f>
        <v/>
      </c>
      <c r="J63" s="49" t="str">
        <f ca="1">IF(OR(I63="RTT",I63="HS"),IF(AND(G63&lt;&gt;"",H63&lt;&gt;""),(H63-G63)*24,((SUMPRODUCT(1*(WEEKDAY(ROW(INDIRECT(E63&amp;":"&amp;F63)))=2)))*(LOOKUP(B63,personnels!$A$6:$A$27,personnels!$K$6:$K$27)))+((SUMPRODUCT(1*(WEEKDAY(ROW(INDIRECT(E63&amp;":"&amp;F63)))=3)))*(LOOKUP(B63,personnels!$A$6:$A$27,personnels!$L$6:$L$27)))+((SUMPRODUCT(1*(WEEKDAY(ROW(INDIRECT(E63&amp;":"&amp;F63)))=4)))*(LOOKUP(B63,personnels!$A$6:$A$27,personnels!$M$6:$M$27)))+((SUMPRODUCT(1*(WEEKDAY(ROW(INDIRECT(E63&amp;":"&amp;F63)))=5)))*(LOOKUP(B63,personnels!$A$6:$A$27,personnels!$N$6:$N$27)))+((SUMPRODUCT(1*(WEEKDAY(ROW(INDIRECT(E63&amp;":"&amp;F63)))=6)))*(LOOKUP(B63,personnels!$A$6:$A$27,personnels!$O$6:$O$27)))),"")</f>
        <v/>
      </c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</row>
    <row r="64" spans="1:51" x14ac:dyDescent="0.3">
      <c r="A64" s="58" t="str">
        <f t="shared" si="1"/>
        <v/>
      </c>
      <c r="B64" s="57"/>
      <c r="C64" s="56"/>
      <c r="D64" s="55"/>
      <c r="E64" s="54"/>
      <c r="F64" s="53"/>
      <c r="G64" s="52"/>
      <c r="H64" s="51"/>
      <c r="I64" s="50" t="str">
        <f>IF(C64="","",VLOOKUP(C64,'Paramètre DIVERS'!$B$5:$D$13,2,FALSE))</f>
        <v/>
      </c>
      <c r="J64" s="49" t="str">
        <f ca="1">IF(OR(I64="RTT",I64="HS"),IF(AND(G64&lt;&gt;"",H64&lt;&gt;""),(H64-G64)*24,((SUMPRODUCT(1*(WEEKDAY(ROW(INDIRECT(E64&amp;":"&amp;F64)))=2)))*(LOOKUP(B64,personnels!$A$6:$A$27,personnels!$K$6:$K$27)))+((SUMPRODUCT(1*(WEEKDAY(ROW(INDIRECT(E64&amp;":"&amp;F64)))=3)))*(LOOKUP(B64,personnels!$A$6:$A$27,personnels!$L$6:$L$27)))+((SUMPRODUCT(1*(WEEKDAY(ROW(INDIRECT(E64&amp;":"&amp;F64)))=4)))*(LOOKUP(B64,personnels!$A$6:$A$27,personnels!$M$6:$M$27)))+((SUMPRODUCT(1*(WEEKDAY(ROW(INDIRECT(E64&amp;":"&amp;F64)))=5)))*(LOOKUP(B64,personnels!$A$6:$A$27,personnels!$N$6:$N$27)))+((SUMPRODUCT(1*(WEEKDAY(ROW(INDIRECT(E64&amp;":"&amp;F64)))=6)))*(LOOKUP(B64,personnels!$A$6:$A$27,personnels!$O$6:$O$27)))),"")</f>
        <v/>
      </c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</row>
    <row r="65" spans="1:51" x14ac:dyDescent="0.3">
      <c r="A65" s="58" t="str">
        <f t="shared" si="1"/>
        <v/>
      </c>
      <c r="B65" s="57"/>
      <c r="C65" s="56"/>
      <c r="D65" s="55"/>
      <c r="E65" s="54"/>
      <c r="F65" s="53"/>
      <c r="G65" s="52"/>
      <c r="H65" s="51"/>
      <c r="I65" s="50" t="str">
        <f>IF(C65="","",VLOOKUP(C65,'Paramètre DIVERS'!$B$5:$D$13,2,FALSE))</f>
        <v/>
      </c>
      <c r="J65" s="49" t="str">
        <f ca="1">IF(OR(I65="RTT",I65="HS"),IF(AND(G65&lt;&gt;"",H65&lt;&gt;""),(H65-G65)*24,((SUMPRODUCT(1*(WEEKDAY(ROW(INDIRECT(E65&amp;":"&amp;F65)))=2)))*(LOOKUP(B65,personnels!$A$6:$A$27,personnels!$K$6:$K$27)))+((SUMPRODUCT(1*(WEEKDAY(ROW(INDIRECT(E65&amp;":"&amp;F65)))=3)))*(LOOKUP(B65,personnels!$A$6:$A$27,personnels!$L$6:$L$27)))+((SUMPRODUCT(1*(WEEKDAY(ROW(INDIRECT(E65&amp;":"&amp;F65)))=4)))*(LOOKUP(B65,personnels!$A$6:$A$27,personnels!$M$6:$M$27)))+((SUMPRODUCT(1*(WEEKDAY(ROW(INDIRECT(E65&amp;":"&amp;F65)))=5)))*(LOOKUP(B65,personnels!$A$6:$A$27,personnels!$N$6:$N$27)))+((SUMPRODUCT(1*(WEEKDAY(ROW(INDIRECT(E65&amp;":"&amp;F65)))=6)))*(LOOKUP(B65,personnels!$A$6:$A$27,personnels!$O$6:$O$27)))),"")</f>
        <v/>
      </c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</row>
    <row r="66" spans="1:51" x14ac:dyDescent="0.3">
      <c r="A66" s="58" t="str">
        <f t="shared" si="1"/>
        <v/>
      </c>
      <c r="B66" s="57"/>
      <c r="C66" s="56"/>
      <c r="D66" s="55"/>
      <c r="E66" s="54"/>
      <c r="F66" s="53"/>
      <c r="G66" s="52"/>
      <c r="H66" s="51"/>
      <c r="I66" s="50" t="str">
        <f>IF(C66="","",VLOOKUP(C66,'Paramètre DIVERS'!$B$5:$D$13,2,FALSE))</f>
        <v/>
      </c>
      <c r="J66" s="49" t="str">
        <f ca="1">IF(OR(I66="RTT",I66="HS"),IF(AND(G66&lt;&gt;"",H66&lt;&gt;""),(H66-G66)*24,((SUMPRODUCT(1*(WEEKDAY(ROW(INDIRECT(E66&amp;":"&amp;F66)))=2)))*(LOOKUP(B66,personnels!$A$6:$A$27,personnels!$K$6:$K$27)))+((SUMPRODUCT(1*(WEEKDAY(ROW(INDIRECT(E66&amp;":"&amp;F66)))=3)))*(LOOKUP(B66,personnels!$A$6:$A$27,personnels!$L$6:$L$27)))+((SUMPRODUCT(1*(WEEKDAY(ROW(INDIRECT(E66&amp;":"&amp;F66)))=4)))*(LOOKUP(B66,personnels!$A$6:$A$27,personnels!$M$6:$M$27)))+((SUMPRODUCT(1*(WEEKDAY(ROW(INDIRECT(E66&amp;":"&amp;F66)))=5)))*(LOOKUP(B66,personnels!$A$6:$A$27,personnels!$N$6:$N$27)))+((SUMPRODUCT(1*(WEEKDAY(ROW(INDIRECT(E66&amp;":"&amp;F66)))=6)))*(LOOKUP(B66,personnels!$A$6:$A$27,personnels!$O$6:$O$27)))),"")</f>
        <v/>
      </c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</row>
    <row r="67" spans="1:51" x14ac:dyDescent="0.3">
      <c r="A67" s="58" t="str">
        <f t="shared" si="1"/>
        <v/>
      </c>
      <c r="B67" s="57"/>
      <c r="C67" s="56"/>
      <c r="D67" s="55"/>
      <c r="E67" s="54"/>
      <c r="F67" s="53"/>
      <c r="G67" s="52"/>
      <c r="H67" s="51"/>
      <c r="I67" s="50" t="str">
        <f>IF(C67="","",VLOOKUP(C67,'Paramètre DIVERS'!$B$5:$D$13,2,FALSE))</f>
        <v/>
      </c>
      <c r="J67" s="49" t="str">
        <f ca="1">IF(OR(I67="RTT",I67="HS"),IF(AND(G67&lt;&gt;"",H67&lt;&gt;""),(H67-G67)*24,((SUMPRODUCT(1*(WEEKDAY(ROW(INDIRECT(E67&amp;":"&amp;F67)))=2)))*(LOOKUP(B67,personnels!$A$6:$A$27,personnels!$K$6:$K$27)))+((SUMPRODUCT(1*(WEEKDAY(ROW(INDIRECT(E67&amp;":"&amp;F67)))=3)))*(LOOKUP(B67,personnels!$A$6:$A$27,personnels!$L$6:$L$27)))+((SUMPRODUCT(1*(WEEKDAY(ROW(INDIRECT(E67&amp;":"&amp;F67)))=4)))*(LOOKUP(B67,personnels!$A$6:$A$27,personnels!$M$6:$M$27)))+((SUMPRODUCT(1*(WEEKDAY(ROW(INDIRECT(E67&amp;":"&amp;F67)))=5)))*(LOOKUP(B67,personnels!$A$6:$A$27,personnels!$N$6:$N$27)))+((SUMPRODUCT(1*(WEEKDAY(ROW(INDIRECT(E67&amp;":"&amp;F67)))=6)))*(LOOKUP(B67,personnels!$A$6:$A$27,personnels!$O$6:$O$27)))),"")</f>
        <v/>
      </c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</row>
    <row r="68" spans="1:51" x14ac:dyDescent="0.3">
      <c r="A68" s="58" t="str">
        <f t="shared" si="1"/>
        <v/>
      </c>
      <c r="B68" s="57"/>
      <c r="C68" s="56"/>
      <c r="D68" s="55"/>
      <c r="E68" s="54"/>
      <c r="F68" s="53"/>
      <c r="G68" s="52"/>
      <c r="H68" s="51"/>
      <c r="I68" s="50" t="str">
        <f>IF(C68="","",VLOOKUP(C68,'Paramètre DIVERS'!$B$5:$D$13,2,FALSE))</f>
        <v/>
      </c>
      <c r="J68" s="49" t="str">
        <f ca="1">IF(OR(I68="RTT",I68="HS"),IF(AND(G68&lt;&gt;"",H68&lt;&gt;""),(H68-G68)*24,((SUMPRODUCT(1*(WEEKDAY(ROW(INDIRECT(E68&amp;":"&amp;F68)))=2)))*(LOOKUP(B68,personnels!$A$6:$A$27,personnels!$K$6:$K$27)))+((SUMPRODUCT(1*(WEEKDAY(ROW(INDIRECT(E68&amp;":"&amp;F68)))=3)))*(LOOKUP(B68,personnels!$A$6:$A$27,personnels!$L$6:$L$27)))+((SUMPRODUCT(1*(WEEKDAY(ROW(INDIRECT(E68&amp;":"&amp;F68)))=4)))*(LOOKUP(B68,personnels!$A$6:$A$27,personnels!$M$6:$M$27)))+((SUMPRODUCT(1*(WEEKDAY(ROW(INDIRECT(E68&amp;":"&amp;F68)))=5)))*(LOOKUP(B68,personnels!$A$6:$A$27,personnels!$N$6:$N$27)))+((SUMPRODUCT(1*(WEEKDAY(ROW(INDIRECT(E68&amp;":"&amp;F68)))=6)))*(LOOKUP(B68,personnels!$A$6:$A$27,personnels!$O$6:$O$27)))),"")</f>
        <v/>
      </c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</row>
    <row r="69" spans="1:51" x14ac:dyDescent="0.3">
      <c r="A69" s="58" t="str">
        <f t="shared" si="1"/>
        <v/>
      </c>
      <c r="B69" s="57"/>
      <c r="C69" s="56"/>
      <c r="D69" s="55"/>
      <c r="E69" s="54"/>
      <c r="F69" s="53"/>
      <c r="G69" s="52"/>
      <c r="H69" s="51"/>
      <c r="I69" s="50" t="str">
        <f>IF(C69="","",VLOOKUP(C69,'Paramètre DIVERS'!$B$5:$D$13,2,FALSE))</f>
        <v/>
      </c>
      <c r="J69" s="49" t="str">
        <f ca="1">IF(OR(I69="RTT",I69="HS"),IF(AND(G69&lt;&gt;"",H69&lt;&gt;""),(H69-G69)*24,((SUMPRODUCT(1*(WEEKDAY(ROW(INDIRECT(E69&amp;":"&amp;F69)))=2)))*(LOOKUP(B69,personnels!$A$6:$A$27,personnels!$K$6:$K$27)))+((SUMPRODUCT(1*(WEEKDAY(ROW(INDIRECT(E69&amp;":"&amp;F69)))=3)))*(LOOKUP(B69,personnels!$A$6:$A$27,personnels!$L$6:$L$27)))+((SUMPRODUCT(1*(WEEKDAY(ROW(INDIRECT(E69&amp;":"&amp;F69)))=4)))*(LOOKUP(B69,personnels!$A$6:$A$27,personnels!$M$6:$M$27)))+((SUMPRODUCT(1*(WEEKDAY(ROW(INDIRECT(E69&amp;":"&amp;F69)))=5)))*(LOOKUP(B69,personnels!$A$6:$A$27,personnels!$N$6:$N$27)))+((SUMPRODUCT(1*(WEEKDAY(ROW(INDIRECT(E69&amp;":"&amp;F69)))=6)))*(LOOKUP(B69,personnels!$A$6:$A$27,personnels!$O$6:$O$27)))),"")</f>
        <v/>
      </c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</row>
    <row r="70" spans="1:51" x14ac:dyDescent="0.3">
      <c r="A70" s="58" t="str">
        <f t="shared" si="1"/>
        <v/>
      </c>
      <c r="B70" s="57"/>
      <c r="C70" s="56"/>
      <c r="D70" s="55"/>
      <c r="E70" s="54"/>
      <c r="F70" s="53"/>
      <c r="G70" s="52"/>
      <c r="H70" s="51"/>
      <c r="I70" s="50" t="str">
        <f>IF(C70="","",VLOOKUP(C70,'Paramètre DIVERS'!$B$5:$D$13,2,FALSE))</f>
        <v/>
      </c>
      <c r="J70" s="49" t="str">
        <f ca="1">IF(OR(I70="RTT",I70="HS"),IF(AND(G70&lt;&gt;"",H70&lt;&gt;""),(H70-G70)*24,((SUMPRODUCT(1*(WEEKDAY(ROW(INDIRECT(E70&amp;":"&amp;F70)))=2)))*(LOOKUP(B70,personnels!$A$6:$A$27,personnels!$K$6:$K$27)))+((SUMPRODUCT(1*(WEEKDAY(ROW(INDIRECT(E70&amp;":"&amp;F70)))=3)))*(LOOKUP(B70,personnels!$A$6:$A$27,personnels!$L$6:$L$27)))+((SUMPRODUCT(1*(WEEKDAY(ROW(INDIRECT(E70&amp;":"&amp;F70)))=4)))*(LOOKUP(B70,personnels!$A$6:$A$27,personnels!$M$6:$M$27)))+((SUMPRODUCT(1*(WEEKDAY(ROW(INDIRECT(E70&amp;":"&amp;F70)))=5)))*(LOOKUP(B70,personnels!$A$6:$A$27,personnels!$N$6:$N$27)))+((SUMPRODUCT(1*(WEEKDAY(ROW(INDIRECT(E70&amp;":"&amp;F70)))=6)))*(LOOKUP(B70,personnels!$A$6:$A$27,personnels!$O$6:$O$27)))),"")</f>
        <v/>
      </c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</row>
    <row r="71" spans="1:51" x14ac:dyDescent="0.3">
      <c r="A71" s="58" t="str">
        <f t="shared" ref="A71:A102" si="2">+B71&amp;I71</f>
        <v/>
      </c>
      <c r="B71" s="57"/>
      <c r="C71" s="56"/>
      <c r="D71" s="55"/>
      <c r="E71" s="54"/>
      <c r="F71" s="53"/>
      <c r="G71" s="52"/>
      <c r="H71" s="51"/>
      <c r="I71" s="50" t="str">
        <f>IF(C71="","",VLOOKUP(C71,'Paramètre DIVERS'!$B$5:$D$13,2,FALSE))</f>
        <v/>
      </c>
      <c r="J71" s="49" t="str">
        <f ca="1">IF(OR(I71="RTT",I71="HS"),IF(AND(G71&lt;&gt;"",H71&lt;&gt;""),(H71-G71)*24,((SUMPRODUCT(1*(WEEKDAY(ROW(INDIRECT(E71&amp;":"&amp;F71)))=2)))*(LOOKUP(B71,personnels!$A$6:$A$27,personnels!$K$6:$K$27)))+((SUMPRODUCT(1*(WEEKDAY(ROW(INDIRECT(E71&amp;":"&amp;F71)))=3)))*(LOOKUP(B71,personnels!$A$6:$A$27,personnels!$L$6:$L$27)))+((SUMPRODUCT(1*(WEEKDAY(ROW(INDIRECT(E71&amp;":"&amp;F71)))=4)))*(LOOKUP(B71,personnels!$A$6:$A$27,personnels!$M$6:$M$27)))+((SUMPRODUCT(1*(WEEKDAY(ROW(INDIRECT(E71&amp;":"&amp;F71)))=5)))*(LOOKUP(B71,personnels!$A$6:$A$27,personnels!$N$6:$N$27)))+((SUMPRODUCT(1*(WEEKDAY(ROW(INDIRECT(E71&amp;":"&amp;F71)))=6)))*(LOOKUP(B71,personnels!$A$6:$A$27,personnels!$O$6:$O$27)))),"")</f>
        <v/>
      </c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</row>
    <row r="72" spans="1:51" x14ac:dyDescent="0.3">
      <c r="A72" s="58" t="str">
        <f t="shared" si="2"/>
        <v/>
      </c>
      <c r="B72" s="57"/>
      <c r="C72" s="56"/>
      <c r="D72" s="55"/>
      <c r="E72" s="54"/>
      <c r="F72" s="53"/>
      <c r="G72" s="52"/>
      <c r="H72" s="51"/>
      <c r="I72" s="50" t="str">
        <f>IF(C72="","",VLOOKUP(C72,'Paramètre DIVERS'!$B$5:$D$13,2,FALSE))</f>
        <v/>
      </c>
      <c r="J72" s="49" t="str">
        <f ca="1">IF(OR(I72="RTT",I72="HS"),IF(AND(G72&lt;&gt;"",H72&lt;&gt;""),(H72-G72)*24,((SUMPRODUCT(1*(WEEKDAY(ROW(INDIRECT(E72&amp;":"&amp;F72)))=2)))*(LOOKUP(B72,personnels!$A$6:$A$27,personnels!$K$6:$K$27)))+((SUMPRODUCT(1*(WEEKDAY(ROW(INDIRECT(E72&amp;":"&amp;F72)))=3)))*(LOOKUP(B72,personnels!$A$6:$A$27,personnels!$L$6:$L$27)))+((SUMPRODUCT(1*(WEEKDAY(ROW(INDIRECT(E72&amp;":"&amp;F72)))=4)))*(LOOKUP(B72,personnels!$A$6:$A$27,personnels!$M$6:$M$27)))+((SUMPRODUCT(1*(WEEKDAY(ROW(INDIRECT(E72&amp;":"&amp;F72)))=5)))*(LOOKUP(B72,personnels!$A$6:$A$27,personnels!$N$6:$N$27)))+((SUMPRODUCT(1*(WEEKDAY(ROW(INDIRECT(E72&amp;":"&amp;F72)))=6)))*(LOOKUP(B72,personnels!$A$6:$A$27,personnels!$O$6:$O$27)))),"")</f>
        <v/>
      </c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</row>
    <row r="73" spans="1:51" x14ac:dyDescent="0.3">
      <c r="A73" s="58" t="str">
        <f t="shared" si="2"/>
        <v/>
      </c>
      <c r="B73" s="57"/>
      <c r="C73" s="56"/>
      <c r="D73" s="55"/>
      <c r="E73" s="54"/>
      <c r="F73" s="53"/>
      <c r="G73" s="52"/>
      <c r="H73" s="51"/>
      <c r="I73" s="50" t="str">
        <f>IF(C73="","",VLOOKUP(C73,'Paramètre DIVERS'!$B$5:$D$13,2,FALSE))</f>
        <v/>
      </c>
      <c r="J73" s="49" t="str">
        <f ca="1">IF(OR(I73="RTT",I73="HS"),IF(AND(G73&lt;&gt;"",H73&lt;&gt;""),(H73-G73)*24,((SUMPRODUCT(1*(WEEKDAY(ROW(INDIRECT(E73&amp;":"&amp;F73)))=2)))*(LOOKUP(B73,personnels!$A$6:$A$27,personnels!$K$6:$K$27)))+((SUMPRODUCT(1*(WEEKDAY(ROW(INDIRECT(E73&amp;":"&amp;F73)))=3)))*(LOOKUP(B73,personnels!$A$6:$A$27,personnels!$L$6:$L$27)))+((SUMPRODUCT(1*(WEEKDAY(ROW(INDIRECT(E73&amp;":"&amp;F73)))=4)))*(LOOKUP(B73,personnels!$A$6:$A$27,personnels!$M$6:$M$27)))+((SUMPRODUCT(1*(WEEKDAY(ROW(INDIRECT(E73&amp;":"&amp;F73)))=5)))*(LOOKUP(B73,personnels!$A$6:$A$27,personnels!$N$6:$N$27)))+((SUMPRODUCT(1*(WEEKDAY(ROW(INDIRECT(E73&amp;":"&amp;F73)))=6)))*(LOOKUP(B73,personnels!$A$6:$A$27,personnels!$O$6:$O$27)))),"")</f>
        <v/>
      </c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</row>
    <row r="74" spans="1:51" x14ac:dyDescent="0.3">
      <c r="A74" s="58" t="str">
        <f t="shared" si="2"/>
        <v/>
      </c>
      <c r="B74" s="57"/>
      <c r="C74" s="56"/>
      <c r="D74" s="55"/>
      <c r="E74" s="54"/>
      <c r="F74" s="53"/>
      <c r="G74" s="52"/>
      <c r="H74" s="51"/>
      <c r="I74" s="50" t="str">
        <f>IF(C74="","",VLOOKUP(C74,'Paramètre DIVERS'!$B$5:$D$13,2,FALSE))</f>
        <v/>
      </c>
      <c r="J74" s="49" t="str">
        <f ca="1">IF(OR(I74="RTT",I74="HS"),IF(AND(G74&lt;&gt;"",H74&lt;&gt;""),(H74-G74)*24,((SUMPRODUCT(1*(WEEKDAY(ROW(INDIRECT(E74&amp;":"&amp;F74)))=2)))*(LOOKUP(B74,personnels!$A$6:$A$27,personnels!$K$6:$K$27)))+((SUMPRODUCT(1*(WEEKDAY(ROW(INDIRECT(E74&amp;":"&amp;F74)))=3)))*(LOOKUP(B74,personnels!$A$6:$A$27,personnels!$L$6:$L$27)))+((SUMPRODUCT(1*(WEEKDAY(ROW(INDIRECT(E74&amp;":"&amp;F74)))=4)))*(LOOKUP(B74,personnels!$A$6:$A$27,personnels!$M$6:$M$27)))+((SUMPRODUCT(1*(WEEKDAY(ROW(INDIRECT(E74&amp;":"&amp;F74)))=5)))*(LOOKUP(B74,personnels!$A$6:$A$27,personnels!$N$6:$N$27)))+((SUMPRODUCT(1*(WEEKDAY(ROW(INDIRECT(E74&amp;":"&amp;F74)))=6)))*(LOOKUP(B74,personnels!$A$6:$A$27,personnels!$O$6:$O$27)))),"")</f>
        <v/>
      </c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</row>
    <row r="75" spans="1:51" x14ac:dyDescent="0.3">
      <c r="A75" s="58" t="str">
        <f t="shared" si="2"/>
        <v/>
      </c>
      <c r="B75" s="57"/>
      <c r="C75" s="56"/>
      <c r="D75" s="55"/>
      <c r="E75" s="54"/>
      <c r="F75" s="53"/>
      <c r="G75" s="52"/>
      <c r="H75" s="51"/>
      <c r="I75" s="50" t="str">
        <f>IF(C75="","",VLOOKUP(C75,'Paramètre DIVERS'!$B$5:$D$13,2,FALSE))</f>
        <v/>
      </c>
      <c r="J75" s="49" t="str">
        <f ca="1">IF(OR(I75="RTT",I75="HS"),IF(AND(G75&lt;&gt;"",H75&lt;&gt;""),(H75-G75)*24,((SUMPRODUCT(1*(WEEKDAY(ROW(INDIRECT(E75&amp;":"&amp;F75)))=2)))*(LOOKUP(B75,personnels!$A$6:$A$27,personnels!$K$6:$K$27)))+((SUMPRODUCT(1*(WEEKDAY(ROW(INDIRECT(E75&amp;":"&amp;F75)))=3)))*(LOOKUP(B75,personnels!$A$6:$A$27,personnels!$L$6:$L$27)))+((SUMPRODUCT(1*(WEEKDAY(ROW(INDIRECT(E75&amp;":"&amp;F75)))=4)))*(LOOKUP(B75,personnels!$A$6:$A$27,personnels!$M$6:$M$27)))+((SUMPRODUCT(1*(WEEKDAY(ROW(INDIRECT(E75&amp;":"&amp;F75)))=5)))*(LOOKUP(B75,personnels!$A$6:$A$27,personnels!$N$6:$N$27)))+((SUMPRODUCT(1*(WEEKDAY(ROW(INDIRECT(E75&amp;":"&amp;F75)))=6)))*(LOOKUP(B75,personnels!$A$6:$A$27,personnels!$O$6:$O$27)))),"")</f>
        <v/>
      </c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</row>
    <row r="76" spans="1:51" x14ac:dyDescent="0.3">
      <c r="A76" s="58" t="str">
        <f t="shared" si="2"/>
        <v/>
      </c>
      <c r="B76" s="57"/>
      <c r="C76" s="56"/>
      <c r="D76" s="55"/>
      <c r="E76" s="54"/>
      <c r="F76" s="53"/>
      <c r="G76" s="52"/>
      <c r="H76" s="51"/>
      <c r="I76" s="50" t="str">
        <f>IF(C76="","",VLOOKUP(C76,'Paramètre DIVERS'!$B$5:$D$13,2,FALSE))</f>
        <v/>
      </c>
      <c r="J76" s="49" t="str">
        <f ca="1">IF(OR(I76="RTT",I76="HS"),IF(AND(G76&lt;&gt;"",H76&lt;&gt;""),(H76-G76)*24,((SUMPRODUCT(1*(WEEKDAY(ROW(INDIRECT(E76&amp;":"&amp;F76)))=2)))*(LOOKUP(B76,personnels!$A$6:$A$27,personnels!$K$6:$K$27)))+((SUMPRODUCT(1*(WEEKDAY(ROW(INDIRECT(E76&amp;":"&amp;F76)))=3)))*(LOOKUP(B76,personnels!$A$6:$A$27,personnels!$L$6:$L$27)))+((SUMPRODUCT(1*(WEEKDAY(ROW(INDIRECT(E76&amp;":"&amp;F76)))=4)))*(LOOKUP(B76,personnels!$A$6:$A$27,personnels!$M$6:$M$27)))+((SUMPRODUCT(1*(WEEKDAY(ROW(INDIRECT(E76&amp;":"&amp;F76)))=5)))*(LOOKUP(B76,personnels!$A$6:$A$27,personnels!$N$6:$N$27)))+((SUMPRODUCT(1*(WEEKDAY(ROW(INDIRECT(E76&amp;":"&amp;F76)))=6)))*(LOOKUP(B76,personnels!$A$6:$A$27,personnels!$O$6:$O$27)))),"")</f>
        <v/>
      </c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</row>
    <row r="77" spans="1:51" x14ac:dyDescent="0.3">
      <c r="A77" s="58" t="str">
        <f t="shared" si="2"/>
        <v/>
      </c>
      <c r="B77" s="57"/>
      <c r="C77" s="56"/>
      <c r="D77" s="55"/>
      <c r="E77" s="54"/>
      <c r="F77" s="53"/>
      <c r="G77" s="52"/>
      <c r="H77" s="51"/>
      <c r="I77" s="50" t="str">
        <f>IF(C77="","",VLOOKUP(C77,'Paramètre DIVERS'!$B$5:$D$13,2,FALSE))</f>
        <v/>
      </c>
      <c r="J77" s="49" t="str">
        <f ca="1">IF(OR(I77="RTT",I77="HS"),IF(AND(G77&lt;&gt;"",H77&lt;&gt;""),(H77-G77)*24,((SUMPRODUCT(1*(WEEKDAY(ROW(INDIRECT(E77&amp;":"&amp;F77)))=2)))*(LOOKUP(B77,personnels!$A$6:$A$27,personnels!$K$6:$K$27)))+((SUMPRODUCT(1*(WEEKDAY(ROW(INDIRECT(E77&amp;":"&amp;F77)))=3)))*(LOOKUP(B77,personnels!$A$6:$A$27,personnels!$L$6:$L$27)))+((SUMPRODUCT(1*(WEEKDAY(ROW(INDIRECT(E77&amp;":"&amp;F77)))=4)))*(LOOKUP(B77,personnels!$A$6:$A$27,personnels!$M$6:$M$27)))+((SUMPRODUCT(1*(WEEKDAY(ROW(INDIRECT(E77&amp;":"&amp;F77)))=5)))*(LOOKUP(B77,personnels!$A$6:$A$27,personnels!$N$6:$N$27)))+((SUMPRODUCT(1*(WEEKDAY(ROW(INDIRECT(E77&amp;":"&amp;F77)))=6)))*(LOOKUP(B77,personnels!$A$6:$A$27,personnels!$O$6:$O$27)))),"")</f>
        <v/>
      </c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</row>
    <row r="78" spans="1:51" x14ac:dyDescent="0.3">
      <c r="A78" s="58" t="str">
        <f t="shared" si="2"/>
        <v/>
      </c>
      <c r="B78" s="57"/>
      <c r="C78" s="56"/>
      <c r="D78" s="55"/>
      <c r="E78" s="54"/>
      <c r="F78" s="53"/>
      <c r="G78" s="52"/>
      <c r="H78" s="51"/>
      <c r="I78" s="50" t="str">
        <f>IF(C78="","",VLOOKUP(C78,'Paramètre DIVERS'!$B$5:$D$13,2,FALSE))</f>
        <v/>
      </c>
      <c r="J78" s="49" t="str">
        <f ca="1">IF(OR(I78="RTT",I78="HS"),IF(AND(G78&lt;&gt;"",H78&lt;&gt;""),(H78-G78)*24,((SUMPRODUCT(1*(WEEKDAY(ROW(INDIRECT(E78&amp;":"&amp;F78)))=2)))*(LOOKUP(B78,personnels!$A$6:$A$27,personnels!$K$6:$K$27)))+((SUMPRODUCT(1*(WEEKDAY(ROW(INDIRECT(E78&amp;":"&amp;F78)))=3)))*(LOOKUP(B78,personnels!$A$6:$A$27,personnels!$L$6:$L$27)))+((SUMPRODUCT(1*(WEEKDAY(ROW(INDIRECT(E78&amp;":"&amp;F78)))=4)))*(LOOKUP(B78,personnels!$A$6:$A$27,personnels!$M$6:$M$27)))+((SUMPRODUCT(1*(WEEKDAY(ROW(INDIRECT(E78&amp;":"&amp;F78)))=5)))*(LOOKUP(B78,personnels!$A$6:$A$27,personnels!$N$6:$N$27)))+((SUMPRODUCT(1*(WEEKDAY(ROW(INDIRECT(E78&amp;":"&amp;F78)))=6)))*(LOOKUP(B78,personnels!$A$6:$A$27,personnels!$O$6:$O$27)))),"")</f>
        <v/>
      </c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</row>
    <row r="79" spans="1:51" x14ac:dyDescent="0.3">
      <c r="A79" s="58" t="str">
        <f t="shared" si="2"/>
        <v/>
      </c>
      <c r="B79" s="57"/>
      <c r="C79" s="56"/>
      <c r="D79" s="55"/>
      <c r="E79" s="54"/>
      <c r="F79" s="53"/>
      <c r="G79" s="52"/>
      <c r="H79" s="51"/>
      <c r="I79" s="50" t="str">
        <f>IF(C79="","",VLOOKUP(C79,'Paramètre DIVERS'!$B$5:$D$13,2,FALSE))</f>
        <v/>
      </c>
      <c r="J79" s="49" t="str">
        <f ca="1">IF(OR(I79="RTT",I79="HS"),IF(AND(G79&lt;&gt;"",H79&lt;&gt;""),(H79-G79)*24,((SUMPRODUCT(1*(WEEKDAY(ROW(INDIRECT(E79&amp;":"&amp;F79)))=2)))*(LOOKUP(B79,personnels!$A$6:$A$27,personnels!$K$6:$K$27)))+((SUMPRODUCT(1*(WEEKDAY(ROW(INDIRECT(E79&amp;":"&amp;F79)))=3)))*(LOOKUP(B79,personnels!$A$6:$A$27,personnels!$L$6:$L$27)))+((SUMPRODUCT(1*(WEEKDAY(ROW(INDIRECT(E79&amp;":"&amp;F79)))=4)))*(LOOKUP(B79,personnels!$A$6:$A$27,personnels!$M$6:$M$27)))+((SUMPRODUCT(1*(WEEKDAY(ROW(INDIRECT(E79&amp;":"&amp;F79)))=5)))*(LOOKUP(B79,personnels!$A$6:$A$27,personnels!$N$6:$N$27)))+((SUMPRODUCT(1*(WEEKDAY(ROW(INDIRECT(E79&amp;":"&amp;F79)))=6)))*(LOOKUP(B79,personnels!$A$6:$A$27,personnels!$O$6:$O$27)))),"")</f>
        <v/>
      </c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</row>
    <row r="80" spans="1:51" x14ac:dyDescent="0.3">
      <c r="A80" s="58" t="str">
        <f t="shared" si="2"/>
        <v/>
      </c>
      <c r="B80" s="57"/>
      <c r="C80" s="56"/>
      <c r="D80" s="55"/>
      <c r="E80" s="54"/>
      <c r="F80" s="53"/>
      <c r="G80" s="52"/>
      <c r="H80" s="51"/>
      <c r="I80" s="50" t="str">
        <f>IF(C80="","",VLOOKUP(C80,'Paramètre DIVERS'!$B$5:$D$13,2,FALSE))</f>
        <v/>
      </c>
      <c r="J80" s="49" t="str">
        <f ca="1">IF(OR(I80="RTT",I80="HS"),IF(AND(G80&lt;&gt;"",H80&lt;&gt;""),(H80-G80)*24,((SUMPRODUCT(1*(WEEKDAY(ROW(INDIRECT(E80&amp;":"&amp;F80)))=2)))*(LOOKUP(B80,personnels!$A$6:$A$27,personnels!$K$6:$K$27)))+((SUMPRODUCT(1*(WEEKDAY(ROW(INDIRECT(E80&amp;":"&amp;F80)))=3)))*(LOOKUP(B80,personnels!$A$6:$A$27,personnels!$L$6:$L$27)))+((SUMPRODUCT(1*(WEEKDAY(ROW(INDIRECT(E80&amp;":"&amp;F80)))=4)))*(LOOKUP(B80,personnels!$A$6:$A$27,personnels!$M$6:$M$27)))+((SUMPRODUCT(1*(WEEKDAY(ROW(INDIRECT(E80&amp;":"&amp;F80)))=5)))*(LOOKUP(B80,personnels!$A$6:$A$27,personnels!$N$6:$N$27)))+((SUMPRODUCT(1*(WEEKDAY(ROW(INDIRECT(E80&amp;":"&amp;F80)))=6)))*(LOOKUP(B80,personnels!$A$6:$A$27,personnels!$O$6:$O$27)))),"")</f>
        <v/>
      </c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</row>
    <row r="81" spans="1:51" x14ac:dyDescent="0.3">
      <c r="A81" s="58" t="str">
        <f t="shared" si="2"/>
        <v/>
      </c>
      <c r="B81" s="57"/>
      <c r="C81" s="56"/>
      <c r="D81" s="55"/>
      <c r="E81" s="54"/>
      <c r="F81" s="53"/>
      <c r="G81" s="52"/>
      <c r="H81" s="51"/>
      <c r="I81" s="50" t="str">
        <f>IF(C81="","",VLOOKUP(C81,'Paramètre DIVERS'!$B$5:$D$13,2,FALSE))</f>
        <v/>
      </c>
      <c r="J81" s="49" t="str">
        <f ca="1">IF(OR(I81="RTT",I81="HS"),IF(AND(G81&lt;&gt;"",H81&lt;&gt;""),(H81-G81)*24,((SUMPRODUCT(1*(WEEKDAY(ROW(INDIRECT(E81&amp;":"&amp;F81)))=2)))*(LOOKUP(B81,personnels!$A$6:$A$27,personnels!$K$6:$K$27)))+((SUMPRODUCT(1*(WEEKDAY(ROW(INDIRECT(E81&amp;":"&amp;F81)))=3)))*(LOOKUP(B81,personnels!$A$6:$A$27,personnels!$L$6:$L$27)))+((SUMPRODUCT(1*(WEEKDAY(ROW(INDIRECT(E81&amp;":"&amp;F81)))=4)))*(LOOKUP(B81,personnels!$A$6:$A$27,personnels!$M$6:$M$27)))+((SUMPRODUCT(1*(WEEKDAY(ROW(INDIRECT(E81&amp;":"&amp;F81)))=5)))*(LOOKUP(B81,personnels!$A$6:$A$27,personnels!$N$6:$N$27)))+((SUMPRODUCT(1*(WEEKDAY(ROW(INDIRECT(E81&amp;":"&amp;F81)))=6)))*(LOOKUP(B81,personnels!$A$6:$A$27,personnels!$O$6:$O$27)))),"")</f>
        <v/>
      </c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</row>
    <row r="82" spans="1:51" x14ac:dyDescent="0.3">
      <c r="A82" s="58" t="str">
        <f t="shared" si="2"/>
        <v/>
      </c>
      <c r="B82" s="57"/>
      <c r="C82" s="56"/>
      <c r="D82" s="55"/>
      <c r="E82" s="54"/>
      <c r="F82" s="53"/>
      <c r="G82" s="52"/>
      <c r="H82" s="51"/>
      <c r="I82" s="50" t="str">
        <f>IF(C82="","",VLOOKUP(C82,'Paramètre DIVERS'!$B$5:$D$13,2,FALSE))</f>
        <v/>
      </c>
      <c r="J82" s="49" t="str">
        <f ca="1">IF(OR(I82="RTT",I82="HS"),IF(AND(G82&lt;&gt;"",H82&lt;&gt;""),(H82-G82)*24,((SUMPRODUCT(1*(WEEKDAY(ROW(INDIRECT(E82&amp;":"&amp;F82)))=2)))*(LOOKUP(B82,personnels!$A$6:$A$27,personnels!$K$6:$K$27)))+((SUMPRODUCT(1*(WEEKDAY(ROW(INDIRECT(E82&amp;":"&amp;F82)))=3)))*(LOOKUP(B82,personnels!$A$6:$A$27,personnels!$L$6:$L$27)))+((SUMPRODUCT(1*(WEEKDAY(ROW(INDIRECT(E82&amp;":"&amp;F82)))=4)))*(LOOKUP(B82,personnels!$A$6:$A$27,personnels!$M$6:$M$27)))+((SUMPRODUCT(1*(WEEKDAY(ROW(INDIRECT(E82&amp;":"&amp;F82)))=5)))*(LOOKUP(B82,personnels!$A$6:$A$27,personnels!$N$6:$N$27)))+((SUMPRODUCT(1*(WEEKDAY(ROW(INDIRECT(E82&amp;":"&amp;F82)))=6)))*(LOOKUP(B82,personnels!$A$6:$A$27,personnels!$O$6:$O$27)))),"")</f>
        <v/>
      </c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</row>
    <row r="83" spans="1:51" x14ac:dyDescent="0.3">
      <c r="A83" s="58" t="str">
        <f t="shared" si="2"/>
        <v/>
      </c>
      <c r="B83" s="57"/>
      <c r="C83" s="56"/>
      <c r="D83" s="55"/>
      <c r="E83" s="54"/>
      <c r="F83" s="53"/>
      <c r="G83" s="52"/>
      <c r="H83" s="51"/>
      <c r="I83" s="50" t="str">
        <f>IF(C83="","",VLOOKUP(C83,'Paramètre DIVERS'!$B$5:$D$13,2,FALSE))</f>
        <v/>
      </c>
      <c r="J83" s="49" t="str">
        <f ca="1">IF(OR(I83="RTT",I83="HS"),IF(AND(G83&lt;&gt;"",H83&lt;&gt;""),(H83-G83)*24,((SUMPRODUCT(1*(WEEKDAY(ROW(INDIRECT(E83&amp;":"&amp;F83)))=2)))*(LOOKUP(B83,personnels!$A$6:$A$27,personnels!$K$6:$K$27)))+((SUMPRODUCT(1*(WEEKDAY(ROW(INDIRECT(E83&amp;":"&amp;F83)))=3)))*(LOOKUP(B83,personnels!$A$6:$A$27,personnels!$L$6:$L$27)))+((SUMPRODUCT(1*(WEEKDAY(ROW(INDIRECT(E83&amp;":"&amp;F83)))=4)))*(LOOKUP(B83,personnels!$A$6:$A$27,personnels!$M$6:$M$27)))+((SUMPRODUCT(1*(WEEKDAY(ROW(INDIRECT(E83&amp;":"&amp;F83)))=5)))*(LOOKUP(B83,personnels!$A$6:$A$27,personnels!$N$6:$N$27)))+((SUMPRODUCT(1*(WEEKDAY(ROW(INDIRECT(E83&amp;":"&amp;F83)))=6)))*(LOOKUP(B83,personnels!$A$6:$A$27,personnels!$O$6:$O$27)))),"")</f>
        <v/>
      </c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</row>
    <row r="84" spans="1:51" x14ac:dyDescent="0.3">
      <c r="A84" s="58" t="str">
        <f t="shared" si="2"/>
        <v/>
      </c>
      <c r="B84" s="57"/>
      <c r="C84" s="56"/>
      <c r="D84" s="55"/>
      <c r="E84" s="54"/>
      <c r="F84" s="53"/>
      <c r="G84" s="52"/>
      <c r="H84" s="51"/>
      <c r="I84" s="50" t="str">
        <f>IF(C84="","",VLOOKUP(C84,'Paramètre DIVERS'!$B$5:$D$13,2,FALSE))</f>
        <v/>
      </c>
      <c r="J84" s="49" t="str">
        <f ca="1">IF(OR(I84="RTT",I84="HS"),IF(AND(G84&lt;&gt;"",H84&lt;&gt;""),(H84-G84)*24,((SUMPRODUCT(1*(WEEKDAY(ROW(INDIRECT(E84&amp;":"&amp;F84)))=2)))*(LOOKUP(B84,personnels!$A$6:$A$27,personnels!$K$6:$K$27)))+((SUMPRODUCT(1*(WEEKDAY(ROW(INDIRECT(E84&amp;":"&amp;F84)))=3)))*(LOOKUP(B84,personnels!$A$6:$A$27,personnels!$L$6:$L$27)))+((SUMPRODUCT(1*(WEEKDAY(ROW(INDIRECT(E84&amp;":"&amp;F84)))=4)))*(LOOKUP(B84,personnels!$A$6:$A$27,personnels!$M$6:$M$27)))+((SUMPRODUCT(1*(WEEKDAY(ROW(INDIRECT(E84&amp;":"&amp;F84)))=5)))*(LOOKUP(B84,personnels!$A$6:$A$27,personnels!$N$6:$N$27)))+((SUMPRODUCT(1*(WEEKDAY(ROW(INDIRECT(E84&amp;":"&amp;F84)))=6)))*(LOOKUP(B84,personnels!$A$6:$A$27,personnels!$O$6:$O$27)))),"")</f>
        <v/>
      </c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</row>
    <row r="85" spans="1:51" x14ac:dyDescent="0.3">
      <c r="A85" s="58" t="str">
        <f t="shared" si="2"/>
        <v/>
      </c>
      <c r="B85" s="57"/>
      <c r="C85" s="56"/>
      <c r="D85" s="55"/>
      <c r="E85" s="54"/>
      <c r="F85" s="53"/>
      <c r="G85" s="52"/>
      <c r="H85" s="51"/>
      <c r="I85" s="50" t="str">
        <f>IF(C85="","",VLOOKUP(C85,'Paramètre DIVERS'!$B$5:$D$13,2,FALSE))</f>
        <v/>
      </c>
      <c r="J85" s="49" t="str">
        <f ca="1">IF(OR(I85="RTT",I85="HS"),IF(AND(G85&lt;&gt;"",H85&lt;&gt;""),(H85-G85)*24,((SUMPRODUCT(1*(WEEKDAY(ROW(INDIRECT(E85&amp;":"&amp;F85)))=2)))*(LOOKUP(B85,personnels!$A$6:$A$27,personnels!$K$6:$K$27)))+((SUMPRODUCT(1*(WEEKDAY(ROW(INDIRECT(E85&amp;":"&amp;F85)))=3)))*(LOOKUP(B85,personnels!$A$6:$A$27,personnels!$L$6:$L$27)))+((SUMPRODUCT(1*(WEEKDAY(ROW(INDIRECT(E85&amp;":"&amp;F85)))=4)))*(LOOKUP(B85,personnels!$A$6:$A$27,personnels!$M$6:$M$27)))+((SUMPRODUCT(1*(WEEKDAY(ROW(INDIRECT(E85&amp;":"&amp;F85)))=5)))*(LOOKUP(B85,personnels!$A$6:$A$27,personnels!$N$6:$N$27)))+((SUMPRODUCT(1*(WEEKDAY(ROW(INDIRECT(E85&amp;":"&amp;F85)))=6)))*(LOOKUP(B85,personnels!$A$6:$A$27,personnels!$O$6:$O$27)))),"")</f>
        <v/>
      </c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</row>
    <row r="86" spans="1:51" x14ac:dyDescent="0.3">
      <c r="A86" s="58" t="str">
        <f t="shared" si="2"/>
        <v/>
      </c>
      <c r="B86" s="57"/>
      <c r="C86" s="56"/>
      <c r="D86" s="55"/>
      <c r="E86" s="54"/>
      <c r="F86" s="53"/>
      <c r="G86" s="52"/>
      <c r="H86" s="51"/>
      <c r="I86" s="50" t="str">
        <f>IF(C86="","",VLOOKUP(C86,'Paramètre DIVERS'!$B$5:$D$13,2,FALSE))</f>
        <v/>
      </c>
      <c r="J86" s="49" t="str">
        <f ca="1">IF(OR(I86="RTT",I86="HS"),IF(AND(G86&lt;&gt;"",H86&lt;&gt;""),(H86-G86)*24,((SUMPRODUCT(1*(WEEKDAY(ROW(INDIRECT(E86&amp;":"&amp;F86)))=2)))*(LOOKUP(B86,personnels!$A$6:$A$27,personnels!$K$6:$K$27)))+((SUMPRODUCT(1*(WEEKDAY(ROW(INDIRECT(E86&amp;":"&amp;F86)))=3)))*(LOOKUP(B86,personnels!$A$6:$A$27,personnels!$L$6:$L$27)))+((SUMPRODUCT(1*(WEEKDAY(ROW(INDIRECT(E86&amp;":"&amp;F86)))=4)))*(LOOKUP(B86,personnels!$A$6:$A$27,personnels!$M$6:$M$27)))+((SUMPRODUCT(1*(WEEKDAY(ROW(INDIRECT(E86&amp;":"&amp;F86)))=5)))*(LOOKUP(B86,personnels!$A$6:$A$27,personnels!$N$6:$N$27)))+((SUMPRODUCT(1*(WEEKDAY(ROW(INDIRECT(E86&amp;":"&amp;F86)))=6)))*(LOOKUP(B86,personnels!$A$6:$A$27,personnels!$O$6:$O$27)))),"")</f>
        <v/>
      </c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</row>
    <row r="87" spans="1:51" x14ac:dyDescent="0.3">
      <c r="A87" s="58" t="str">
        <f t="shared" si="2"/>
        <v/>
      </c>
      <c r="B87" s="57"/>
      <c r="C87" s="56"/>
      <c r="D87" s="55"/>
      <c r="E87" s="54"/>
      <c r="F87" s="53"/>
      <c r="G87" s="52"/>
      <c r="H87" s="51"/>
      <c r="I87" s="50" t="str">
        <f>IF(C87="","",VLOOKUP(C87,'Paramètre DIVERS'!$B$5:$D$13,2,FALSE))</f>
        <v/>
      </c>
      <c r="J87" s="49" t="str">
        <f ca="1">IF(OR(I87="RTT",I87="HS"),IF(AND(G87&lt;&gt;"",H87&lt;&gt;""),(H87-G87)*24,((SUMPRODUCT(1*(WEEKDAY(ROW(INDIRECT(E87&amp;":"&amp;F87)))=2)))*(LOOKUP(B87,personnels!$A$6:$A$27,personnels!$K$6:$K$27)))+((SUMPRODUCT(1*(WEEKDAY(ROW(INDIRECT(E87&amp;":"&amp;F87)))=3)))*(LOOKUP(B87,personnels!$A$6:$A$27,personnels!$L$6:$L$27)))+((SUMPRODUCT(1*(WEEKDAY(ROW(INDIRECT(E87&amp;":"&amp;F87)))=4)))*(LOOKUP(B87,personnels!$A$6:$A$27,personnels!$M$6:$M$27)))+((SUMPRODUCT(1*(WEEKDAY(ROW(INDIRECT(E87&amp;":"&amp;F87)))=5)))*(LOOKUP(B87,personnels!$A$6:$A$27,personnels!$N$6:$N$27)))+((SUMPRODUCT(1*(WEEKDAY(ROW(INDIRECT(E87&amp;":"&amp;F87)))=6)))*(LOOKUP(B87,personnels!$A$6:$A$27,personnels!$O$6:$O$27)))),"")</f>
        <v/>
      </c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</row>
    <row r="88" spans="1:51" x14ac:dyDescent="0.3">
      <c r="A88" s="58" t="str">
        <f t="shared" si="2"/>
        <v/>
      </c>
      <c r="B88" s="57"/>
      <c r="C88" s="56"/>
      <c r="D88" s="55"/>
      <c r="E88" s="54"/>
      <c r="F88" s="53"/>
      <c r="G88" s="52"/>
      <c r="H88" s="51"/>
      <c r="I88" s="50" t="str">
        <f>IF(C88="","",VLOOKUP(C88,'Paramètre DIVERS'!$B$5:$D$13,2,FALSE))</f>
        <v/>
      </c>
      <c r="J88" s="49" t="str">
        <f ca="1">IF(OR(I88="RTT",I88="HS"),IF(AND(G88&lt;&gt;"",H88&lt;&gt;""),(H88-G88)*24,((SUMPRODUCT(1*(WEEKDAY(ROW(INDIRECT(E88&amp;":"&amp;F88)))=2)))*(LOOKUP(B88,personnels!$A$6:$A$27,personnels!$K$6:$K$27)))+((SUMPRODUCT(1*(WEEKDAY(ROW(INDIRECT(E88&amp;":"&amp;F88)))=3)))*(LOOKUP(B88,personnels!$A$6:$A$27,personnels!$L$6:$L$27)))+((SUMPRODUCT(1*(WEEKDAY(ROW(INDIRECT(E88&amp;":"&amp;F88)))=4)))*(LOOKUP(B88,personnels!$A$6:$A$27,personnels!$M$6:$M$27)))+((SUMPRODUCT(1*(WEEKDAY(ROW(INDIRECT(E88&amp;":"&amp;F88)))=5)))*(LOOKUP(B88,personnels!$A$6:$A$27,personnels!$N$6:$N$27)))+((SUMPRODUCT(1*(WEEKDAY(ROW(INDIRECT(E88&amp;":"&amp;F88)))=6)))*(LOOKUP(B88,personnels!$A$6:$A$27,personnels!$O$6:$O$27)))),"")</f>
        <v/>
      </c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</row>
    <row r="89" spans="1:51" x14ac:dyDescent="0.3">
      <c r="A89" s="58" t="str">
        <f t="shared" si="2"/>
        <v/>
      </c>
      <c r="B89" s="57"/>
      <c r="C89" s="56"/>
      <c r="D89" s="55"/>
      <c r="E89" s="54"/>
      <c r="F89" s="53"/>
      <c r="G89" s="52"/>
      <c r="H89" s="51"/>
      <c r="I89" s="50" t="str">
        <f>IF(C89="","",VLOOKUP(C89,'Paramètre DIVERS'!$B$5:$D$13,2,FALSE))</f>
        <v/>
      </c>
      <c r="J89" s="49" t="str">
        <f ca="1">IF(OR(I89="RTT",I89="HS"),IF(AND(G89&lt;&gt;"",H89&lt;&gt;""),(H89-G89)*24,((SUMPRODUCT(1*(WEEKDAY(ROW(INDIRECT(E89&amp;":"&amp;F89)))=2)))*(LOOKUP(B89,personnels!$A$6:$A$27,personnels!$K$6:$K$27)))+((SUMPRODUCT(1*(WEEKDAY(ROW(INDIRECT(E89&amp;":"&amp;F89)))=3)))*(LOOKUP(B89,personnels!$A$6:$A$27,personnels!$L$6:$L$27)))+((SUMPRODUCT(1*(WEEKDAY(ROW(INDIRECT(E89&amp;":"&amp;F89)))=4)))*(LOOKUP(B89,personnels!$A$6:$A$27,personnels!$M$6:$M$27)))+((SUMPRODUCT(1*(WEEKDAY(ROW(INDIRECT(E89&amp;":"&amp;F89)))=5)))*(LOOKUP(B89,personnels!$A$6:$A$27,personnels!$N$6:$N$27)))+((SUMPRODUCT(1*(WEEKDAY(ROW(INDIRECT(E89&amp;":"&amp;F89)))=6)))*(LOOKUP(B89,personnels!$A$6:$A$27,personnels!$O$6:$O$27)))),"")</f>
        <v/>
      </c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</row>
    <row r="90" spans="1:51" x14ac:dyDescent="0.3">
      <c r="A90" s="58" t="str">
        <f t="shared" si="2"/>
        <v/>
      </c>
      <c r="B90" s="57"/>
      <c r="C90" s="56"/>
      <c r="D90" s="55"/>
      <c r="E90" s="54"/>
      <c r="F90" s="53"/>
      <c r="G90" s="52"/>
      <c r="H90" s="51"/>
      <c r="I90" s="50" t="str">
        <f>IF(C90="","",VLOOKUP(C90,'Paramètre DIVERS'!$B$5:$D$13,2,FALSE))</f>
        <v/>
      </c>
      <c r="J90" s="49" t="str">
        <f ca="1">IF(OR(I90="RTT",I90="HS"),IF(AND(G90&lt;&gt;"",H90&lt;&gt;""),(H90-G90)*24,((SUMPRODUCT(1*(WEEKDAY(ROW(INDIRECT(E90&amp;":"&amp;F90)))=2)))*(LOOKUP(B90,personnels!$A$6:$A$27,personnels!$K$6:$K$27)))+((SUMPRODUCT(1*(WEEKDAY(ROW(INDIRECT(E90&amp;":"&amp;F90)))=3)))*(LOOKUP(B90,personnels!$A$6:$A$27,personnels!$L$6:$L$27)))+((SUMPRODUCT(1*(WEEKDAY(ROW(INDIRECT(E90&amp;":"&amp;F90)))=4)))*(LOOKUP(B90,personnels!$A$6:$A$27,personnels!$M$6:$M$27)))+((SUMPRODUCT(1*(WEEKDAY(ROW(INDIRECT(E90&amp;":"&amp;F90)))=5)))*(LOOKUP(B90,personnels!$A$6:$A$27,personnels!$N$6:$N$27)))+((SUMPRODUCT(1*(WEEKDAY(ROW(INDIRECT(E90&amp;":"&amp;F90)))=6)))*(LOOKUP(B90,personnels!$A$6:$A$27,personnels!$O$6:$O$27)))),"")</f>
        <v/>
      </c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</row>
    <row r="91" spans="1:51" x14ac:dyDescent="0.3">
      <c r="A91" s="58" t="str">
        <f t="shared" si="2"/>
        <v/>
      </c>
      <c r="B91" s="57"/>
      <c r="C91" s="56"/>
      <c r="D91" s="55"/>
      <c r="E91" s="54"/>
      <c r="F91" s="53"/>
      <c r="G91" s="52"/>
      <c r="H91" s="51"/>
      <c r="I91" s="50" t="str">
        <f>IF(C91="","",VLOOKUP(C91,'Paramètre DIVERS'!$B$5:$D$13,2,FALSE))</f>
        <v/>
      </c>
      <c r="J91" s="49" t="str">
        <f ca="1">IF(OR(I91="RTT",I91="HS"),IF(AND(G91&lt;&gt;"",H91&lt;&gt;""),(H91-G91)*24,((SUMPRODUCT(1*(WEEKDAY(ROW(INDIRECT(E91&amp;":"&amp;F91)))=2)))*(LOOKUP(B91,personnels!$A$6:$A$27,personnels!$K$6:$K$27)))+((SUMPRODUCT(1*(WEEKDAY(ROW(INDIRECT(E91&amp;":"&amp;F91)))=3)))*(LOOKUP(B91,personnels!$A$6:$A$27,personnels!$L$6:$L$27)))+((SUMPRODUCT(1*(WEEKDAY(ROW(INDIRECT(E91&amp;":"&amp;F91)))=4)))*(LOOKUP(B91,personnels!$A$6:$A$27,personnels!$M$6:$M$27)))+((SUMPRODUCT(1*(WEEKDAY(ROW(INDIRECT(E91&amp;":"&amp;F91)))=5)))*(LOOKUP(B91,personnels!$A$6:$A$27,personnels!$N$6:$N$27)))+((SUMPRODUCT(1*(WEEKDAY(ROW(INDIRECT(E91&amp;":"&amp;F91)))=6)))*(LOOKUP(B91,personnels!$A$6:$A$27,personnels!$O$6:$O$27)))),"")</f>
        <v/>
      </c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</row>
    <row r="92" spans="1:51" x14ac:dyDescent="0.3">
      <c r="A92" s="58" t="str">
        <f t="shared" si="2"/>
        <v/>
      </c>
      <c r="B92" s="57"/>
      <c r="C92" s="56"/>
      <c r="D92" s="55"/>
      <c r="E92" s="54"/>
      <c r="F92" s="53"/>
      <c r="G92" s="52"/>
      <c r="H92" s="51"/>
      <c r="I92" s="50" t="str">
        <f>IF(C92="","",VLOOKUP(C92,'Paramètre DIVERS'!$B$5:$D$13,2,FALSE))</f>
        <v/>
      </c>
      <c r="J92" s="49" t="str">
        <f ca="1">IF(OR(I92="RTT",I92="HS"),IF(AND(G92&lt;&gt;"",H92&lt;&gt;""),(H92-G92)*24,((SUMPRODUCT(1*(WEEKDAY(ROW(INDIRECT(E92&amp;":"&amp;F92)))=2)))*(LOOKUP(B92,personnels!$A$6:$A$27,personnels!$K$6:$K$27)))+((SUMPRODUCT(1*(WEEKDAY(ROW(INDIRECT(E92&amp;":"&amp;F92)))=3)))*(LOOKUP(B92,personnels!$A$6:$A$27,personnels!$L$6:$L$27)))+((SUMPRODUCT(1*(WEEKDAY(ROW(INDIRECT(E92&amp;":"&amp;F92)))=4)))*(LOOKUP(B92,personnels!$A$6:$A$27,personnels!$M$6:$M$27)))+((SUMPRODUCT(1*(WEEKDAY(ROW(INDIRECT(E92&amp;":"&amp;F92)))=5)))*(LOOKUP(B92,personnels!$A$6:$A$27,personnels!$N$6:$N$27)))+((SUMPRODUCT(1*(WEEKDAY(ROW(INDIRECT(E92&amp;":"&amp;F92)))=6)))*(LOOKUP(B92,personnels!$A$6:$A$27,personnels!$O$6:$O$27)))),"")</f>
        <v/>
      </c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</row>
    <row r="93" spans="1:51" x14ac:dyDescent="0.3">
      <c r="A93" s="58" t="str">
        <f t="shared" si="2"/>
        <v/>
      </c>
      <c r="B93" s="57"/>
      <c r="C93" s="56"/>
      <c r="D93" s="55"/>
      <c r="E93" s="54"/>
      <c r="F93" s="53"/>
      <c r="G93" s="52"/>
      <c r="H93" s="51"/>
      <c r="I93" s="50" t="str">
        <f>IF(C93="","",VLOOKUP(C93,'Paramètre DIVERS'!$B$5:$D$13,2,FALSE))</f>
        <v/>
      </c>
      <c r="J93" s="49" t="str">
        <f ca="1">IF(OR(I93="RTT",I93="HS"),IF(AND(G93&lt;&gt;"",H93&lt;&gt;""),(H93-G93)*24,((SUMPRODUCT(1*(WEEKDAY(ROW(INDIRECT(E93&amp;":"&amp;F93)))=2)))*(LOOKUP(B93,personnels!$A$6:$A$27,personnels!$K$6:$K$27)))+((SUMPRODUCT(1*(WEEKDAY(ROW(INDIRECT(E93&amp;":"&amp;F93)))=3)))*(LOOKUP(B93,personnels!$A$6:$A$27,personnels!$L$6:$L$27)))+((SUMPRODUCT(1*(WEEKDAY(ROW(INDIRECT(E93&amp;":"&amp;F93)))=4)))*(LOOKUP(B93,personnels!$A$6:$A$27,personnels!$M$6:$M$27)))+((SUMPRODUCT(1*(WEEKDAY(ROW(INDIRECT(E93&amp;":"&amp;F93)))=5)))*(LOOKUP(B93,personnels!$A$6:$A$27,personnels!$N$6:$N$27)))+((SUMPRODUCT(1*(WEEKDAY(ROW(INDIRECT(E93&amp;":"&amp;F93)))=6)))*(LOOKUP(B93,personnels!$A$6:$A$27,personnels!$O$6:$O$27)))),"")</f>
        <v/>
      </c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</row>
    <row r="94" spans="1:51" x14ac:dyDescent="0.3">
      <c r="A94" s="58" t="str">
        <f t="shared" si="2"/>
        <v/>
      </c>
      <c r="B94" s="57"/>
      <c r="C94" s="56"/>
      <c r="D94" s="55"/>
      <c r="E94" s="54"/>
      <c r="F94" s="53"/>
      <c r="G94" s="52"/>
      <c r="H94" s="51"/>
      <c r="I94" s="50" t="str">
        <f>IF(C94="","",VLOOKUP(C94,'Paramètre DIVERS'!$B$5:$D$13,2,FALSE))</f>
        <v/>
      </c>
      <c r="J94" s="49" t="str">
        <f ca="1">IF(OR(I94="RTT",I94="HS"),IF(AND(G94&lt;&gt;"",H94&lt;&gt;""),(H94-G94)*24,((SUMPRODUCT(1*(WEEKDAY(ROW(INDIRECT(E94&amp;":"&amp;F94)))=2)))*(LOOKUP(B94,personnels!$A$6:$A$27,personnels!$K$6:$K$27)))+((SUMPRODUCT(1*(WEEKDAY(ROW(INDIRECT(E94&amp;":"&amp;F94)))=3)))*(LOOKUP(B94,personnels!$A$6:$A$27,personnels!$L$6:$L$27)))+((SUMPRODUCT(1*(WEEKDAY(ROW(INDIRECT(E94&amp;":"&amp;F94)))=4)))*(LOOKUP(B94,personnels!$A$6:$A$27,personnels!$M$6:$M$27)))+((SUMPRODUCT(1*(WEEKDAY(ROW(INDIRECT(E94&amp;":"&amp;F94)))=5)))*(LOOKUP(B94,personnels!$A$6:$A$27,personnels!$N$6:$N$27)))+((SUMPRODUCT(1*(WEEKDAY(ROW(INDIRECT(E94&amp;":"&amp;F94)))=6)))*(LOOKUP(B94,personnels!$A$6:$A$27,personnels!$O$6:$O$27)))),"")</f>
        <v/>
      </c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</row>
    <row r="95" spans="1:51" x14ac:dyDescent="0.3">
      <c r="A95" s="58" t="str">
        <f t="shared" si="2"/>
        <v/>
      </c>
      <c r="B95" s="57"/>
      <c r="C95" s="56"/>
      <c r="D95" s="55"/>
      <c r="E95" s="54"/>
      <c r="F95" s="53"/>
      <c r="G95" s="52"/>
      <c r="H95" s="51"/>
      <c r="I95" s="50" t="str">
        <f>IF(C95="","",VLOOKUP(C95,'Paramètre DIVERS'!$B$5:$D$13,2,FALSE))</f>
        <v/>
      </c>
      <c r="J95" s="49" t="str">
        <f ca="1">IF(OR(I95="RTT",I95="HS"),IF(AND(G95&lt;&gt;"",H95&lt;&gt;""),(H95-G95)*24,((SUMPRODUCT(1*(WEEKDAY(ROW(INDIRECT(E95&amp;":"&amp;F95)))=2)))*(LOOKUP(B95,personnels!$A$6:$A$27,personnels!$K$6:$K$27)))+((SUMPRODUCT(1*(WEEKDAY(ROW(INDIRECT(E95&amp;":"&amp;F95)))=3)))*(LOOKUP(B95,personnels!$A$6:$A$27,personnels!$L$6:$L$27)))+((SUMPRODUCT(1*(WEEKDAY(ROW(INDIRECT(E95&amp;":"&amp;F95)))=4)))*(LOOKUP(B95,personnels!$A$6:$A$27,personnels!$M$6:$M$27)))+((SUMPRODUCT(1*(WEEKDAY(ROW(INDIRECT(E95&amp;":"&amp;F95)))=5)))*(LOOKUP(B95,personnels!$A$6:$A$27,personnels!$N$6:$N$27)))+((SUMPRODUCT(1*(WEEKDAY(ROW(INDIRECT(E95&amp;":"&amp;F95)))=6)))*(LOOKUP(B95,personnels!$A$6:$A$27,personnels!$O$6:$O$27)))),"")</f>
        <v/>
      </c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</row>
    <row r="96" spans="1:51" x14ac:dyDescent="0.3">
      <c r="A96" s="58" t="str">
        <f t="shared" si="2"/>
        <v/>
      </c>
      <c r="B96" s="57"/>
      <c r="C96" s="56"/>
      <c r="D96" s="55"/>
      <c r="E96" s="54"/>
      <c r="F96" s="53"/>
      <c r="G96" s="52"/>
      <c r="H96" s="51"/>
      <c r="I96" s="50" t="str">
        <f>IF(C96="","",VLOOKUP(C96,'Paramètre DIVERS'!$B$5:$D$13,2,FALSE))</f>
        <v/>
      </c>
      <c r="J96" s="49" t="str">
        <f ca="1">IF(OR(I96="RTT",I96="HS"),IF(AND(G96&lt;&gt;"",H96&lt;&gt;""),(H96-G96)*24,((SUMPRODUCT(1*(WEEKDAY(ROW(INDIRECT(E96&amp;":"&amp;F96)))=2)))*(LOOKUP(B96,personnels!$A$6:$A$27,personnels!$K$6:$K$27)))+((SUMPRODUCT(1*(WEEKDAY(ROW(INDIRECT(E96&amp;":"&amp;F96)))=3)))*(LOOKUP(B96,personnels!$A$6:$A$27,personnels!$L$6:$L$27)))+((SUMPRODUCT(1*(WEEKDAY(ROW(INDIRECT(E96&amp;":"&amp;F96)))=4)))*(LOOKUP(B96,personnels!$A$6:$A$27,personnels!$M$6:$M$27)))+((SUMPRODUCT(1*(WEEKDAY(ROW(INDIRECT(E96&amp;":"&amp;F96)))=5)))*(LOOKUP(B96,personnels!$A$6:$A$27,personnels!$N$6:$N$27)))+((SUMPRODUCT(1*(WEEKDAY(ROW(INDIRECT(E96&amp;":"&amp;F96)))=6)))*(LOOKUP(B96,personnels!$A$6:$A$27,personnels!$O$6:$O$27)))),"")</f>
        <v/>
      </c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</row>
    <row r="97" spans="1:51" x14ac:dyDescent="0.3">
      <c r="A97" s="58" t="str">
        <f t="shared" si="2"/>
        <v/>
      </c>
      <c r="B97" s="57"/>
      <c r="C97" s="56"/>
      <c r="D97" s="55"/>
      <c r="E97" s="54"/>
      <c r="F97" s="53"/>
      <c r="G97" s="52"/>
      <c r="H97" s="51"/>
      <c r="I97" s="50" t="str">
        <f>IF(C97="","",VLOOKUP(C97,'Paramètre DIVERS'!$B$5:$D$13,2,FALSE))</f>
        <v/>
      </c>
      <c r="J97" s="49" t="str">
        <f ca="1">IF(OR(I97="RTT",I97="HS"),IF(AND(G97&lt;&gt;"",H97&lt;&gt;""),(H97-G97)*24,((SUMPRODUCT(1*(WEEKDAY(ROW(INDIRECT(E97&amp;":"&amp;F97)))=2)))*(LOOKUP(B97,personnels!$A$6:$A$27,personnels!$K$6:$K$27)))+((SUMPRODUCT(1*(WEEKDAY(ROW(INDIRECT(E97&amp;":"&amp;F97)))=3)))*(LOOKUP(B97,personnels!$A$6:$A$27,personnels!$L$6:$L$27)))+((SUMPRODUCT(1*(WEEKDAY(ROW(INDIRECT(E97&amp;":"&amp;F97)))=4)))*(LOOKUP(B97,personnels!$A$6:$A$27,personnels!$M$6:$M$27)))+((SUMPRODUCT(1*(WEEKDAY(ROW(INDIRECT(E97&amp;":"&amp;F97)))=5)))*(LOOKUP(B97,personnels!$A$6:$A$27,personnels!$N$6:$N$27)))+((SUMPRODUCT(1*(WEEKDAY(ROW(INDIRECT(E97&amp;":"&amp;F97)))=6)))*(LOOKUP(B97,personnels!$A$6:$A$27,personnels!$O$6:$O$27)))),"")</f>
        <v/>
      </c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</row>
    <row r="98" spans="1:51" x14ac:dyDescent="0.3">
      <c r="A98" s="58" t="str">
        <f t="shared" si="2"/>
        <v/>
      </c>
      <c r="B98" s="57"/>
      <c r="C98" s="56"/>
      <c r="D98" s="55"/>
      <c r="E98" s="54"/>
      <c r="F98" s="53"/>
      <c r="G98" s="52"/>
      <c r="H98" s="51"/>
      <c r="I98" s="50" t="str">
        <f>IF(C98="","",VLOOKUP(C98,'Paramètre DIVERS'!$B$5:$D$13,2,FALSE))</f>
        <v/>
      </c>
      <c r="J98" s="49" t="str">
        <f ca="1">IF(OR(I98="RTT",I98="HS"),IF(AND(G98&lt;&gt;"",H98&lt;&gt;""),(H98-G98)*24,((SUMPRODUCT(1*(WEEKDAY(ROW(INDIRECT(E98&amp;":"&amp;F98)))=2)))*(LOOKUP(B98,personnels!$A$6:$A$27,personnels!$K$6:$K$27)))+((SUMPRODUCT(1*(WEEKDAY(ROW(INDIRECT(E98&amp;":"&amp;F98)))=3)))*(LOOKUP(B98,personnels!$A$6:$A$27,personnels!$L$6:$L$27)))+((SUMPRODUCT(1*(WEEKDAY(ROW(INDIRECT(E98&amp;":"&amp;F98)))=4)))*(LOOKUP(B98,personnels!$A$6:$A$27,personnels!$M$6:$M$27)))+((SUMPRODUCT(1*(WEEKDAY(ROW(INDIRECT(E98&amp;":"&amp;F98)))=5)))*(LOOKUP(B98,personnels!$A$6:$A$27,personnels!$N$6:$N$27)))+((SUMPRODUCT(1*(WEEKDAY(ROW(INDIRECT(E98&amp;":"&amp;F98)))=6)))*(LOOKUP(B98,personnels!$A$6:$A$27,personnels!$O$6:$O$27)))),"")</f>
        <v/>
      </c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</row>
    <row r="99" spans="1:51" x14ac:dyDescent="0.3">
      <c r="A99" s="58" t="str">
        <f t="shared" si="2"/>
        <v/>
      </c>
      <c r="B99" s="57"/>
      <c r="C99" s="56"/>
      <c r="D99" s="55"/>
      <c r="E99" s="54"/>
      <c r="F99" s="53"/>
      <c r="G99" s="52"/>
      <c r="H99" s="51"/>
      <c r="I99" s="50" t="str">
        <f>IF(C99="","",VLOOKUP(C99,'Paramètre DIVERS'!$B$5:$D$13,2,FALSE))</f>
        <v/>
      </c>
      <c r="J99" s="49" t="str">
        <f ca="1">IF(OR(I99="RTT",I99="HS"),IF(AND(G99&lt;&gt;"",H99&lt;&gt;""),(H99-G99)*24,((SUMPRODUCT(1*(WEEKDAY(ROW(INDIRECT(E99&amp;":"&amp;F99)))=2)))*(LOOKUP(B99,personnels!$A$6:$A$27,personnels!$K$6:$K$27)))+((SUMPRODUCT(1*(WEEKDAY(ROW(INDIRECT(E99&amp;":"&amp;F99)))=3)))*(LOOKUP(B99,personnels!$A$6:$A$27,personnels!$L$6:$L$27)))+((SUMPRODUCT(1*(WEEKDAY(ROW(INDIRECT(E99&amp;":"&amp;F99)))=4)))*(LOOKUP(B99,personnels!$A$6:$A$27,personnels!$M$6:$M$27)))+((SUMPRODUCT(1*(WEEKDAY(ROW(INDIRECT(E99&amp;":"&amp;F99)))=5)))*(LOOKUP(B99,personnels!$A$6:$A$27,personnels!$N$6:$N$27)))+((SUMPRODUCT(1*(WEEKDAY(ROW(INDIRECT(E99&amp;":"&amp;F99)))=6)))*(LOOKUP(B99,personnels!$A$6:$A$27,personnels!$O$6:$O$27)))),"")</f>
        <v/>
      </c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</row>
    <row r="100" spans="1:51" x14ac:dyDescent="0.3">
      <c r="A100" s="58" t="str">
        <f t="shared" si="2"/>
        <v/>
      </c>
      <c r="B100" s="57"/>
      <c r="C100" s="56"/>
      <c r="D100" s="55"/>
      <c r="E100" s="54"/>
      <c r="F100" s="53"/>
      <c r="G100" s="52"/>
      <c r="H100" s="51"/>
      <c r="I100" s="50" t="str">
        <f>IF(C100="","",VLOOKUP(C100,'Paramètre DIVERS'!$B$5:$D$13,2,FALSE))</f>
        <v/>
      </c>
      <c r="J100" s="49" t="str">
        <f ca="1">IF(OR(I100="RTT",I100="HS"),IF(AND(G100&lt;&gt;"",H100&lt;&gt;""),(H100-G100)*24,((SUMPRODUCT(1*(WEEKDAY(ROW(INDIRECT(E100&amp;":"&amp;F100)))=2)))*(LOOKUP(B100,personnels!$A$6:$A$27,personnels!$K$6:$K$27)))+((SUMPRODUCT(1*(WEEKDAY(ROW(INDIRECT(E100&amp;":"&amp;F100)))=3)))*(LOOKUP(B100,personnels!$A$6:$A$27,personnels!$L$6:$L$27)))+((SUMPRODUCT(1*(WEEKDAY(ROW(INDIRECT(E100&amp;":"&amp;F100)))=4)))*(LOOKUP(B100,personnels!$A$6:$A$27,personnels!$M$6:$M$27)))+((SUMPRODUCT(1*(WEEKDAY(ROW(INDIRECT(E100&amp;":"&amp;F100)))=5)))*(LOOKUP(B100,personnels!$A$6:$A$27,personnels!$N$6:$N$27)))+((SUMPRODUCT(1*(WEEKDAY(ROW(INDIRECT(E100&amp;":"&amp;F100)))=6)))*(LOOKUP(B100,personnels!$A$6:$A$27,personnels!$O$6:$O$27)))),"")</f>
        <v/>
      </c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</row>
    <row r="101" spans="1:51" x14ac:dyDescent="0.3">
      <c r="A101" s="58" t="str">
        <f t="shared" si="2"/>
        <v/>
      </c>
      <c r="B101" s="57"/>
      <c r="C101" s="56"/>
      <c r="D101" s="55"/>
      <c r="E101" s="54"/>
      <c r="F101" s="53"/>
      <c r="G101" s="52"/>
      <c r="H101" s="51"/>
      <c r="I101" s="50" t="str">
        <f>IF(C101="","",VLOOKUP(C101,'Paramètre DIVERS'!$B$5:$D$13,2,FALSE))</f>
        <v/>
      </c>
      <c r="J101" s="49" t="str">
        <f ca="1">IF(OR(I101="RTT",I101="HS"),IF(AND(G101&lt;&gt;"",H101&lt;&gt;""),(H101-G101)*24,((SUMPRODUCT(1*(WEEKDAY(ROW(INDIRECT(E101&amp;":"&amp;F101)))=2)))*(LOOKUP(B101,personnels!$A$6:$A$27,personnels!$K$6:$K$27)))+((SUMPRODUCT(1*(WEEKDAY(ROW(INDIRECT(E101&amp;":"&amp;F101)))=3)))*(LOOKUP(B101,personnels!$A$6:$A$27,personnels!$L$6:$L$27)))+((SUMPRODUCT(1*(WEEKDAY(ROW(INDIRECT(E101&amp;":"&amp;F101)))=4)))*(LOOKUP(B101,personnels!$A$6:$A$27,personnels!$M$6:$M$27)))+((SUMPRODUCT(1*(WEEKDAY(ROW(INDIRECT(E101&amp;":"&amp;F101)))=5)))*(LOOKUP(B101,personnels!$A$6:$A$27,personnels!$N$6:$N$27)))+((SUMPRODUCT(1*(WEEKDAY(ROW(INDIRECT(E101&amp;":"&amp;F101)))=6)))*(LOOKUP(B101,personnels!$A$6:$A$27,personnels!$O$6:$O$27)))),"")</f>
        <v/>
      </c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</row>
    <row r="102" spans="1:51" x14ac:dyDescent="0.3">
      <c r="A102" s="58" t="str">
        <f t="shared" si="2"/>
        <v/>
      </c>
      <c r="B102" s="57"/>
      <c r="C102" s="56"/>
      <c r="D102" s="55"/>
      <c r="E102" s="54"/>
      <c r="F102" s="53"/>
      <c r="G102" s="52"/>
      <c r="H102" s="51"/>
      <c r="I102" s="50" t="str">
        <f>IF(C102="","",VLOOKUP(C102,'Paramètre DIVERS'!$B$5:$D$13,2,FALSE))</f>
        <v/>
      </c>
      <c r="J102" s="49" t="str">
        <f ca="1">IF(OR(I102="RTT",I102="HS"),IF(AND(G102&lt;&gt;"",H102&lt;&gt;""),(H102-G102)*24,((SUMPRODUCT(1*(WEEKDAY(ROW(INDIRECT(E102&amp;":"&amp;F102)))=2)))*(LOOKUP(B102,personnels!$A$6:$A$27,personnels!$K$6:$K$27)))+((SUMPRODUCT(1*(WEEKDAY(ROW(INDIRECT(E102&amp;":"&amp;F102)))=3)))*(LOOKUP(B102,personnels!$A$6:$A$27,personnels!$L$6:$L$27)))+((SUMPRODUCT(1*(WEEKDAY(ROW(INDIRECT(E102&amp;":"&amp;F102)))=4)))*(LOOKUP(B102,personnels!$A$6:$A$27,personnels!$M$6:$M$27)))+((SUMPRODUCT(1*(WEEKDAY(ROW(INDIRECT(E102&amp;":"&amp;F102)))=5)))*(LOOKUP(B102,personnels!$A$6:$A$27,personnels!$N$6:$N$27)))+((SUMPRODUCT(1*(WEEKDAY(ROW(INDIRECT(E102&amp;":"&amp;F102)))=6)))*(LOOKUP(B102,personnels!$A$6:$A$27,personnels!$O$6:$O$27)))),"")</f>
        <v/>
      </c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</row>
    <row r="103" spans="1:51" x14ac:dyDescent="0.3">
      <c r="A103" s="58" t="str">
        <f t="shared" ref="A103:A120" si="3">+B103&amp;I103</f>
        <v/>
      </c>
      <c r="B103" s="57"/>
      <c r="C103" s="56"/>
      <c r="D103" s="55"/>
      <c r="E103" s="54"/>
      <c r="F103" s="53"/>
      <c r="G103" s="52"/>
      <c r="H103" s="51"/>
      <c r="I103" s="50" t="str">
        <f>IF(C103="","",VLOOKUP(C103,'Paramètre DIVERS'!$B$5:$D$13,2,FALSE))</f>
        <v/>
      </c>
      <c r="J103" s="49" t="str">
        <f ca="1">IF(OR(I103="RTT",I103="HS"),IF(AND(G103&lt;&gt;"",H103&lt;&gt;""),(H103-G103)*24,((SUMPRODUCT(1*(WEEKDAY(ROW(INDIRECT(E103&amp;":"&amp;F103)))=2)))*(LOOKUP(B103,personnels!$A$6:$A$27,personnels!$K$6:$K$27)))+((SUMPRODUCT(1*(WEEKDAY(ROW(INDIRECT(E103&amp;":"&amp;F103)))=3)))*(LOOKUP(B103,personnels!$A$6:$A$27,personnels!$L$6:$L$27)))+((SUMPRODUCT(1*(WEEKDAY(ROW(INDIRECT(E103&amp;":"&amp;F103)))=4)))*(LOOKUP(B103,personnels!$A$6:$A$27,personnels!$M$6:$M$27)))+((SUMPRODUCT(1*(WEEKDAY(ROW(INDIRECT(E103&amp;":"&amp;F103)))=5)))*(LOOKUP(B103,personnels!$A$6:$A$27,personnels!$N$6:$N$27)))+((SUMPRODUCT(1*(WEEKDAY(ROW(INDIRECT(E103&amp;":"&amp;F103)))=6)))*(LOOKUP(B103,personnels!$A$6:$A$27,personnels!$O$6:$O$27)))),"")</f>
        <v/>
      </c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</row>
    <row r="104" spans="1:51" x14ac:dyDescent="0.3">
      <c r="A104" s="58" t="str">
        <f t="shared" si="3"/>
        <v/>
      </c>
      <c r="B104" s="57"/>
      <c r="C104" s="56"/>
      <c r="D104" s="55"/>
      <c r="E104" s="54"/>
      <c r="F104" s="53"/>
      <c r="G104" s="52"/>
      <c r="H104" s="51"/>
      <c r="I104" s="50" t="str">
        <f>IF(C104="","",VLOOKUP(C104,'Paramètre DIVERS'!$B$5:$D$13,2,FALSE))</f>
        <v/>
      </c>
      <c r="J104" s="49" t="str">
        <f ca="1">IF(OR(I104="RTT",I104="HS"),IF(AND(G104&lt;&gt;"",H104&lt;&gt;""),(H104-G104)*24,((SUMPRODUCT(1*(WEEKDAY(ROW(INDIRECT(E104&amp;":"&amp;F104)))=2)))*(LOOKUP(B104,personnels!$A$6:$A$27,personnels!$K$6:$K$27)))+((SUMPRODUCT(1*(WEEKDAY(ROW(INDIRECT(E104&amp;":"&amp;F104)))=3)))*(LOOKUP(B104,personnels!$A$6:$A$27,personnels!$L$6:$L$27)))+((SUMPRODUCT(1*(WEEKDAY(ROW(INDIRECT(E104&amp;":"&amp;F104)))=4)))*(LOOKUP(B104,personnels!$A$6:$A$27,personnels!$M$6:$M$27)))+((SUMPRODUCT(1*(WEEKDAY(ROW(INDIRECT(E104&amp;":"&amp;F104)))=5)))*(LOOKUP(B104,personnels!$A$6:$A$27,personnels!$N$6:$N$27)))+((SUMPRODUCT(1*(WEEKDAY(ROW(INDIRECT(E104&amp;":"&amp;F104)))=6)))*(LOOKUP(B104,personnels!$A$6:$A$27,personnels!$O$6:$O$27)))),"")</f>
        <v/>
      </c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</row>
    <row r="105" spans="1:51" x14ac:dyDescent="0.3">
      <c r="A105" s="58" t="str">
        <f t="shared" si="3"/>
        <v/>
      </c>
      <c r="B105" s="57"/>
      <c r="C105" s="56"/>
      <c r="D105" s="55"/>
      <c r="E105" s="54"/>
      <c r="F105" s="53"/>
      <c r="G105" s="52"/>
      <c r="H105" s="51"/>
      <c r="I105" s="50" t="str">
        <f>IF(C105="","",VLOOKUP(C105,'Paramètre DIVERS'!$B$5:$D$13,2,FALSE))</f>
        <v/>
      </c>
      <c r="J105" s="49" t="str">
        <f ca="1">IF(OR(I105="RTT",I105="HS"),IF(AND(G105&lt;&gt;"",H105&lt;&gt;""),(H105-G105)*24,((SUMPRODUCT(1*(WEEKDAY(ROW(INDIRECT(E105&amp;":"&amp;F105)))=2)))*(LOOKUP(B105,personnels!$A$6:$A$27,personnels!$K$6:$K$27)))+((SUMPRODUCT(1*(WEEKDAY(ROW(INDIRECT(E105&amp;":"&amp;F105)))=3)))*(LOOKUP(B105,personnels!$A$6:$A$27,personnels!$L$6:$L$27)))+((SUMPRODUCT(1*(WEEKDAY(ROW(INDIRECT(E105&amp;":"&amp;F105)))=4)))*(LOOKUP(B105,personnels!$A$6:$A$27,personnels!$M$6:$M$27)))+((SUMPRODUCT(1*(WEEKDAY(ROW(INDIRECT(E105&amp;":"&amp;F105)))=5)))*(LOOKUP(B105,personnels!$A$6:$A$27,personnels!$N$6:$N$27)))+((SUMPRODUCT(1*(WEEKDAY(ROW(INDIRECT(E105&amp;":"&amp;F105)))=6)))*(LOOKUP(B105,personnels!$A$6:$A$27,personnels!$O$6:$O$27)))),"")</f>
        <v/>
      </c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</row>
    <row r="106" spans="1:51" x14ac:dyDescent="0.3">
      <c r="A106" s="58" t="str">
        <f t="shared" si="3"/>
        <v/>
      </c>
      <c r="B106" s="57"/>
      <c r="C106" s="56"/>
      <c r="D106" s="55"/>
      <c r="E106" s="54"/>
      <c r="F106" s="53"/>
      <c r="G106" s="52"/>
      <c r="H106" s="51"/>
      <c r="I106" s="50" t="str">
        <f>IF(C106="","",VLOOKUP(C106,'Paramètre DIVERS'!$B$5:$D$13,2,FALSE))</f>
        <v/>
      </c>
      <c r="J106" s="49" t="str">
        <f ca="1">IF(OR(I106="RTT",I106="HS"),IF(AND(G106&lt;&gt;"",H106&lt;&gt;""),(H106-G106)*24,((SUMPRODUCT(1*(WEEKDAY(ROW(INDIRECT(E106&amp;":"&amp;F106)))=2)))*(LOOKUP(B106,personnels!$A$6:$A$27,personnels!$K$6:$K$27)))+((SUMPRODUCT(1*(WEEKDAY(ROW(INDIRECT(E106&amp;":"&amp;F106)))=3)))*(LOOKUP(B106,personnels!$A$6:$A$27,personnels!$L$6:$L$27)))+((SUMPRODUCT(1*(WEEKDAY(ROW(INDIRECT(E106&amp;":"&amp;F106)))=4)))*(LOOKUP(B106,personnels!$A$6:$A$27,personnels!$M$6:$M$27)))+((SUMPRODUCT(1*(WEEKDAY(ROW(INDIRECT(E106&amp;":"&amp;F106)))=5)))*(LOOKUP(B106,personnels!$A$6:$A$27,personnels!$N$6:$N$27)))+((SUMPRODUCT(1*(WEEKDAY(ROW(INDIRECT(E106&amp;":"&amp;F106)))=6)))*(LOOKUP(B106,personnels!$A$6:$A$27,personnels!$O$6:$O$27)))),"")</f>
        <v/>
      </c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</row>
    <row r="107" spans="1:51" x14ac:dyDescent="0.3">
      <c r="A107" s="58" t="str">
        <f t="shared" si="3"/>
        <v/>
      </c>
      <c r="B107" s="57"/>
      <c r="C107" s="56"/>
      <c r="D107" s="55"/>
      <c r="E107" s="54"/>
      <c r="F107" s="53"/>
      <c r="G107" s="52"/>
      <c r="H107" s="51"/>
      <c r="I107" s="50" t="str">
        <f>IF(C107="","",VLOOKUP(C107,'Paramètre DIVERS'!$B$5:$D$13,2,FALSE))</f>
        <v/>
      </c>
      <c r="J107" s="49" t="str">
        <f ca="1">IF(OR(I107="RTT",I107="HS"),IF(AND(G107&lt;&gt;"",H107&lt;&gt;""),(H107-G107)*24,((SUMPRODUCT(1*(WEEKDAY(ROW(INDIRECT(E107&amp;":"&amp;F107)))=2)))*(LOOKUP(B107,personnels!$A$6:$A$27,personnels!$K$6:$K$27)))+((SUMPRODUCT(1*(WEEKDAY(ROW(INDIRECT(E107&amp;":"&amp;F107)))=3)))*(LOOKUP(B107,personnels!$A$6:$A$27,personnels!$L$6:$L$27)))+((SUMPRODUCT(1*(WEEKDAY(ROW(INDIRECT(E107&amp;":"&amp;F107)))=4)))*(LOOKUP(B107,personnels!$A$6:$A$27,personnels!$M$6:$M$27)))+((SUMPRODUCT(1*(WEEKDAY(ROW(INDIRECT(E107&amp;":"&amp;F107)))=5)))*(LOOKUP(B107,personnels!$A$6:$A$27,personnels!$N$6:$N$27)))+((SUMPRODUCT(1*(WEEKDAY(ROW(INDIRECT(E107&amp;":"&amp;F107)))=6)))*(LOOKUP(B107,personnels!$A$6:$A$27,personnels!$O$6:$O$27)))),"")</f>
        <v/>
      </c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</row>
    <row r="108" spans="1:51" x14ac:dyDescent="0.3">
      <c r="A108" s="58" t="str">
        <f t="shared" si="3"/>
        <v/>
      </c>
      <c r="B108" s="57"/>
      <c r="C108" s="56"/>
      <c r="D108" s="55"/>
      <c r="E108" s="54"/>
      <c r="F108" s="53"/>
      <c r="G108" s="52"/>
      <c r="H108" s="51"/>
      <c r="I108" s="50" t="str">
        <f>IF(C108="","",VLOOKUP(C108,'Paramètre DIVERS'!$B$5:$D$13,2,FALSE))</f>
        <v/>
      </c>
      <c r="J108" s="49" t="str">
        <f ca="1">IF(OR(I108="RTT",I108="HS"),IF(AND(G108&lt;&gt;"",H108&lt;&gt;""),(H108-G108)*24,((SUMPRODUCT(1*(WEEKDAY(ROW(INDIRECT(E108&amp;":"&amp;F108)))=2)))*(LOOKUP(B108,personnels!$A$6:$A$27,personnels!$K$6:$K$27)))+((SUMPRODUCT(1*(WEEKDAY(ROW(INDIRECT(E108&amp;":"&amp;F108)))=3)))*(LOOKUP(B108,personnels!$A$6:$A$27,personnels!$L$6:$L$27)))+((SUMPRODUCT(1*(WEEKDAY(ROW(INDIRECT(E108&amp;":"&amp;F108)))=4)))*(LOOKUP(B108,personnels!$A$6:$A$27,personnels!$M$6:$M$27)))+((SUMPRODUCT(1*(WEEKDAY(ROW(INDIRECT(E108&amp;":"&amp;F108)))=5)))*(LOOKUP(B108,personnels!$A$6:$A$27,personnels!$N$6:$N$27)))+((SUMPRODUCT(1*(WEEKDAY(ROW(INDIRECT(E108&amp;":"&amp;F108)))=6)))*(LOOKUP(B108,personnels!$A$6:$A$27,personnels!$O$6:$O$27)))),"")</f>
        <v/>
      </c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</row>
    <row r="109" spans="1:51" x14ac:dyDescent="0.3">
      <c r="A109" s="58" t="str">
        <f t="shared" si="3"/>
        <v/>
      </c>
      <c r="B109" s="57"/>
      <c r="C109" s="56"/>
      <c r="D109" s="55"/>
      <c r="E109" s="54"/>
      <c r="F109" s="53"/>
      <c r="G109" s="52"/>
      <c r="H109" s="51"/>
      <c r="I109" s="50" t="str">
        <f>IF(C109="","",VLOOKUP(C109,'Paramètre DIVERS'!$B$5:$D$13,2,FALSE))</f>
        <v/>
      </c>
      <c r="J109" s="49" t="str">
        <f ca="1">IF(OR(I109="RTT",I109="HS"),IF(AND(G109&lt;&gt;"",H109&lt;&gt;""),(H109-G109)*24,((SUMPRODUCT(1*(WEEKDAY(ROW(INDIRECT(E109&amp;":"&amp;F109)))=2)))*(LOOKUP(B109,personnels!$A$6:$A$27,personnels!$K$6:$K$27)))+((SUMPRODUCT(1*(WEEKDAY(ROW(INDIRECT(E109&amp;":"&amp;F109)))=3)))*(LOOKUP(B109,personnels!$A$6:$A$27,personnels!$L$6:$L$27)))+((SUMPRODUCT(1*(WEEKDAY(ROW(INDIRECT(E109&amp;":"&amp;F109)))=4)))*(LOOKUP(B109,personnels!$A$6:$A$27,personnels!$M$6:$M$27)))+((SUMPRODUCT(1*(WEEKDAY(ROW(INDIRECT(E109&amp;":"&amp;F109)))=5)))*(LOOKUP(B109,personnels!$A$6:$A$27,personnels!$N$6:$N$27)))+((SUMPRODUCT(1*(WEEKDAY(ROW(INDIRECT(E109&amp;":"&amp;F109)))=6)))*(LOOKUP(B109,personnels!$A$6:$A$27,personnels!$O$6:$O$27)))),"")</f>
        <v/>
      </c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</row>
    <row r="110" spans="1:51" x14ac:dyDescent="0.3">
      <c r="A110" s="58" t="str">
        <f t="shared" si="3"/>
        <v/>
      </c>
      <c r="B110" s="57"/>
      <c r="C110" s="56"/>
      <c r="D110" s="55"/>
      <c r="E110" s="54"/>
      <c r="F110" s="53"/>
      <c r="G110" s="52"/>
      <c r="H110" s="51"/>
      <c r="I110" s="50" t="str">
        <f>IF(C110="","",VLOOKUP(C110,'Paramètre DIVERS'!$B$5:$D$13,2,FALSE))</f>
        <v/>
      </c>
      <c r="J110" s="49" t="str">
        <f ca="1">IF(OR(I110="RTT",I110="HS"),IF(AND(G110&lt;&gt;"",H110&lt;&gt;""),(H110-G110)*24,((SUMPRODUCT(1*(WEEKDAY(ROW(INDIRECT(E110&amp;":"&amp;F110)))=2)))*(LOOKUP(B110,personnels!$A$6:$A$27,personnels!$K$6:$K$27)))+((SUMPRODUCT(1*(WEEKDAY(ROW(INDIRECT(E110&amp;":"&amp;F110)))=3)))*(LOOKUP(B110,personnels!$A$6:$A$27,personnels!$L$6:$L$27)))+((SUMPRODUCT(1*(WEEKDAY(ROW(INDIRECT(E110&amp;":"&amp;F110)))=4)))*(LOOKUP(B110,personnels!$A$6:$A$27,personnels!$M$6:$M$27)))+((SUMPRODUCT(1*(WEEKDAY(ROW(INDIRECT(E110&amp;":"&amp;F110)))=5)))*(LOOKUP(B110,personnels!$A$6:$A$27,personnels!$N$6:$N$27)))+((SUMPRODUCT(1*(WEEKDAY(ROW(INDIRECT(E110&amp;":"&amp;F110)))=6)))*(LOOKUP(B110,personnels!$A$6:$A$27,personnels!$O$6:$O$27)))),"")</f>
        <v/>
      </c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</row>
    <row r="111" spans="1:51" x14ac:dyDescent="0.3">
      <c r="A111" s="58" t="str">
        <f t="shared" si="3"/>
        <v/>
      </c>
      <c r="B111" s="57"/>
      <c r="C111" s="56"/>
      <c r="D111" s="55"/>
      <c r="E111" s="54"/>
      <c r="F111" s="53"/>
      <c r="G111" s="52"/>
      <c r="H111" s="51"/>
      <c r="I111" s="50" t="str">
        <f>IF(C111="","",VLOOKUP(C111,'Paramètre DIVERS'!$B$5:$D$13,2,FALSE))</f>
        <v/>
      </c>
      <c r="J111" s="49" t="str">
        <f ca="1">IF(OR(I111="RTT",I111="HS"),IF(AND(G111&lt;&gt;"",H111&lt;&gt;""),(H111-G111)*24,((SUMPRODUCT(1*(WEEKDAY(ROW(INDIRECT(E111&amp;":"&amp;F111)))=2)))*(LOOKUP(B111,personnels!$A$6:$A$27,personnels!$K$6:$K$27)))+((SUMPRODUCT(1*(WEEKDAY(ROW(INDIRECT(E111&amp;":"&amp;F111)))=3)))*(LOOKUP(B111,personnels!$A$6:$A$27,personnels!$L$6:$L$27)))+((SUMPRODUCT(1*(WEEKDAY(ROW(INDIRECT(E111&amp;":"&amp;F111)))=4)))*(LOOKUP(B111,personnels!$A$6:$A$27,personnels!$M$6:$M$27)))+((SUMPRODUCT(1*(WEEKDAY(ROW(INDIRECT(E111&amp;":"&amp;F111)))=5)))*(LOOKUP(B111,personnels!$A$6:$A$27,personnels!$N$6:$N$27)))+((SUMPRODUCT(1*(WEEKDAY(ROW(INDIRECT(E111&amp;":"&amp;F111)))=6)))*(LOOKUP(B111,personnels!$A$6:$A$27,personnels!$O$6:$O$27)))),"")</f>
        <v/>
      </c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</row>
    <row r="112" spans="1:51" x14ac:dyDescent="0.3">
      <c r="A112" s="58" t="str">
        <f t="shared" si="3"/>
        <v/>
      </c>
      <c r="B112" s="57"/>
      <c r="C112" s="56"/>
      <c r="D112" s="55"/>
      <c r="E112" s="54"/>
      <c r="F112" s="53"/>
      <c r="G112" s="52"/>
      <c r="H112" s="51"/>
      <c r="I112" s="50" t="str">
        <f>IF(C112="","",VLOOKUP(C112,'Paramètre DIVERS'!$B$5:$D$13,2,FALSE))</f>
        <v/>
      </c>
      <c r="J112" s="49" t="str">
        <f ca="1">IF(OR(I112="RTT",I112="HS"),IF(AND(G112&lt;&gt;"",H112&lt;&gt;""),(H112-G112)*24,((SUMPRODUCT(1*(WEEKDAY(ROW(INDIRECT(E112&amp;":"&amp;F112)))=2)))*(LOOKUP(B112,personnels!$A$6:$A$27,personnels!$K$6:$K$27)))+((SUMPRODUCT(1*(WEEKDAY(ROW(INDIRECT(E112&amp;":"&amp;F112)))=3)))*(LOOKUP(B112,personnels!$A$6:$A$27,personnels!$L$6:$L$27)))+((SUMPRODUCT(1*(WEEKDAY(ROW(INDIRECT(E112&amp;":"&amp;F112)))=4)))*(LOOKUP(B112,personnels!$A$6:$A$27,personnels!$M$6:$M$27)))+((SUMPRODUCT(1*(WEEKDAY(ROW(INDIRECT(E112&amp;":"&amp;F112)))=5)))*(LOOKUP(B112,personnels!$A$6:$A$27,personnels!$N$6:$N$27)))+((SUMPRODUCT(1*(WEEKDAY(ROW(INDIRECT(E112&amp;":"&amp;F112)))=6)))*(LOOKUP(B112,personnels!$A$6:$A$27,personnels!$O$6:$O$27)))),"")</f>
        <v/>
      </c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</row>
    <row r="113" spans="1:51" x14ac:dyDescent="0.3">
      <c r="A113" s="58" t="str">
        <f t="shared" si="3"/>
        <v/>
      </c>
      <c r="B113" s="57"/>
      <c r="C113" s="56"/>
      <c r="D113" s="55"/>
      <c r="E113" s="54"/>
      <c r="F113" s="53"/>
      <c r="G113" s="52"/>
      <c r="H113" s="51"/>
      <c r="I113" s="50" t="str">
        <f>IF(C113="","",VLOOKUP(C113,'Paramètre DIVERS'!$B$5:$D$13,2,FALSE))</f>
        <v/>
      </c>
      <c r="J113" s="49" t="str">
        <f ca="1">IF(OR(I113="RTT",I113="HS"),IF(AND(G113&lt;&gt;"",H113&lt;&gt;""),(H113-G113)*24,((SUMPRODUCT(1*(WEEKDAY(ROW(INDIRECT(E113&amp;":"&amp;F113)))=2)))*(LOOKUP(B113,personnels!$A$6:$A$27,personnels!$K$6:$K$27)))+((SUMPRODUCT(1*(WEEKDAY(ROW(INDIRECT(E113&amp;":"&amp;F113)))=3)))*(LOOKUP(B113,personnels!$A$6:$A$27,personnels!$L$6:$L$27)))+((SUMPRODUCT(1*(WEEKDAY(ROW(INDIRECT(E113&amp;":"&amp;F113)))=4)))*(LOOKUP(B113,personnels!$A$6:$A$27,personnels!$M$6:$M$27)))+((SUMPRODUCT(1*(WEEKDAY(ROW(INDIRECT(E113&amp;":"&amp;F113)))=5)))*(LOOKUP(B113,personnels!$A$6:$A$27,personnels!$N$6:$N$27)))+((SUMPRODUCT(1*(WEEKDAY(ROW(INDIRECT(E113&amp;":"&amp;F113)))=6)))*(LOOKUP(B113,personnels!$A$6:$A$27,personnels!$O$6:$O$27)))),"")</f>
        <v/>
      </c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</row>
    <row r="114" spans="1:51" x14ac:dyDescent="0.3">
      <c r="A114" s="58" t="str">
        <f t="shared" si="3"/>
        <v/>
      </c>
      <c r="B114" s="57"/>
      <c r="C114" s="56"/>
      <c r="D114" s="55"/>
      <c r="E114" s="54"/>
      <c r="F114" s="53"/>
      <c r="G114" s="52"/>
      <c r="H114" s="51"/>
      <c r="I114" s="50" t="str">
        <f>IF(C114="","",VLOOKUP(C114,'Paramètre DIVERS'!$B$5:$D$13,2,FALSE))</f>
        <v/>
      </c>
      <c r="J114" s="49" t="str">
        <f ca="1">IF(OR(I114="RTT",I114="HS"),IF(AND(G114&lt;&gt;"",H114&lt;&gt;""),(H114-G114)*24,((SUMPRODUCT(1*(WEEKDAY(ROW(INDIRECT(E114&amp;":"&amp;F114)))=2)))*(LOOKUP(B114,personnels!$A$6:$A$27,personnels!$K$6:$K$27)))+((SUMPRODUCT(1*(WEEKDAY(ROW(INDIRECT(E114&amp;":"&amp;F114)))=3)))*(LOOKUP(B114,personnels!$A$6:$A$27,personnels!$L$6:$L$27)))+((SUMPRODUCT(1*(WEEKDAY(ROW(INDIRECT(E114&amp;":"&amp;F114)))=4)))*(LOOKUP(B114,personnels!$A$6:$A$27,personnels!$M$6:$M$27)))+((SUMPRODUCT(1*(WEEKDAY(ROW(INDIRECT(E114&amp;":"&amp;F114)))=5)))*(LOOKUP(B114,personnels!$A$6:$A$27,personnels!$N$6:$N$27)))+((SUMPRODUCT(1*(WEEKDAY(ROW(INDIRECT(E114&amp;":"&amp;F114)))=6)))*(LOOKUP(B114,personnels!$A$6:$A$27,personnels!$O$6:$O$27)))),"")</f>
        <v/>
      </c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</row>
    <row r="115" spans="1:51" x14ac:dyDescent="0.3">
      <c r="A115" s="58" t="str">
        <f t="shared" si="3"/>
        <v/>
      </c>
      <c r="B115" s="57"/>
      <c r="C115" s="56"/>
      <c r="D115" s="55"/>
      <c r="E115" s="54"/>
      <c r="F115" s="53"/>
      <c r="G115" s="52"/>
      <c r="H115" s="51"/>
      <c r="I115" s="50" t="str">
        <f>IF(C115="","",VLOOKUP(C115,'Paramètre DIVERS'!$B$5:$D$13,2,FALSE))</f>
        <v/>
      </c>
      <c r="J115" s="49" t="str">
        <f ca="1">IF(OR(I115="RTT",I115="HS"),IF(AND(G115&lt;&gt;"",H115&lt;&gt;""),(H115-G115)*24,((SUMPRODUCT(1*(WEEKDAY(ROW(INDIRECT(E115&amp;":"&amp;F115)))=2)))*(LOOKUP(B115,personnels!$A$6:$A$27,personnels!$K$6:$K$27)))+((SUMPRODUCT(1*(WEEKDAY(ROW(INDIRECT(E115&amp;":"&amp;F115)))=3)))*(LOOKUP(B115,personnels!$A$6:$A$27,personnels!$L$6:$L$27)))+((SUMPRODUCT(1*(WEEKDAY(ROW(INDIRECT(E115&amp;":"&amp;F115)))=4)))*(LOOKUP(B115,personnels!$A$6:$A$27,personnels!$M$6:$M$27)))+((SUMPRODUCT(1*(WEEKDAY(ROW(INDIRECT(E115&amp;":"&amp;F115)))=5)))*(LOOKUP(B115,personnels!$A$6:$A$27,personnels!$N$6:$N$27)))+((SUMPRODUCT(1*(WEEKDAY(ROW(INDIRECT(E115&amp;":"&amp;F115)))=6)))*(LOOKUP(B115,personnels!$A$6:$A$27,personnels!$O$6:$O$27)))),"")</f>
        <v/>
      </c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</row>
    <row r="116" spans="1:51" x14ac:dyDescent="0.3">
      <c r="A116" s="58" t="str">
        <f t="shared" si="3"/>
        <v/>
      </c>
      <c r="B116" s="57"/>
      <c r="C116" s="56"/>
      <c r="D116" s="55"/>
      <c r="E116" s="54"/>
      <c r="F116" s="53"/>
      <c r="G116" s="52"/>
      <c r="H116" s="51"/>
      <c r="I116" s="50" t="str">
        <f>IF(C116="","",VLOOKUP(C116,'Paramètre DIVERS'!$B$5:$D$13,2,FALSE))</f>
        <v/>
      </c>
      <c r="J116" s="49" t="str">
        <f ca="1">IF(OR(I116="RTT",I116="HS"),IF(AND(G116&lt;&gt;"",H116&lt;&gt;""),(H116-G116)*24,((SUMPRODUCT(1*(WEEKDAY(ROW(INDIRECT(E116&amp;":"&amp;F116)))=2)))*(LOOKUP(B116,personnels!$A$6:$A$27,personnels!$K$6:$K$27)))+((SUMPRODUCT(1*(WEEKDAY(ROW(INDIRECT(E116&amp;":"&amp;F116)))=3)))*(LOOKUP(B116,personnels!$A$6:$A$27,personnels!$L$6:$L$27)))+((SUMPRODUCT(1*(WEEKDAY(ROW(INDIRECT(E116&amp;":"&amp;F116)))=4)))*(LOOKUP(B116,personnels!$A$6:$A$27,personnels!$M$6:$M$27)))+((SUMPRODUCT(1*(WEEKDAY(ROW(INDIRECT(E116&amp;":"&amp;F116)))=5)))*(LOOKUP(B116,personnels!$A$6:$A$27,personnels!$N$6:$N$27)))+((SUMPRODUCT(1*(WEEKDAY(ROW(INDIRECT(E116&amp;":"&amp;F116)))=6)))*(LOOKUP(B116,personnels!$A$6:$A$27,personnels!$O$6:$O$27)))),"")</f>
        <v/>
      </c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</row>
    <row r="117" spans="1:51" x14ac:dyDescent="0.3">
      <c r="A117" s="58" t="str">
        <f t="shared" si="3"/>
        <v/>
      </c>
      <c r="B117" s="57"/>
      <c r="C117" s="56"/>
      <c r="D117" s="55"/>
      <c r="E117" s="54"/>
      <c r="F117" s="53"/>
      <c r="G117" s="52"/>
      <c r="H117" s="51"/>
      <c r="I117" s="50" t="str">
        <f>IF(C117="","",VLOOKUP(C117,'Paramètre DIVERS'!$B$5:$D$13,2,FALSE))</f>
        <v/>
      </c>
      <c r="J117" s="49" t="str">
        <f ca="1">IF(OR(I117="RTT",I117="HS"),IF(AND(G117&lt;&gt;"",H117&lt;&gt;""),(H117-G117)*24,((SUMPRODUCT(1*(WEEKDAY(ROW(INDIRECT(E117&amp;":"&amp;F117)))=2)))*(LOOKUP(B117,personnels!$A$6:$A$27,personnels!$K$6:$K$27)))+((SUMPRODUCT(1*(WEEKDAY(ROW(INDIRECT(E117&amp;":"&amp;F117)))=3)))*(LOOKUP(B117,personnels!$A$6:$A$27,personnels!$L$6:$L$27)))+((SUMPRODUCT(1*(WEEKDAY(ROW(INDIRECT(E117&amp;":"&amp;F117)))=4)))*(LOOKUP(B117,personnels!$A$6:$A$27,personnels!$M$6:$M$27)))+((SUMPRODUCT(1*(WEEKDAY(ROW(INDIRECT(E117&amp;":"&amp;F117)))=5)))*(LOOKUP(B117,personnels!$A$6:$A$27,personnels!$N$6:$N$27)))+((SUMPRODUCT(1*(WEEKDAY(ROW(INDIRECT(E117&amp;":"&amp;F117)))=6)))*(LOOKUP(B117,personnels!$A$6:$A$27,personnels!$O$6:$O$27)))),"")</f>
        <v/>
      </c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</row>
    <row r="118" spans="1:51" x14ac:dyDescent="0.3">
      <c r="A118" s="58" t="str">
        <f t="shared" si="3"/>
        <v/>
      </c>
      <c r="B118" s="57"/>
      <c r="C118" s="56"/>
      <c r="D118" s="55"/>
      <c r="E118" s="54"/>
      <c r="F118" s="53"/>
      <c r="G118" s="52"/>
      <c r="H118" s="51"/>
      <c r="I118" s="50" t="str">
        <f>IF(C118="","",VLOOKUP(C118,'Paramètre DIVERS'!$B$5:$D$13,2,FALSE))</f>
        <v/>
      </c>
      <c r="J118" s="49" t="str">
        <f ca="1">IF(OR(I118="RTT",I118="HS"),IF(AND(G118&lt;&gt;"",H118&lt;&gt;""),(H118-G118)*24,((SUMPRODUCT(1*(WEEKDAY(ROW(INDIRECT(E118&amp;":"&amp;F118)))=2)))*(LOOKUP(B118,personnels!$A$6:$A$27,personnels!$K$6:$K$27)))+((SUMPRODUCT(1*(WEEKDAY(ROW(INDIRECT(E118&amp;":"&amp;F118)))=3)))*(LOOKUP(B118,personnels!$A$6:$A$27,personnels!$L$6:$L$27)))+((SUMPRODUCT(1*(WEEKDAY(ROW(INDIRECT(E118&amp;":"&amp;F118)))=4)))*(LOOKUP(B118,personnels!$A$6:$A$27,personnels!$M$6:$M$27)))+((SUMPRODUCT(1*(WEEKDAY(ROW(INDIRECT(E118&amp;":"&amp;F118)))=5)))*(LOOKUP(B118,personnels!$A$6:$A$27,personnels!$N$6:$N$27)))+((SUMPRODUCT(1*(WEEKDAY(ROW(INDIRECT(E118&amp;":"&amp;F118)))=6)))*(LOOKUP(B118,personnels!$A$6:$A$27,personnels!$O$6:$O$27)))),"")</f>
        <v/>
      </c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</row>
    <row r="119" spans="1:51" x14ac:dyDescent="0.3">
      <c r="A119" s="58" t="str">
        <f t="shared" si="3"/>
        <v/>
      </c>
      <c r="B119" s="57"/>
      <c r="C119" s="56"/>
      <c r="D119" s="55"/>
      <c r="E119" s="54"/>
      <c r="F119" s="53"/>
      <c r="G119" s="52"/>
      <c r="H119" s="51"/>
      <c r="I119" s="50" t="str">
        <f>IF(C119="","",VLOOKUP(C119,'Paramètre DIVERS'!$B$5:$D$13,2,FALSE))</f>
        <v/>
      </c>
      <c r="J119" s="49" t="str">
        <f ca="1">IF(OR(I119="RTT",I119="HS"),IF(AND(G119&lt;&gt;"",H119&lt;&gt;""),(H119-G119)*24,((SUMPRODUCT(1*(WEEKDAY(ROW(INDIRECT(E119&amp;":"&amp;F119)))=2)))*(LOOKUP(B119,personnels!$A$6:$A$27,personnels!$K$6:$K$27)))+((SUMPRODUCT(1*(WEEKDAY(ROW(INDIRECT(E119&amp;":"&amp;F119)))=3)))*(LOOKUP(B119,personnels!$A$6:$A$27,personnels!$L$6:$L$27)))+((SUMPRODUCT(1*(WEEKDAY(ROW(INDIRECT(E119&amp;":"&amp;F119)))=4)))*(LOOKUP(B119,personnels!$A$6:$A$27,personnels!$M$6:$M$27)))+((SUMPRODUCT(1*(WEEKDAY(ROW(INDIRECT(E119&amp;":"&amp;F119)))=5)))*(LOOKUP(B119,personnels!$A$6:$A$27,personnels!$N$6:$N$27)))+((SUMPRODUCT(1*(WEEKDAY(ROW(INDIRECT(E119&amp;":"&amp;F119)))=6)))*(LOOKUP(B119,personnels!$A$6:$A$27,personnels!$O$6:$O$27)))),"")</f>
        <v/>
      </c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</row>
    <row r="120" spans="1:51" x14ac:dyDescent="0.3">
      <c r="A120" s="58" t="str">
        <f t="shared" si="3"/>
        <v/>
      </c>
      <c r="B120" s="57"/>
      <c r="C120" s="56"/>
      <c r="D120" s="55"/>
      <c r="E120" s="54"/>
      <c r="F120" s="53"/>
      <c r="G120" s="52"/>
      <c r="H120" s="51"/>
      <c r="I120" s="50" t="str">
        <f>IF(C120="","",VLOOKUP(C120,'Paramètre DIVERS'!$B$5:$D$13,2,FALSE))</f>
        <v/>
      </c>
      <c r="J120" s="49" t="str">
        <f ca="1">IF(OR(I120="RTT",I120="HS"),IF(AND(G120&lt;&gt;"",H120&lt;&gt;""),(H120-G120)*24,((SUMPRODUCT(1*(WEEKDAY(ROW(INDIRECT(E120&amp;":"&amp;F120)))=2)))*(LOOKUP(B120,personnels!$A$6:$A$27,personnels!$K$6:$K$27)))+((SUMPRODUCT(1*(WEEKDAY(ROW(INDIRECT(E120&amp;":"&amp;F120)))=3)))*(LOOKUP(B120,personnels!$A$6:$A$27,personnels!$L$6:$L$27)))+((SUMPRODUCT(1*(WEEKDAY(ROW(INDIRECT(E120&amp;":"&amp;F120)))=4)))*(LOOKUP(B120,personnels!$A$6:$A$27,personnels!$M$6:$M$27)))+((SUMPRODUCT(1*(WEEKDAY(ROW(INDIRECT(E120&amp;":"&amp;F120)))=5)))*(LOOKUP(B120,personnels!$A$6:$A$27,personnels!$N$6:$N$27)))+((SUMPRODUCT(1*(WEEKDAY(ROW(INDIRECT(E120&amp;":"&amp;F120)))=6)))*(LOOKUP(B120,personnels!$A$6:$A$27,personnels!$O$6:$O$27)))),"")</f>
        <v/>
      </c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</row>
  </sheetData>
  <sheetProtection pivotTables="0"/>
  <autoFilter ref="B6:F6"/>
  <mergeCells count="7">
    <mergeCell ref="C5:D5"/>
    <mergeCell ref="B1:J1"/>
    <mergeCell ref="P1:U1"/>
    <mergeCell ref="E4:F5"/>
    <mergeCell ref="G4:H5"/>
    <mergeCell ref="I4:I6"/>
    <mergeCell ref="J4:J6"/>
  </mergeCells>
  <dataValidations count="3">
    <dataValidation type="list" allowBlank="1" showInputMessage="1" sqref="E7:E120">
      <formula1>JJMM</formula1>
    </dataValidation>
    <dataValidation type="list" allowBlank="1" showInputMessage="1" showErrorMessage="1" sqref="F7:F120">
      <formula1>JJMM</formula1>
    </dataValidation>
    <dataValidation type="list" allowBlank="1" showInputMessage="1" showErrorMessage="1" sqref="B7:B120">
      <formula1>OFFSET(Employé,0,0,COUNTA(Employé))</formula1>
    </dataValidation>
  </dataValidations>
  <printOptions horizontalCentered="1"/>
  <pageMargins left="0.59055118110236227" right="0.59055118110236227" top="0.47244094488188981" bottom="0.78740157480314965" header="0.27559055118110237" footer="0.27559055118110237"/>
  <pageSetup paperSize="9" scale="54" fitToHeight="100" orientation="landscape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'Paramètre DIVERS'!$B$12</xm:f>
          </x14:formula1>
          <xm:sqref>C7:C120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  <pageSetUpPr fitToPage="1"/>
  </sheetPr>
  <dimension ref="A1:AQ21"/>
  <sheetViews>
    <sheetView showGridLines="0" tabSelected="1" zoomScaleNormal="100" zoomScaleSheetLayoutView="100" workbookViewId="0">
      <pane ySplit="6" topLeftCell="A7" activePane="bottomLeft" state="frozenSplit"/>
      <selection activeCell="E8" sqref="E8"/>
      <selection pane="bottomLeft" activeCell="C6" sqref="C6"/>
    </sheetView>
  </sheetViews>
  <sheetFormatPr baseColWidth="10" defaultRowHeight="16.5" x14ac:dyDescent="0.3"/>
  <cols>
    <col min="1" max="1" width="29.140625" style="43" bestFit="1" customWidth="1"/>
    <col min="2" max="2" width="26" style="43" bestFit="1" customWidth="1"/>
    <col min="3" max="3" width="2.85546875" style="39" customWidth="1"/>
    <col min="4" max="29" width="3.28515625" style="39" customWidth="1"/>
    <col min="30" max="30" width="3.42578125" style="39" customWidth="1"/>
    <col min="31" max="43" width="3.28515625" style="39" customWidth="1"/>
    <col min="44" max="16384" width="11.42578125" style="38"/>
  </cols>
  <sheetData>
    <row r="1" spans="1:43" s="106" customFormat="1" ht="48.75" customHeight="1" x14ac:dyDescent="0.35">
      <c r="A1" s="236" t="str">
        <f>CONCATENATE("Planning Général du Pôle - ",TEXT(H4,"Mmmm")," ",TEXT(Gestion!I1,"aaaa"))</f>
        <v>Planning Général du Pôle - janvier 2013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  <c r="AK1" s="236"/>
      <c r="AL1" s="236"/>
      <c r="AM1" s="236"/>
      <c r="AN1" s="236"/>
      <c r="AO1" s="236"/>
      <c r="AP1" s="236"/>
      <c r="AQ1" s="236"/>
    </row>
    <row r="2" spans="1:43" s="97" customFormat="1" ht="13.5" customHeight="1" x14ac:dyDescent="0.3">
      <c r="A2" s="103"/>
      <c r="B2" s="130"/>
      <c r="C2" s="103"/>
      <c r="D2" s="103"/>
      <c r="E2" s="103"/>
      <c r="F2" s="103"/>
      <c r="G2" s="103"/>
      <c r="H2" s="103"/>
      <c r="I2" s="103"/>
      <c r="J2" s="102"/>
      <c r="K2" s="103"/>
      <c r="L2" s="103"/>
      <c r="M2" s="103"/>
      <c r="N2" s="103"/>
      <c r="O2" s="102"/>
      <c r="P2" s="102"/>
      <c r="Q2" s="102"/>
      <c r="R2" s="102"/>
      <c r="S2" s="102"/>
      <c r="T2" s="102"/>
      <c r="U2" s="102"/>
      <c r="V2" s="100"/>
      <c r="W2" s="100"/>
      <c r="X2" s="100"/>
      <c r="Z2" s="101"/>
      <c r="AA2" s="100"/>
      <c r="AB2" s="100"/>
      <c r="AC2" s="100"/>
      <c r="AD2" s="100"/>
      <c r="AE2" s="99"/>
      <c r="AF2" s="99"/>
      <c r="AG2" s="99"/>
      <c r="AH2" s="99"/>
      <c r="AI2" s="99"/>
      <c r="AJ2" s="99"/>
      <c r="AK2" s="99"/>
      <c r="AL2" s="98"/>
      <c r="AN2" s="84"/>
      <c r="AO2" s="84"/>
      <c r="AP2" s="84"/>
      <c r="AQ2" s="84"/>
    </row>
    <row r="3" spans="1:43" s="83" customFormat="1" ht="23.25" x14ac:dyDescent="0.25">
      <c r="A3" s="96"/>
      <c r="B3" s="96"/>
      <c r="C3" s="129"/>
      <c r="D3" s="92"/>
      <c r="E3" s="91"/>
      <c r="F3" s="87"/>
      <c r="G3" s="87"/>
      <c r="H3" s="87"/>
      <c r="I3" s="87"/>
      <c r="J3" s="90"/>
      <c r="K3" s="89"/>
      <c r="L3" s="89"/>
      <c r="M3" s="88"/>
      <c r="N3" s="88"/>
      <c r="O3" s="88"/>
      <c r="P3" s="87"/>
      <c r="Q3" s="87"/>
      <c r="R3" s="87"/>
      <c r="S3" s="87"/>
      <c r="T3" s="87"/>
      <c r="U3" s="87"/>
      <c r="V3" s="86"/>
      <c r="W3" s="86"/>
      <c r="X3" s="86"/>
      <c r="Y3" s="86"/>
      <c r="Z3" s="86"/>
      <c r="AA3" s="86"/>
      <c r="AB3" s="86"/>
      <c r="AC3" s="86"/>
      <c r="AD3" s="86"/>
      <c r="AE3" s="84"/>
      <c r="AF3" s="84"/>
      <c r="AG3" s="84"/>
      <c r="AH3" s="84"/>
      <c r="AI3" s="84"/>
      <c r="AJ3" s="84"/>
      <c r="AK3" s="85"/>
      <c r="AL3" s="85"/>
      <c r="AM3" s="85"/>
      <c r="AN3" s="84"/>
      <c r="AO3" s="84"/>
      <c r="AP3" s="84"/>
      <c r="AQ3" s="84"/>
    </row>
    <row r="4" spans="1:43" s="79" customFormat="1" ht="32.25" customHeight="1" x14ac:dyDescent="0.25">
      <c r="A4" s="77" t="s">
        <v>43</v>
      </c>
      <c r="B4" s="81" t="str">
        <f>Gestion!C4</f>
        <v>Pole1</v>
      </c>
      <c r="C4" s="227">
        <f>+G5</f>
        <v>41274</v>
      </c>
      <c r="D4" s="227"/>
      <c r="E4" s="227"/>
      <c r="F4" s="227"/>
      <c r="G4" s="227"/>
      <c r="H4" s="228">
        <f>+Gestion!$Q$1</f>
        <v>41275</v>
      </c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8"/>
      <c r="AL4" s="228"/>
      <c r="AM4" s="227">
        <f>+AM5</f>
        <v>41306</v>
      </c>
      <c r="AN4" s="227"/>
      <c r="AO4" s="227"/>
      <c r="AP4" s="227"/>
      <c r="AQ4" s="227"/>
    </row>
    <row r="5" spans="1:43" s="70" customFormat="1" ht="21" customHeight="1" x14ac:dyDescent="0.25">
      <c r="A5" s="77" t="s">
        <v>37</v>
      </c>
      <c r="B5" s="128" t="str">
        <f>VLOOKUP($B$4,'Paramètre DIVERS'!$F$5:$G$11,2,FALSE)</f>
        <v>Responsable1</v>
      </c>
      <c r="C5" s="76">
        <f>+D5-1</f>
        <v>41270</v>
      </c>
      <c r="D5" s="76">
        <f>+E5-1</f>
        <v>41271</v>
      </c>
      <c r="E5" s="76">
        <f>+F5-1</f>
        <v>41272</v>
      </c>
      <c r="F5" s="76">
        <f>+G5-1</f>
        <v>41273</v>
      </c>
      <c r="G5" s="76">
        <f>+H5-1</f>
        <v>41274</v>
      </c>
      <c r="H5" s="76">
        <f>+Gestion!$Q$1</f>
        <v>41275</v>
      </c>
      <c r="I5" s="76">
        <f t="shared" ref="I5:AQ5" si="0">+H5+1</f>
        <v>41276</v>
      </c>
      <c r="J5" s="76">
        <f t="shared" si="0"/>
        <v>41277</v>
      </c>
      <c r="K5" s="76">
        <f t="shared" si="0"/>
        <v>41278</v>
      </c>
      <c r="L5" s="76">
        <f t="shared" si="0"/>
        <v>41279</v>
      </c>
      <c r="M5" s="76">
        <f t="shared" si="0"/>
        <v>41280</v>
      </c>
      <c r="N5" s="76">
        <f t="shared" si="0"/>
        <v>41281</v>
      </c>
      <c r="O5" s="76">
        <f t="shared" si="0"/>
        <v>41282</v>
      </c>
      <c r="P5" s="76">
        <f t="shared" si="0"/>
        <v>41283</v>
      </c>
      <c r="Q5" s="76">
        <f t="shared" si="0"/>
        <v>41284</v>
      </c>
      <c r="R5" s="76">
        <f t="shared" si="0"/>
        <v>41285</v>
      </c>
      <c r="S5" s="76">
        <f t="shared" si="0"/>
        <v>41286</v>
      </c>
      <c r="T5" s="76">
        <f t="shared" si="0"/>
        <v>41287</v>
      </c>
      <c r="U5" s="76">
        <f t="shared" si="0"/>
        <v>41288</v>
      </c>
      <c r="V5" s="76">
        <f t="shared" si="0"/>
        <v>41289</v>
      </c>
      <c r="W5" s="76">
        <f t="shared" si="0"/>
        <v>41290</v>
      </c>
      <c r="X5" s="76">
        <f t="shared" si="0"/>
        <v>41291</v>
      </c>
      <c r="Y5" s="76">
        <f t="shared" si="0"/>
        <v>41292</v>
      </c>
      <c r="Z5" s="76">
        <f t="shared" si="0"/>
        <v>41293</v>
      </c>
      <c r="AA5" s="76">
        <f t="shared" si="0"/>
        <v>41294</v>
      </c>
      <c r="AB5" s="76">
        <f t="shared" si="0"/>
        <v>41295</v>
      </c>
      <c r="AC5" s="76">
        <f t="shared" si="0"/>
        <v>41296</v>
      </c>
      <c r="AD5" s="76">
        <f t="shared" si="0"/>
        <v>41297</v>
      </c>
      <c r="AE5" s="76">
        <f t="shared" si="0"/>
        <v>41298</v>
      </c>
      <c r="AF5" s="76">
        <f t="shared" si="0"/>
        <v>41299</v>
      </c>
      <c r="AG5" s="76">
        <f t="shared" si="0"/>
        <v>41300</v>
      </c>
      <c r="AH5" s="76">
        <f t="shared" si="0"/>
        <v>41301</v>
      </c>
      <c r="AI5" s="76">
        <f t="shared" si="0"/>
        <v>41302</v>
      </c>
      <c r="AJ5" s="76">
        <f t="shared" si="0"/>
        <v>41303</v>
      </c>
      <c r="AK5" s="76">
        <f t="shared" si="0"/>
        <v>41304</v>
      </c>
      <c r="AL5" s="76">
        <f t="shared" si="0"/>
        <v>41305</v>
      </c>
      <c r="AM5" s="76">
        <f t="shared" si="0"/>
        <v>41306</v>
      </c>
      <c r="AN5" s="76">
        <f t="shared" si="0"/>
        <v>41307</v>
      </c>
      <c r="AO5" s="76">
        <f t="shared" si="0"/>
        <v>41308</v>
      </c>
      <c r="AP5" s="76">
        <f t="shared" si="0"/>
        <v>41309</v>
      </c>
      <c r="AQ5" s="76">
        <f t="shared" si="0"/>
        <v>41310</v>
      </c>
    </row>
    <row r="6" spans="1:43" s="70" customFormat="1" ht="24" customHeight="1" x14ac:dyDescent="0.25">
      <c r="A6" s="74" t="s">
        <v>35</v>
      </c>
      <c r="B6" s="73"/>
      <c r="C6" s="71" t="str">
        <f t="shared" ref="C6:AQ6" si="1">VLOOKUP(C5,dates,2,FALSE)</f>
        <v>j</v>
      </c>
      <c r="D6" s="71" t="str">
        <f t="shared" si="1"/>
        <v>v</v>
      </c>
      <c r="E6" s="71" t="str">
        <f t="shared" si="1"/>
        <v>s</v>
      </c>
      <c r="F6" s="71" t="str">
        <f t="shared" si="1"/>
        <v>d</v>
      </c>
      <c r="G6" s="71" t="str">
        <f t="shared" si="1"/>
        <v>l</v>
      </c>
      <c r="H6" s="71" t="str">
        <f t="shared" si="1"/>
        <v>f</v>
      </c>
      <c r="I6" s="71" t="str">
        <f t="shared" si="1"/>
        <v>m</v>
      </c>
      <c r="J6" s="71" t="str">
        <f t="shared" si="1"/>
        <v>j</v>
      </c>
      <c r="K6" s="71" t="str">
        <f t="shared" si="1"/>
        <v>v</v>
      </c>
      <c r="L6" s="71" t="str">
        <f t="shared" si="1"/>
        <v>s</v>
      </c>
      <c r="M6" s="71" t="str">
        <f t="shared" si="1"/>
        <v>d</v>
      </c>
      <c r="N6" s="71" t="str">
        <f t="shared" si="1"/>
        <v>l</v>
      </c>
      <c r="O6" s="71" t="str">
        <f t="shared" si="1"/>
        <v>m</v>
      </c>
      <c r="P6" s="71" t="str">
        <f t="shared" si="1"/>
        <v>m</v>
      </c>
      <c r="Q6" s="71" t="str">
        <f t="shared" si="1"/>
        <v>j</v>
      </c>
      <c r="R6" s="71" t="str">
        <f t="shared" si="1"/>
        <v>v</v>
      </c>
      <c r="S6" s="71" t="str">
        <f t="shared" si="1"/>
        <v>s</v>
      </c>
      <c r="T6" s="71" t="str">
        <f t="shared" si="1"/>
        <v>d</v>
      </c>
      <c r="U6" s="71" t="str">
        <f t="shared" si="1"/>
        <v>l</v>
      </c>
      <c r="V6" s="71" t="str">
        <f t="shared" si="1"/>
        <v>m</v>
      </c>
      <c r="W6" s="71" t="str">
        <f t="shared" si="1"/>
        <v>m</v>
      </c>
      <c r="X6" s="71" t="str">
        <f t="shared" si="1"/>
        <v>j</v>
      </c>
      <c r="Y6" s="71" t="str">
        <f t="shared" si="1"/>
        <v>v</v>
      </c>
      <c r="Z6" s="71" t="str">
        <f t="shared" si="1"/>
        <v>s</v>
      </c>
      <c r="AA6" s="71" t="str">
        <f t="shared" si="1"/>
        <v>d</v>
      </c>
      <c r="AB6" s="71" t="str">
        <f t="shared" si="1"/>
        <v>l</v>
      </c>
      <c r="AC6" s="71" t="str">
        <f t="shared" si="1"/>
        <v>m</v>
      </c>
      <c r="AD6" s="71" t="str">
        <f t="shared" si="1"/>
        <v>m</v>
      </c>
      <c r="AE6" s="71" t="str">
        <f t="shared" si="1"/>
        <v>j</v>
      </c>
      <c r="AF6" s="71" t="str">
        <f t="shared" si="1"/>
        <v>v</v>
      </c>
      <c r="AG6" s="71" t="str">
        <f t="shared" si="1"/>
        <v>s</v>
      </c>
      <c r="AH6" s="71" t="str">
        <f t="shared" si="1"/>
        <v>d</v>
      </c>
      <c r="AI6" s="71" t="str">
        <f t="shared" si="1"/>
        <v>l</v>
      </c>
      <c r="AJ6" s="71" t="str">
        <f t="shared" si="1"/>
        <v>m</v>
      </c>
      <c r="AK6" s="71" t="str">
        <f t="shared" si="1"/>
        <v>m</v>
      </c>
      <c r="AL6" s="71" t="str">
        <f t="shared" si="1"/>
        <v>j</v>
      </c>
      <c r="AM6" s="71" t="str">
        <f t="shared" si="1"/>
        <v>v</v>
      </c>
      <c r="AN6" s="71" t="str">
        <f t="shared" si="1"/>
        <v>s</v>
      </c>
      <c r="AO6" s="71" t="str">
        <f t="shared" si="1"/>
        <v>d</v>
      </c>
      <c r="AP6" s="71" t="str">
        <f t="shared" si="1"/>
        <v>l</v>
      </c>
      <c r="AQ6" s="71" t="str">
        <f t="shared" si="1"/>
        <v>m</v>
      </c>
    </row>
    <row r="7" spans="1:43" x14ac:dyDescent="0.3">
      <c r="A7" s="127" t="str">
        <f>IF(TableauRecap!C8="","",TableauRecap!C8)</f>
        <v>Employé1</v>
      </c>
      <c r="B7" s="126"/>
      <c r="C7" s="61" t="str">
        <f>IF(OR(C$6="s",C$6="f",C$6="d"),"C",IF(AND(Gestion!$B$7:$B$120=$A7,CalendrierGlobal!$C$5&gt;=Gestion!$E$7:$E$120,CalendrierGlobal!$C$5&lt;=Gestion!$F$7:$F$120),Gestion!$I$7:$I$120,""))</f>
        <v/>
      </c>
      <c r="D7" s="60" t="str">
        <f>IF(OR(D$6="s",D$6="f",D$6="d"),"C",IF(AND(Gestion!$B$7:$B$120=A7,CalendrierGlobal!$D$5&gt;=Gestion!$E$7:$E$120,CalendrierGlobal!$D$5&lt;=Gestion!$F$7:$F$120),Gestion!$I$7:$I$120,""))</f>
        <v/>
      </c>
      <c r="E7" s="60" t="str">
        <f>IF(OR(E$6="s",E$6="f",E$6="d"),"C",IF(AND(Gestion!$B$7:$B$120=A7,CalendrierGlobal!$E$5&gt;=Gestion!$E$7:$E$120,CalendrierGlobal!$E$5&lt;=Gestion!$F$7:$F$120),Gestion!$I$7:$I$120,""))</f>
        <v>C</v>
      </c>
      <c r="F7" s="60" t="str">
        <f>IF(OR(F$6="s",F$6="f",F$6="d"),"C",IF(AND(Gestion!$B$7:$B$120=A7,CalendrierGlobal!$F$5&gt;=Gestion!$E$7:$E$120,CalendrierGlobal!$F$5&lt;=Gestion!$F$7:$F$120),Gestion!$I$7:$I$120,""))</f>
        <v>C</v>
      </c>
      <c r="G7" s="60" t="str">
        <f>IF(OR(G$6="s",G$6="f",G$6="d"),"C",IF(AND(Gestion!$B$7:$B$120=A7,CalendrierGlobal!$G$5&gt;=Gestion!$E$7:$E$120,CalendrierGlobal!$G$5&lt;=Gestion!$F$7:$F$120),Gestion!$I$7:$I$120,""))</f>
        <v/>
      </c>
      <c r="H7" s="60" t="str">
        <f>IF(OR(H$6="s",H$6="f",H$6="d"),"C",IF(AND(Gestion!$B$7:$B$120=A7,CalendrierGlobal!$H$5&gt;=Gestion!$E$7:$E$120,CalendrierGlobal!$H$5&lt;=Gestion!$F$7:$F$120),Gestion!$I$7:$I$120,""))</f>
        <v>C</v>
      </c>
      <c r="I7" s="60" t="str">
        <f>IF(OR(I$6="s",I$6="f",I$6="d"),"C",IF(AND(Gestion!$B$7:$B$120=A7,CalendrierGlobal!$I$5&gt;=Gestion!$E$7:$E$120,CalendrierGlobal!$I$5&lt;=Gestion!$F$7:$F$120),Gestion!$I$7:$I$120,""))</f>
        <v/>
      </c>
      <c r="J7" s="60" t="str">
        <f>IF(OR(J$6="s",J$6="f",J$6="d"),"C",IF(AND(Gestion!$B$7:$B$120=A7,CalendrierGlobal!$J$5&gt;=Gestion!$E$7:$E$120,CalendrierGlobal!$J$5&lt;=Gestion!$F$7:$F$120),Gestion!$I$7:$I$120,""))</f>
        <v/>
      </c>
      <c r="K7" s="60" t="str">
        <f>IF(OR(K$6="s",K$6="f",K$6="d"),"C",IF(AND(Gestion!$B$7:$B$120=A7,CalendrierGlobal!$K$5&gt;=Gestion!$E$7:$E$120,CalendrierGlobal!$K$5&lt;=Gestion!$F$7:$F$120),Gestion!$I$7:$I$120,""))</f>
        <v/>
      </c>
      <c r="L7" s="60" t="str">
        <f>IF(OR(L$6="s",L$6="f",L$6="d"),"C",IF(AND(Gestion!$B$7:$B$120=A7,CalendrierGlobal!$L$5&gt;=Gestion!$E$7:$E$120,CalendrierGlobal!$L$5&lt;=Gestion!$F$7:$F$120),Gestion!$I$7:$I$120,""))</f>
        <v>C</v>
      </c>
      <c r="M7" s="60" t="str">
        <f>IF(OR(M$6="s",M$6="f",M$6="d"),"C",IF(AND(Gestion!$B$7:$B$120=A7,CalendrierGlobal!$M$5&gt;=Gestion!$E$7:$E$120,CalendrierGlobal!$M$5&lt;=Gestion!$F$7:$F$120),Gestion!$I$7:$I$120,""))</f>
        <v>C</v>
      </c>
      <c r="N7" s="60" t="str">
        <f>IF(OR(N$6="s",N$6="f",N$6="d"),"C",IF(AND(Gestion!$B$7:$B$120=A7,CalendrierGlobal!$N$5&gt;=Gestion!$E$7:$E$120,CalendrierGlobal!$N$5&lt;=Gestion!$F$7:$F$120),Gestion!$I$7:$I$120,""))</f>
        <v/>
      </c>
      <c r="O7" s="60" t="str">
        <f>IF(OR(O$6="s",O$6="f",O$6="d"),"C",IF(AND(Gestion!$B$7:$B$120=A7,CalendrierGlobal!$O$5&gt;=Gestion!$E$7:$E$120,CalendrierGlobal!$O$5&lt;=Gestion!$F$7:$F$120),Gestion!$I$7:$I$120,""))</f>
        <v/>
      </c>
      <c r="P7" s="60" t="str">
        <f>IF(OR(P$6="s",P$6="f",P$6="d"),"C",IF(AND(Gestion!$B$7:$B$120=A7,CalendrierGlobal!$P$5&gt;=Gestion!$E$7:$E$120,CalendrierGlobal!$P$5&lt;=Gestion!$F$7:$F$120),Gestion!$I$7:$I$120,""))</f>
        <v/>
      </c>
      <c r="Q7" s="60" t="str">
        <f>IF(OR(Q$6="s",Q$6="f",Q$6="d"),"C",IF(AND(Gestion!$B$7:$B$120=A7,CalendrierGlobal!$Q$5&gt;=Gestion!$E$7:$E$120,CalendrierGlobal!$Q$5&lt;=Gestion!$F$7:$F$120),Gestion!$I$7:$I$120,""))</f>
        <v/>
      </c>
      <c r="R7" s="60" t="str">
        <f>IF(OR(R$6="s",R$6="f",R$6="d"),"C",IF(AND(Gestion!$B$7:$B$120=A7,CalendrierGlobal!$R$5&gt;=Gestion!$E$7:$E$120,CalendrierGlobal!$R$5&lt;=Gestion!$F$7:$F$120),Gestion!$I$7:$I$120,""))</f>
        <v/>
      </c>
      <c r="S7" s="60" t="str">
        <f>IF(OR(S$6="s",S$6="f",S$6="d"),"C",IF(AND(Gestion!$B$7:$B$120=A7,CalendrierGlobal!$S$5&gt;=Gestion!$E$7:$E$120,CalendrierGlobal!$S$5&lt;=Gestion!$F$7:$F$120),Gestion!$I$7:$I$120,""))</f>
        <v>C</v>
      </c>
      <c r="T7" s="60" t="str">
        <f>IF(OR(T$6="s",T$6="f",T$6="d"),"C",IF(AND(Gestion!$B$7:$B$120=A7,CalendrierGlobal!$T$5&gt;=Gestion!$E$7:$E$120,CalendrierGlobal!$T$5&lt;=Gestion!$F$7:$F$120),Gestion!$I$7:$I$120,""))</f>
        <v>C</v>
      </c>
      <c r="U7" s="60" t="str">
        <f>IF(OR(U$6="s",U$6="f",U$6="d"),"C",IF(AND(Gestion!$B$7:$B$120=A7,CalendrierGlobal!$U$5&gt;=Gestion!$E$7:$E$120,CalendrierGlobal!$U$5&lt;=Gestion!$F$7:$F$120),Gestion!$I$7:$I$120,""))</f>
        <v/>
      </c>
      <c r="V7" s="60" t="str">
        <f>IF(OR(V$6="s",V$6="f",V$6="d"),"C",IF(AND(Gestion!$B$7:$B$120=A7,CalendrierGlobal!$V$5&gt;=Gestion!$E$7:$E$120,CalendrierGlobal!$V$5&lt;=Gestion!$F$7:$F$120),Gestion!$I$7:$I$120,""))</f>
        <v/>
      </c>
      <c r="W7" s="60" t="str">
        <f>IF(OR(W$6="s",W$6="f",W$6="d"),"C",IF(AND(Gestion!$B$7:$B$120=A7,CalendrierGlobal!$W$5&gt;=Gestion!$E$7:$E$120,CalendrierGlobal!$W$5&lt;=Gestion!$F$7:$F$120),Gestion!$I$7:$I$120,""))</f>
        <v/>
      </c>
      <c r="X7" s="60" t="str">
        <f>IF(OR(X$6="s",X$6="f",X$6="d"),"C",IF(AND(Gestion!$B$7:$B$120=A7,CalendrierGlobal!$X$5&gt;=Gestion!$E$7:$E$120,CalendrierGlobal!$X$5&lt;=Gestion!$F$7:$F$120),Gestion!$I$7:$I$120,""))</f>
        <v/>
      </c>
      <c r="Y7" s="60" t="str">
        <f>IF(OR(Y$6="s",Y$6="f",Y$6="d"),"C",IF(AND(Gestion!$B$7:$B$120=A7,CalendrierGlobal!$Y$5&gt;=Gestion!$E$7:$E$120,CalendrierGlobal!$Y$5&lt;=Gestion!$F$7:$F$120),Gestion!$I$7:$I$120,""))</f>
        <v/>
      </c>
      <c r="Z7" s="60" t="str">
        <f>IF(OR(Z$6="s",Z$6="f",Z$6="d"),"C",IF(AND(Gestion!$B$7:$B$120=A7,CalendrierGlobal!$Z$5&gt;=Gestion!$E$7:$E$120,CalendrierGlobal!$Z$5&lt;=Gestion!$F$7:$F$120),Gestion!$I$7:$I$120,""))</f>
        <v>C</v>
      </c>
      <c r="AA7" s="60" t="str">
        <f>IF(OR(AA$6="s",AA$6="f",AA$6="d"),"C",IF(AND(Gestion!$B$7:$B$120=A7,CalendrierGlobal!$AA$5&gt;=Gestion!$E$7:$E$120,CalendrierGlobal!$AA$5&lt;=Gestion!$F$7:$F$120),Gestion!$I$7:$I$120,""))</f>
        <v>C</v>
      </c>
      <c r="AB7" s="60" t="str">
        <f>IF(OR(AB$6="s",AB$6="f",AB$6="d"),"C",IF(AND(Gestion!$B$7:$B$120=A7,CalendrierGlobal!$AB$5&gt;=Gestion!$E$7:$E$120,CalendrierGlobal!$AB$5&lt;=Gestion!$F$7:$F$120),Gestion!$I$7:$I$120,""))</f>
        <v/>
      </c>
      <c r="AC7" s="60" t="str">
        <f>IF(OR(AC$6="s",AC$6="f",AC$6="d"),"C",IF(AND(Gestion!$B$7:$B$120=A7,CalendrierGlobal!$AC$5&gt;=Gestion!$E$7:$E$120,CalendrierGlobal!$AC$5&lt;=Gestion!$F$7:$F$120),Gestion!$I$7:$I$120,""))</f>
        <v/>
      </c>
      <c r="AD7" s="60" t="str">
        <f>IF(OR(AD$6="s",AD$6="f",AD$6="d"),"C",IF(AND(Gestion!$B$7:$B$120=A7,CalendrierGlobal!$AD$5&gt;=Gestion!$E$7:$E$120,CalendrierGlobal!$AD$5&lt;=Gestion!$F$7:$F$120),Gestion!$I$7:$I$120,""))</f>
        <v/>
      </c>
      <c r="AE7" s="60" t="str">
        <f>IF(OR(AE$6="s",AE$6="f",AE$6="d"),"C",IF(AND(Gestion!$B$7:$B$120=A7,CalendrierGlobal!$AE$5&gt;=Gestion!$E$7:$E$120,CalendrierGlobal!$AE$5&lt;=Gestion!$F$7:$F$120),Gestion!$I$7:$I$120,""))</f>
        <v/>
      </c>
      <c r="AF7" s="60" t="str">
        <f>IF(OR(AF$6="s",AF$6="f",AF$6="d"),"C",IF(AND(Gestion!$B$7:$B$120=A7,CalendrierGlobal!$AF$5&gt;=Gestion!$E$7:$E$120,CalendrierGlobal!$AF$5&lt;=Gestion!$F$7:$F$120),Gestion!$I$7:$I$120,""))</f>
        <v/>
      </c>
      <c r="AG7" s="60" t="str">
        <f>IF(OR(AG$6="s",AG$6="f",AG$6="d"),"C",IF(AND(Gestion!$B$7:$B$120=A7,CalendrierGlobal!$AG$5&gt;=Gestion!$E$7:$E$120,CalendrierGlobal!$AG$5&lt;=Gestion!$F$7:$F$120),Gestion!$I$7:$I$120,""))</f>
        <v>C</v>
      </c>
      <c r="AH7" s="60" t="str">
        <f>IF(OR(AH$6="s",AH$6="f",AH$6="d"),"C",IF(AND(Gestion!$B$7:$B$120=A7,CalendrierGlobal!$AH$5&gt;=Gestion!$E$7:$E$120,CalendrierGlobal!$AH$5&lt;=Gestion!$F$7:$F$120),Gestion!$I$7:$I$120,""))</f>
        <v>C</v>
      </c>
      <c r="AI7" s="60" t="str">
        <f>IF(OR(AI$6="s",AI$6="f",AI$6="d"),"C",IF(AND(Gestion!$B$7:$B$120=A7,CalendrierGlobal!$AI$5&gt;=Gestion!$E$7:$E$120,CalendrierGlobal!$AI$5&lt;=Gestion!$F$7:$F$120),Gestion!$I$7:$I$120,""))</f>
        <v/>
      </c>
      <c r="AJ7" s="60" t="str">
        <f>IF(OR(AJ$6="s",AJ$6="f",AJ$6="d"),"C",IF(AND(Gestion!$B$7:$B$120=A7,CalendrierGlobal!$AJ$5&gt;=Gestion!$E$7:$E$120,CalendrierGlobal!$AJ$5&lt;=Gestion!$F$7:$F$120),Gestion!$I$7:$I$120,""))</f>
        <v/>
      </c>
      <c r="AK7" s="60" t="str">
        <f>IF(OR(AK$6="s",AK$6="f",AK$6="d"),"C",IF(AND(Gestion!$B$7:$B$120=A7,CalendrierGlobal!$AK$5&gt;=Gestion!$E$7:$E$120,CalendrierGlobal!$AK$5&lt;=Gestion!$F$7:$F$120),Gestion!$I$7:$I$120,""))</f>
        <v/>
      </c>
      <c r="AL7" s="60" t="str">
        <f>IF(OR(AL$6="s",AL$6="f",AL$6="d"),"C",IF(AND(Gestion!$B$7:$B$120=A7,CalendrierGlobal!$AL$5&gt;=Gestion!$E$7:$E$120,CalendrierGlobal!$AL$5&lt;=Gestion!$F$7:$F$120),Gestion!$I$7:$I$120,""))</f>
        <v/>
      </c>
      <c r="AM7" s="60" t="str">
        <f>IF(OR(AM$6="s",AM$6="f",AM$6="d"),"C",IF(AND(Gestion!$B$7:$B$120=A7,CalendrierGlobal!$AM$5&gt;=Gestion!$E$7:$E$120,CalendrierGlobal!$AM$5&lt;=Gestion!$F$7:$F$120),Gestion!$I$7:$I$120,""))</f>
        <v/>
      </c>
      <c r="AN7" s="60" t="str">
        <f>IF(OR(AN$6="s",AN$6="f",AN$6="d"),"C",IF(AND(Gestion!$B$7:$B$120=A7,CalendrierGlobal!$AN$5&gt;=Gestion!$E$7:$E$120,CalendrierGlobal!$AN$5&lt;=Gestion!$F$7:$F$120),Gestion!$I$7:$I$120,""))</f>
        <v>C</v>
      </c>
      <c r="AO7" s="60" t="str">
        <f>IF(OR(AO$6="s",AO$6="f",AO$6="d"),"C",IF(AND(Gestion!$B$7:$B$120=A7,CalendrierGlobal!$AO$5&gt;=Gestion!$E$7:$E$120,CalendrierGlobal!$AO$5&lt;=Gestion!$F$7:$F$120),Gestion!$I$7:$I$120,""))</f>
        <v>C</v>
      </c>
      <c r="AP7" s="60" t="str">
        <f>IF(OR(AP$6="s",AP$6="f",AP$6="d"),"C",IF(AND(Gestion!$B$7:$B$120=A7,CalendrierGlobal!$AP$5&gt;=Gestion!$E$7:$E$120,CalendrierGlobal!$AP$5&lt;=Gestion!$F$7:$F$120),Gestion!$I$7:$I$120,""))</f>
        <v/>
      </c>
      <c r="AQ7" s="59" t="str">
        <f>IF(OR(AQ$6="s",AQ$6="f",AQ$6="d"),"C",IF(AND(Gestion!$B$7:$B$120=A7,CalendrierGlobal!$AQ$5&gt;=Gestion!$E$7:$E$120,CalendrierGlobal!$AQ$5&lt;=Gestion!$F$7:$F$120),Gestion!$I$7:$I$120,""))</f>
        <v/>
      </c>
    </row>
    <row r="8" spans="1:43" x14ac:dyDescent="0.3">
      <c r="A8" s="125" t="str">
        <f>IF(TableauRecap!C9="","",TableauRecap!C9)</f>
        <v>Employé9</v>
      </c>
      <c r="B8" s="124"/>
      <c r="C8" s="47" t="str">
        <f>IF(OR(C$6="s",C$6="f",C$6="d"),"C",IF(AND(Gestion!$B$7:$B$120=$A8,CalendrierGlobal!$C$5&gt;=Gestion!$E$7:$E$120,CalendrierGlobal!$C$5&lt;=Gestion!$F$7:$F$120),Gestion!$I$7:$I$120,""))</f>
        <v/>
      </c>
      <c r="D8" s="46" t="str">
        <f>IF(OR(D$6="s",D$6="f",D$6="d"),"C",IF(AND(Gestion!$B$7:$B$120=A8,CalendrierGlobal!$D$5&gt;=Gestion!$E$7:$E$120,CalendrierGlobal!$D$5&lt;=Gestion!$F$7:$F$120),Gestion!$I$7:$I$120,""))</f>
        <v/>
      </c>
      <c r="E8" s="46" t="str">
        <f>IF(OR(E$6="s",E$6="f",E$6="d"),"C",IF(AND(Gestion!$B$7:$B$120=A8,CalendrierGlobal!$E$5&gt;=Gestion!$E$7:$E$120,CalendrierGlobal!$E$5&lt;=Gestion!$F$7:$F$120),Gestion!$I$7:$I$120,""))</f>
        <v>C</v>
      </c>
      <c r="F8" s="46" t="str">
        <f>IF(OR(F$6="s",F$6="f",F$6="d"),"C",IF(AND(Gestion!$B$7:$B$120=A8,CalendrierGlobal!$F$5&gt;=Gestion!$E$7:$E$120,CalendrierGlobal!$F$5&lt;=Gestion!$F$7:$F$120),Gestion!$I$7:$I$120,""))</f>
        <v>C</v>
      </c>
      <c r="G8" s="46" t="str">
        <f>IF(OR(G$6="s",G$6="f",G$6="d"),"C",IF(AND(Gestion!$B$7:$B$120=A8,CalendrierGlobal!$G$5&gt;=Gestion!$E$7:$E$120,CalendrierGlobal!$G$5&lt;=Gestion!$F$7:$F$120),Gestion!$I$7:$I$120,""))</f>
        <v/>
      </c>
      <c r="H8" s="46" t="str">
        <f>IF(OR(H$6="s",H$6="f",H$6="d"),"C",IF(AND(Gestion!$B$7:$B$120=A8,CalendrierGlobal!$H$5&gt;=Gestion!$E$7:$E$120,CalendrierGlobal!$H$5&lt;=Gestion!$F$7:$F$120),Gestion!$I$7:$I$120,""))</f>
        <v>C</v>
      </c>
      <c r="I8" s="46" t="str">
        <f>IF(OR(I$6="s",I$6="f",I$6="d"),"C",IF(AND(Gestion!$B$7:$B$120=A8,CalendrierGlobal!$I$5&gt;=Gestion!$E$7:$E$120,CalendrierGlobal!$I$5&lt;=Gestion!$F$7:$F$120),Gestion!$I$7:$I$120,""))</f>
        <v/>
      </c>
      <c r="J8" s="46" t="str">
        <f>IF(OR(J$6="s",J$6="f",J$6="d"),"C",IF(AND(Gestion!$B$7:$B$120=A8,CalendrierGlobal!$J$5&gt;=Gestion!$E$7:$E$120,CalendrierGlobal!$J$5&lt;=Gestion!$F$7:$F$120),Gestion!$I$7:$I$120,""))</f>
        <v/>
      </c>
      <c r="K8" s="46" t="str">
        <f>IF(OR(K$6="s",K$6="f",K$6="d"),"C",IF(AND(Gestion!$B$7:$B$120=A8,CalendrierGlobal!$K$5&gt;=Gestion!$E$7:$E$120,CalendrierGlobal!$K$5&lt;=Gestion!$F$7:$F$120),Gestion!$I$7:$I$120,""))</f>
        <v/>
      </c>
      <c r="L8" s="46" t="str">
        <f>IF(OR(L$6="s",L$6="f",L$6="d"),"C",IF(AND(Gestion!$B$7:$B$120=A8,CalendrierGlobal!$L$5&gt;=Gestion!$E$7:$E$120,CalendrierGlobal!$L$5&lt;=Gestion!$F$7:$F$120),Gestion!$I$7:$I$120,""))</f>
        <v>C</v>
      </c>
      <c r="M8" s="46" t="str">
        <f>IF(OR(M$6="s",M$6="f",M$6="d"),"C",IF(AND(Gestion!$B$7:$B$120=A8,CalendrierGlobal!$M$5&gt;=Gestion!$E$7:$E$120,CalendrierGlobal!$M$5&lt;=Gestion!$F$7:$F$120),Gestion!$I$7:$I$120,""))</f>
        <v>C</v>
      </c>
      <c r="N8" s="46" t="str">
        <f>IF(OR(N$6="s",N$6="f",N$6="d"),"C",IF(AND(Gestion!$B$7:$B$120=A8,CalendrierGlobal!$N$5&gt;=Gestion!$E$7:$E$120,CalendrierGlobal!$N$5&lt;=Gestion!$F$7:$F$120),Gestion!$I$7:$I$120,""))</f>
        <v/>
      </c>
      <c r="O8" s="46" t="str">
        <f>IF(OR(O$6="s",O$6="f",O$6="d"),"C",IF(AND(Gestion!$B$7:$B$120=A8,CalendrierGlobal!$O$5&gt;=Gestion!$E$7:$E$120,CalendrierGlobal!$O$5&lt;=Gestion!$F$7:$F$120),Gestion!$I$7:$I$120,""))</f>
        <v/>
      </c>
      <c r="P8" s="46" t="str">
        <f>IF(OR(P$6="s",P$6="f",P$6="d"),"C",IF(AND(Gestion!$B$7:$B$120=A8,CalendrierGlobal!$P$5&gt;=Gestion!$E$7:$E$120,CalendrierGlobal!$P$5&lt;=Gestion!$F$7:$F$120),Gestion!$I$7:$I$120,""))</f>
        <v/>
      </c>
      <c r="Q8" s="46" t="str">
        <f>IF(OR(Q$6="s",Q$6="f",Q$6="d"),"C",IF(AND(Gestion!$B$7:$B$120=A8,CalendrierGlobal!$Q$5&gt;=Gestion!$E$7:$E$120,CalendrierGlobal!$Q$5&lt;=Gestion!$F$7:$F$120),Gestion!$I$7:$I$120,""))</f>
        <v/>
      </c>
      <c r="R8" s="46" t="str">
        <f>IF(OR(R$6="s",R$6="f",R$6="d"),"C",IF(AND(Gestion!$B$7:$B$120=A8,CalendrierGlobal!$R$5&gt;=Gestion!$E$7:$E$120,CalendrierGlobal!$R$5&lt;=Gestion!$F$7:$F$120),Gestion!$I$7:$I$120,""))</f>
        <v>M</v>
      </c>
      <c r="S8" s="46" t="str">
        <f>IF(OR(S$6="s",S$6="f",S$6="d"),"C",IF(AND(Gestion!$B$7:$B$120=A8,CalendrierGlobal!$S$5&gt;=Gestion!$E$7:$E$120,CalendrierGlobal!$S$5&lt;=Gestion!$F$7:$F$120),Gestion!$I$7:$I$120,""))</f>
        <v>C</v>
      </c>
      <c r="T8" s="46" t="str">
        <f>IF(OR(T$6="s",T$6="f",T$6="d"),"C",IF(AND(Gestion!$B$7:$B$120=A8,CalendrierGlobal!$T$5&gt;=Gestion!$E$7:$E$120,CalendrierGlobal!$T$5&lt;=Gestion!$F$7:$F$120),Gestion!$I$7:$I$120,""))</f>
        <v>C</v>
      </c>
      <c r="U8" s="46" t="str">
        <f>IF(OR(U$6="s",U$6="f",U$6="d"),"C",IF(AND(Gestion!$B$7:$B$120=A8,CalendrierGlobal!$U$5&gt;=Gestion!$E$7:$E$120,CalendrierGlobal!$U$5&lt;=Gestion!$F$7:$F$120),Gestion!$I$7:$I$120,""))</f>
        <v/>
      </c>
      <c r="V8" s="46" t="str">
        <f>IF(OR(V$6="s",V$6="f",V$6="d"),"C",IF(AND(Gestion!$B$7:$B$120=A8,CalendrierGlobal!$V$5&gt;=Gestion!$E$7:$E$120,CalendrierGlobal!$V$5&lt;=Gestion!$F$7:$F$120),Gestion!$I$7:$I$120,""))</f>
        <v/>
      </c>
      <c r="W8" s="46" t="str">
        <f>IF(OR(W$6="s",W$6="f",W$6="d"),"C",IF(AND(Gestion!$B$7:$B$120=$A$7,CalendrierGlobal!W6&gt;=Gestion!$E$7:$E$120,CalendrierGlobal!W6&lt;=Gestion!$F$7:$F$120),Gestion!$I$7:$I$120,""))</f>
        <v/>
      </c>
      <c r="X8" s="46" t="str">
        <f>IF(OR(X$6="s",X$6="f",X$6="d"),"C",IF(AND(Gestion!$B$7:$B$120=A8,CalendrierGlobal!$X$5&gt;=Gestion!$E$7:$E$120,CalendrierGlobal!$X$5&lt;=Gestion!$F$7:$F$120),Gestion!$I$7:$I$120,""))</f>
        <v/>
      </c>
      <c r="Y8" s="46" t="str">
        <f>IF(OR(Y$6="s",Y$6="f",Y$6="d"),"C",IF(AND(Gestion!$B$7:$B$120=A8,CalendrierGlobal!$Y$5&gt;=Gestion!$E$7:$E$120,CalendrierGlobal!$Y$5&lt;=Gestion!$F$7:$F$120),Gestion!$I$7:$I$120,""))</f>
        <v/>
      </c>
      <c r="Z8" s="46" t="str">
        <f>IF(OR(Z$6="s",Z$6="f",Z$6="d"),"C",IF(AND(Gestion!$B$7:$B$120=A8,CalendrierGlobal!$Z$5&gt;=Gestion!$E$7:$E$120,CalendrierGlobal!$Z$5&lt;=Gestion!$F$7:$F$120),Gestion!$I$7:$I$120,""))</f>
        <v>C</v>
      </c>
      <c r="AA8" s="46" t="str">
        <f>IF(OR(AA$6="s",AA$6="f",AA$6="d"),"C",IF(AND(Gestion!$B$7:$B$120=A8,CalendrierGlobal!$AA$5&gt;=Gestion!$E$7:$E$120,CalendrierGlobal!$AA$5&lt;=Gestion!$F$7:$F$120),Gestion!$I$7:$I$120,""))</f>
        <v>C</v>
      </c>
      <c r="AB8" s="46" t="str">
        <f>IF(OR(AB$6="s",AB$6="f",AB$6="d"),"C",IF(AND(Gestion!$B$7:$B$120=A8,CalendrierGlobal!$AB$5&gt;=Gestion!$E$7:$E$120,CalendrierGlobal!$AB$5&lt;=Gestion!$F$7:$F$120),Gestion!$I$7:$I$120,""))</f>
        <v/>
      </c>
      <c r="AC8" s="46" t="str">
        <f>IF(OR(AC$6="s",AC$6="f",AC$6="d"),"C",IF(AND(Gestion!$B$7:$B$120=A8,CalendrierGlobal!$AC$5&gt;=Gestion!$E$7:$E$120,CalendrierGlobal!$AC$5&lt;=Gestion!$F$7:$F$120),Gestion!$I$7:$I$120,""))</f>
        <v/>
      </c>
      <c r="AD8" s="46" t="str">
        <f>IF(OR(AD$6="s",AD$6="f",AD$6="d"),"C",IF(AND(Gestion!$B$7:$B$120=A8,CalendrierGlobal!$AD$5&gt;=Gestion!$E$7:$E$120,CalendrierGlobal!$AD$5&lt;=Gestion!$F$7:$F$120),Gestion!$I$7:$I$120,""))</f>
        <v/>
      </c>
      <c r="AE8" s="46" t="str">
        <f>IF(OR(AE$6="s",AE$6="f",AE$6="d"),"C",IF(AND(Gestion!$B$7:$B$120=A8,CalendrierGlobal!$AE$5&gt;=Gestion!$E$7:$E$120,CalendrierGlobal!$AE$5&lt;=Gestion!$F$7:$F$120),Gestion!$I$7:$I$120,""))</f>
        <v/>
      </c>
      <c r="AF8" s="46" t="str">
        <f>IF(OR(AF$6="s",AF$6="f",AF$6="d"),"C",IF(AND(Gestion!$B$7:$B$120=A8,CalendrierGlobal!$AF$5&gt;=Gestion!$E$7:$E$120,CalendrierGlobal!$AF$5&lt;=Gestion!$F$7:$F$120),Gestion!$I$7:$I$120,""))</f>
        <v/>
      </c>
      <c r="AG8" s="46" t="str">
        <f>IF(OR(AG$6="s",AG$6="f",AG$6="d"),"C",IF(AND(Gestion!$B$7:$B$120=A8,CalendrierGlobal!$AG$5&gt;=Gestion!$E$7:$E$120,CalendrierGlobal!$AG$5&lt;=Gestion!$F$7:$F$120),Gestion!$I$7:$I$120,""))</f>
        <v>C</v>
      </c>
      <c r="AH8" s="46" t="str">
        <f>IF(OR(AH$6="s",AH$6="f",AH$6="d"),"C",IF(AND(Gestion!$B$7:$B$120=A8,CalendrierGlobal!$AH$5&gt;=Gestion!$E$7:$E$120,CalendrierGlobal!$AH$5&lt;=Gestion!$F$7:$F$120),Gestion!$I$7:$I$120,""))</f>
        <v>C</v>
      </c>
      <c r="AI8" s="46" t="str">
        <f>IF(OR(AI$6="s",AI$6="f",AI$6="d"),"C",IF(AND(Gestion!$B$7:$B$120=A8,CalendrierGlobal!$AI$5&gt;=Gestion!$E$7:$E$120,CalendrierGlobal!$AI$5&lt;=Gestion!$F$7:$F$120),Gestion!$I$7:$I$120,""))</f>
        <v/>
      </c>
      <c r="AJ8" s="46" t="str">
        <f>IF(OR(AJ$6="s",AJ$6="f",AJ$6="d"),"C",IF(AND(Gestion!$B$7:$B$120=A8,CalendrierGlobal!$AJ$5&gt;=Gestion!$E$7:$E$120,CalendrierGlobal!$AJ$5&lt;=Gestion!$F$7:$F$120),Gestion!$I$7:$I$120,""))</f>
        <v/>
      </c>
      <c r="AK8" s="46" t="str">
        <f>IF(OR(AK$6="s",AK$6="f",AK$6="d"),"C",IF(AND(Gestion!$B$7:$B$120=A8,CalendrierGlobal!$AK$5&gt;=Gestion!$E$7:$E$120,CalendrierGlobal!$AK$5&lt;=Gestion!$F$7:$F$120),Gestion!$I$7:$I$120,""))</f>
        <v/>
      </c>
      <c r="AL8" s="46" t="str">
        <f>IF(OR(AL$6="s",AL$6="f",AL$6="d"),"C",IF(AND(Gestion!$B$7:$B$120=A8,CalendrierGlobal!$AL$5&gt;=Gestion!$E$7:$E$120,CalendrierGlobal!$AL$5&lt;=Gestion!$F$7:$F$120),Gestion!$I$7:$I$120,""))</f>
        <v/>
      </c>
      <c r="AM8" s="46" t="str">
        <f>IF(OR(AM$6="s",AM$6="f",AM$6="d"),"C",IF(AND(Gestion!$B$7:$B$120=A8,CalendrierGlobal!$AM$5&gt;=Gestion!$E$7:$E$120,CalendrierGlobal!$AM$5&lt;=Gestion!$F$7:$F$120),Gestion!$I$7:$I$120,""))</f>
        <v/>
      </c>
      <c r="AN8" s="46" t="str">
        <f>IF(OR(AN$6="s",AN$6="f",AN$6="d"),"C",IF(AND(Gestion!$B$7:$B$120=A8,CalendrierGlobal!$AN$5&gt;=Gestion!$E$7:$E$120,CalendrierGlobal!$AN$5&lt;=Gestion!$F$7:$F$120),Gestion!$I$7:$I$120,""))</f>
        <v>C</v>
      </c>
      <c r="AO8" s="46" t="str">
        <f>IF(OR(AO$6="s",AO$6="f",AO$6="d"),"C",IF(AND(Gestion!$B$7:$B$120=A8,CalendrierGlobal!$AO$5&gt;=Gestion!$E$7:$E$120,CalendrierGlobal!$AO$5&lt;=Gestion!$F$7:$F$120),Gestion!$I$7:$I$120,""))</f>
        <v>C</v>
      </c>
      <c r="AP8" s="46" t="str">
        <f>IF(OR(AP$6="s",AP$6="f",AP$6="d"),"C",IF(AND(Gestion!$B$7:$B$120=A8,CalendrierGlobal!$AP$5&gt;=Gestion!$E$7:$E$120,CalendrierGlobal!$AP$5&lt;=Gestion!$F$7:$F$120),Gestion!$I$7:$I$120,""))</f>
        <v/>
      </c>
      <c r="AQ8" s="45" t="str">
        <f>IF(OR(AQ$6="s",AQ$6="f",AQ$6="d"),"C",IF(AND(Gestion!$B$7:$B$120=A8,CalendrierGlobal!$AQ$5&gt;=Gestion!$E$7:$E$120,CalendrierGlobal!$AQ$5&lt;=Gestion!$F$7:$F$120),Gestion!$I$7:$I$120,""))</f>
        <v/>
      </c>
    </row>
    <row r="9" spans="1:43" x14ac:dyDescent="0.3">
      <c r="A9" s="125" t="str">
        <f>IF(TableauRecap!C10="","",TableauRecap!C10)</f>
        <v>Employé10</v>
      </c>
      <c r="B9" s="124"/>
      <c r="C9" s="47" t="str">
        <f>IF(OR(C$6="s",C$6="f",C$6="d"),"C",IF(AND(Gestion!$B$7:$B$120=$A9,CalendrierGlobal!$C$5&gt;=Gestion!$E$7:$E$120,CalendrierGlobal!$C$5&lt;=Gestion!$F$7:$F$120),Gestion!$I$7:$I$120,""))</f>
        <v/>
      </c>
      <c r="D9" s="46" t="str">
        <f>IF(OR(D$6="s",D$6="f",D$6="d"),"C",IF(AND(Gestion!$B$7:$B$120=A9,CalendrierGlobal!$D$5&gt;=Gestion!$E$7:$E$120,CalendrierGlobal!$D$5&lt;=Gestion!$F$7:$F$120),Gestion!$I$7:$I$120,""))</f>
        <v/>
      </c>
      <c r="E9" s="46" t="str">
        <f>IF(OR(E$6="s",E$6="f",E$6="d"),"C",IF(AND(Gestion!$B$7:$B$120=A9,CalendrierGlobal!$E$5&gt;=Gestion!$E$7:$E$120,CalendrierGlobal!$E$5&lt;=Gestion!$F$7:$F$120),Gestion!$I$7:$I$120,""))</f>
        <v>C</v>
      </c>
      <c r="F9" s="46" t="str">
        <f>IF(OR(F$6="s",F$6="f",F$6="d"),"C",IF(AND(Gestion!$B$7:$B$120=A9,CalendrierGlobal!$F$5&gt;=Gestion!$E$7:$E$120,CalendrierGlobal!$F$5&lt;=Gestion!$F$7:$F$120),Gestion!$I$7:$I$120,""))</f>
        <v>C</v>
      </c>
      <c r="G9" s="46" t="str">
        <f>IF(OR(G$6="s",G$6="f",G$6="d"),"C",IF(AND(Gestion!$B$7:$B$120=A9,CalendrierGlobal!$G$5&gt;=Gestion!$E$7:$E$120,CalendrierGlobal!$G$5&lt;=Gestion!$F$7:$F$120),Gestion!$I$7:$I$120,""))</f>
        <v/>
      </c>
      <c r="H9" s="46" t="str">
        <f>IF(OR(H$6="s",H$6="f",H$6="d"),"C",IF(AND(Gestion!$B$7:$B$120=A9,CalendrierGlobal!$H$5&gt;=Gestion!$E$7:$E$120,CalendrierGlobal!$H$5&lt;=Gestion!$F$7:$F$120),Gestion!$I$7:$I$120,""))</f>
        <v>C</v>
      </c>
      <c r="I9" s="46" t="str">
        <f>IF(OR(I$6="s",I$6="f",I$6="d"),"C",IF(AND(Gestion!$B$7:$B$120=A9,CalendrierGlobal!$I$5&gt;=Gestion!$E$7:$E$120,CalendrierGlobal!$I$5&lt;=Gestion!$F$7:$F$120),Gestion!$I$7:$I$120,""))</f>
        <v/>
      </c>
      <c r="J9" s="46" t="str">
        <f>IF(OR(J$6="s",J$6="f",J$6="d"),"C",IF(AND(Gestion!$B$7:$B$120=A9,CalendrierGlobal!$J$5&gt;=Gestion!$E$7:$E$120,CalendrierGlobal!$J$5&lt;=Gestion!$F$7:$F$120),Gestion!$I$7:$I$120,""))</f>
        <v/>
      </c>
      <c r="K9" s="46" t="str">
        <f>IF(OR(K$6="s",K$6="f",K$6="d"),"C",IF(AND(Gestion!$B$7:$B$120=A9,CalendrierGlobal!$K$5&gt;=Gestion!$E$7:$E$120,CalendrierGlobal!$K$5&lt;=Gestion!$F$7:$F$120),Gestion!$I$7:$I$120,""))</f>
        <v/>
      </c>
      <c r="L9" s="46" t="str">
        <f>IF(OR(L$6="s",L$6="f",L$6="d"),"C",IF(AND(Gestion!$B$7:$B$120=A9,CalendrierGlobal!$L$5&gt;=Gestion!$E$7:$E$120,CalendrierGlobal!$L$5&lt;=Gestion!$F$7:$F$120),Gestion!$I$7:$I$120,""))</f>
        <v>C</v>
      </c>
      <c r="M9" s="46" t="str">
        <f>IF(OR(M$6="s",M$6="f",M$6="d"),"C",IF(AND(Gestion!$B$7:$B$120=A9,CalendrierGlobal!$M$5&gt;=Gestion!$E$7:$E$120,CalendrierGlobal!$M$5&lt;=Gestion!$F$7:$F$120),Gestion!$I$7:$I$120,""))</f>
        <v>C</v>
      </c>
      <c r="N9" s="46" t="str">
        <f>IF(OR(N$6="s",N$6="f",N$6="d"),"C",IF(AND(Gestion!$B$7:$B$120=A9,CalendrierGlobal!$N$5&gt;=Gestion!$E$7:$E$120,CalendrierGlobal!$N$5&lt;=Gestion!$F$7:$F$120),Gestion!$I$7:$I$120,""))</f>
        <v/>
      </c>
      <c r="O9" s="46" t="str">
        <f>IF(OR(O$6="s",O$6="f",O$6="d"),"C",IF(AND(Gestion!$B$7:$B$120=A9,CalendrierGlobal!$O$5&gt;=Gestion!$E$7:$E$120,CalendrierGlobal!$O$5&lt;=Gestion!$F$7:$F$120),Gestion!$I$7:$I$120,""))</f>
        <v/>
      </c>
      <c r="P9" s="46" t="str">
        <f>IF(OR(P$6="s",P$6="f",P$6="d"),"C",IF(AND(Gestion!$B$7:$B$120=A9,CalendrierGlobal!$P$5&gt;=Gestion!$E$7:$E$120,CalendrierGlobal!$P$5&lt;=Gestion!$F$7:$F$120),Gestion!$I$7:$I$120,""))</f>
        <v/>
      </c>
      <c r="Q9" s="46" t="str">
        <f>IF(OR(Q$6="s",Q$6="f",Q$6="d"),"C",IF(AND(Gestion!$B$7:$B$120=A9,CalendrierGlobal!$Q$5&gt;=Gestion!$E$7:$E$120,CalendrierGlobal!$Q$5&lt;=Gestion!$F$7:$F$120),Gestion!$I$7:$I$120,""))</f>
        <v/>
      </c>
      <c r="R9" s="46" t="str">
        <f>IF(OR(R$6="s",R$6="f",R$6="d"),"C",IF(AND(Gestion!$B$7:$B$120=A9,CalendrierGlobal!$R$5&gt;=Gestion!$E$7:$E$120,CalendrierGlobal!$R$5&lt;=Gestion!$F$7:$F$120),Gestion!$I$7:$I$120,""))</f>
        <v/>
      </c>
      <c r="S9" s="46" t="str">
        <f>IF(OR(S$6="s",S$6="f",S$6="d"),"C",IF(AND(Gestion!$B$7:$B$120=A9,CalendrierGlobal!$S$5&gt;=Gestion!$E$7:$E$120,CalendrierGlobal!$S$5&lt;=Gestion!$F$7:$F$120),Gestion!$I$7:$I$120,""))</f>
        <v>C</v>
      </c>
      <c r="T9" s="46" t="str">
        <f>IF(OR(T$6="s",T$6="f",T$6="d"),"C",IF(AND(Gestion!$B$7:$B$120=A9,CalendrierGlobal!$T$5&gt;=Gestion!$E$7:$E$120,CalendrierGlobal!$T$5&lt;=Gestion!$F$7:$F$120),Gestion!$I$7:$I$120,""))</f>
        <v>C</v>
      </c>
      <c r="U9" s="46" t="str">
        <f>IF(OR(U$6="s",U$6="f",U$6="d"),"C",IF(AND(Gestion!$B$7:$B$120=A9,CalendrierGlobal!$U$5&gt;=Gestion!$E$7:$E$120,CalendrierGlobal!$U$5&lt;=Gestion!$F$7:$F$120),Gestion!$I$7:$I$120,""))</f>
        <v/>
      </c>
      <c r="V9" s="46" t="str">
        <f>IF(OR(V$6="s",V$6="f",V$6="d"),"C",IF(AND(Gestion!$B$7:$B$120=A9,CalendrierGlobal!$V$5&gt;=Gestion!$E$7:$E$120,CalendrierGlobal!$V$5&lt;=Gestion!$F$7:$F$120),Gestion!$I$7:$I$120,""))</f>
        <v/>
      </c>
      <c r="W9" s="46" t="str">
        <f>IF(OR(W$6="s",W$6="f",W$6="d"),"C",IF(AND(Gestion!$B$7:$B$120=$A$7,CalendrierGlobal!W7&gt;=Gestion!$E$7:$E$120,CalendrierGlobal!W7&lt;=Gestion!$F$7:$F$120),Gestion!$I$7:$I$120,""))</f>
        <v/>
      </c>
      <c r="X9" s="46" t="str">
        <f>IF(OR(X$6="s",X$6="f",X$6="d"),"C",IF(AND(Gestion!$B$7:$B$120=A9,CalendrierGlobal!$X$5&gt;=Gestion!$E$7:$E$120,CalendrierGlobal!$X$5&lt;=Gestion!$F$7:$F$120),Gestion!$I$7:$I$120,""))</f>
        <v/>
      </c>
      <c r="Y9" s="46" t="str">
        <f>IF(OR(Y$6="s",Y$6="f",Y$6="d"),"C",IF(AND(Gestion!$B$7:$B$120=A9,CalendrierGlobal!$Y$5&gt;=Gestion!$E$7:$E$120,CalendrierGlobal!$Y$5&lt;=Gestion!$F$7:$F$120),Gestion!$I$7:$I$120,""))</f>
        <v/>
      </c>
      <c r="Z9" s="46" t="str">
        <f>IF(OR(Z$6="s",Z$6="f",Z$6="d"),"C",IF(AND(Gestion!$B$7:$B$120=A9,CalendrierGlobal!$Z$5&gt;=Gestion!$E$7:$E$120,CalendrierGlobal!$Z$5&lt;=Gestion!$F$7:$F$120),Gestion!$I$7:$I$120,""))</f>
        <v>C</v>
      </c>
      <c r="AA9" s="46" t="str">
        <f>IF(OR(AA$6="s",AA$6="f",AA$6="d"),"C",IF(AND(Gestion!$B$7:$B$120=A9,CalendrierGlobal!$AA$5&gt;=Gestion!$E$7:$E$120,CalendrierGlobal!$AA$5&lt;=Gestion!$F$7:$F$120),Gestion!$I$7:$I$120,""))</f>
        <v>C</v>
      </c>
      <c r="AB9" s="46" t="str">
        <f>IF(OR(AB$6="s",AB$6="f",AB$6="d"),"C",IF(AND(Gestion!$B$7:$B$120=A9,CalendrierGlobal!$AB$5&gt;=Gestion!$E$7:$E$120,CalendrierGlobal!$AB$5&lt;=Gestion!$F$7:$F$120),Gestion!$I$7:$I$120,""))</f>
        <v/>
      </c>
      <c r="AC9" s="46" t="str">
        <f>IF(OR(AC$6="s",AC$6="f",AC$6="d"),"C",IF(AND(Gestion!$B$7:$B$120=A9,CalendrierGlobal!$AC$5&gt;=Gestion!$E$7:$E$120,CalendrierGlobal!$AC$5&lt;=Gestion!$F$7:$F$120),Gestion!$I$7:$I$120,""))</f>
        <v/>
      </c>
      <c r="AD9" s="46" t="str">
        <f>IF(OR(AD$6="s",AD$6="f",AD$6="d"),"C",IF(AND(Gestion!$B$7:$B$120=A9,CalendrierGlobal!$AD$5&gt;=Gestion!$E$7:$E$120,CalendrierGlobal!$AD$5&lt;=Gestion!$F$7:$F$120),Gestion!$I$7:$I$120,""))</f>
        <v/>
      </c>
      <c r="AE9" s="46" t="str">
        <f>IF(OR(AE$6="s",AE$6="f",AE$6="d"),"C",IF(AND(Gestion!$B$7:$B$120=A9,CalendrierGlobal!$AE$5&gt;=Gestion!$E$7:$E$120,CalendrierGlobal!$AE$5&lt;=Gestion!$F$7:$F$120),Gestion!$I$7:$I$120,""))</f>
        <v/>
      </c>
      <c r="AF9" s="46" t="str">
        <f>IF(OR(AF$6="s",AF$6="f",AF$6="d"),"C",IF(AND(Gestion!$B$7:$B$120=A9,CalendrierGlobal!$AF$5&gt;=Gestion!$E$7:$E$120,CalendrierGlobal!$AF$5&lt;=Gestion!$F$7:$F$120),Gestion!$I$7:$I$120,""))</f>
        <v/>
      </c>
      <c r="AG9" s="46" t="str">
        <f>IF(OR(AG$6="s",AG$6="f",AG$6="d"),"C",IF(AND(Gestion!$B$7:$B$120=A9,CalendrierGlobal!$AG$5&gt;=Gestion!$E$7:$E$120,CalendrierGlobal!$AG$5&lt;=Gestion!$F$7:$F$120),Gestion!$I$7:$I$120,""))</f>
        <v>C</v>
      </c>
      <c r="AH9" s="46" t="str">
        <f>IF(OR(AH$6="s",AH$6="f",AH$6="d"),"C",IF(AND(Gestion!$B$7:$B$120=A9,CalendrierGlobal!$AH$5&gt;=Gestion!$E$7:$E$120,CalendrierGlobal!$AH$5&lt;=Gestion!$F$7:$F$120),Gestion!$I$7:$I$120,""))</f>
        <v>C</v>
      </c>
      <c r="AI9" s="46" t="str">
        <f>IF(OR(AI$6="s",AI$6="f",AI$6="d"),"C",IF(AND(Gestion!$B$7:$B$120=A9,CalendrierGlobal!$AI$5&gt;=Gestion!$E$7:$E$120,CalendrierGlobal!$AI$5&lt;=Gestion!$F$7:$F$120),Gestion!$I$7:$I$120,""))</f>
        <v/>
      </c>
      <c r="AJ9" s="46" t="str">
        <f>IF(OR(AJ$6="s",AJ$6="f",AJ$6="d"),"C",IF(AND(Gestion!$B$7:$B$120=A9,CalendrierGlobal!$AJ$5&gt;=Gestion!$E$7:$E$120,CalendrierGlobal!$AJ$5&lt;=Gestion!$F$7:$F$120),Gestion!$I$7:$I$120,""))</f>
        <v/>
      </c>
      <c r="AK9" s="46" t="str">
        <f>IF(OR(AK$6="s",AK$6="f",AK$6="d"),"C",IF(AND(Gestion!$B$7:$B$120=A9,CalendrierGlobal!$AK$5&gt;=Gestion!$E$7:$E$120,CalendrierGlobal!$AK$5&lt;=Gestion!$F$7:$F$120),Gestion!$I$7:$I$120,""))</f>
        <v/>
      </c>
      <c r="AL9" s="46" t="str">
        <f>IF(OR(AL$6="s",AL$6="f",AL$6="d"),"C",IF(AND(Gestion!$B$7:$B$120=A9,CalendrierGlobal!$AL$5&gt;=Gestion!$E$7:$E$120,CalendrierGlobal!$AL$5&lt;=Gestion!$F$7:$F$120),Gestion!$I$7:$I$120,""))</f>
        <v/>
      </c>
      <c r="AM9" s="46" t="str">
        <f>IF(OR(AM$6="s",AM$6="f",AM$6="d"),"C",IF(AND(Gestion!$B$7:$B$120=A9,CalendrierGlobal!$AM$5&gt;=Gestion!$E$7:$E$120,CalendrierGlobal!$AM$5&lt;=Gestion!$F$7:$F$120),Gestion!$I$7:$I$120,""))</f>
        <v/>
      </c>
      <c r="AN9" s="46" t="str">
        <f>IF(OR(AN$6="s",AN$6="f",AN$6="d"),"C",IF(AND(Gestion!$B$7:$B$120=A9,CalendrierGlobal!$AN$5&gt;=Gestion!$E$7:$E$120,CalendrierGlobal!$AN$5&lt;=Gestion!$F$7:$F$120),Gestion!$I$7:$I$120,""))</f>
        <v>C</v>
      </c>
      <c r="AO9" s="46" t="str">
        <f>IF(OR(AO$6="s",AO$6="f",AO$6="d"),"C",IF(AND(Gestion!$B$7:$B$120=A9,CalendrierGlobal!$AO$5&gt;=Gestion!$E$7:$E$120,CalendrierGlobal!$AO$5&lt;=Gestion!$F$7:$F$120),Gestion!$I$7:$I$120,""))</f>
        <v>C</v>
      </c>
      <c r="AP9" s="46" t="str">
        <f>IF(OR(AP$6="s",AP$6="f",AP$6="d"),"C",IF(AND(Gestion!$B$7:$B$120=A9,CalendrierGlobal!$AP$5&gt;=Gestion!$E$7:$E$120,CalendrierGlobal!$AP$5&lt;=Gestion!$F$7:$F$120),Gestion!$I$7:$I$120,""))</f>
        <v/>
      </c>
      <c r="AQ9" s="45" t="str">
        <f>IF(OR(AQ$6="s",AQ$6="f",AQ$6="d"),"C",IF(AND(Gestion!$B$7:$B$120=A9,CalendrierGlobal!$AQ$5&gt;=Gestion!$E$7:$E$120,CalendrierGlobal!$AQ$5&lt;=Gestion!$F$7:$F$120),Gestion!$I$7:$I$120,""))</f>
        <v/>
      </c>
    </row>
    <row r="10" spans="1:43" x14ac:dyDescent="0.3">
      <c r="A10" s="125" t="str">
        <f>IF(TableauRecap!C11="","",TableauRecap!C11)</f>
        <v>Employé15</v>
      </c>
      <c r="B10" s="124"/>
      <c r="C10" s="47" t="str">
        <f>IF(OR(C$6="s",C$6="f",C$6="d"),"C",IF(AND(Gestion!$B$7:$B$120=$A10,CalendrierGlobal!$C$5&gt;=Gestion!$E$7:$E$120,CalendrierGlobal!$C$5&lt;=Gestion!$F$7:$F$120),Gestion!$I$7:$I$120,""))</f>
        <v/>
      </c>
      <c r="D10" s="46" t="str">
        <f>IF(OR(D$6="s",D$6="f",D$6="d"),"C",IF(AND(Gestion!$B$7:$B$120=A10,CalendrierGlobal!$D$5&gt;=Gestion!$E$7:$E$120,CalendrierGlobal!$D$5&lt;=Gestion!$F$7:$F$120),Gestion!$I$7:$I$120,""))</f>
        <v/>
      </c>
      <c r="E10" s="46" t="str">
        <f>IF(OR(E$6="s",E$6="f",E$6="d"),"C",IF(AND(Gestion!$B$7:$B$120=A10,CalendrierGlobal!$E$5&gt;=Gestion!$E$7:$E$120,CalendrierGlobal!$E$5&lt;=Gestion!$F$7:$F$120),Gestion!$I$7:$I$120,""))</f>
        <v>C</v>
      </c>
      <c r="F10" s="46" t="str">
        <f>IF(OR(F$6="s",F$6="f",F$6="d"),"C",IF(AND(Gestion!$B$7:$B$120=A10,CalendrierGlobal!$F$5&gt;=Gestion!$E$7:$E$120,CalendrierGlobal!$F$5&lt;=Gestion!$F$7:$F$120),Gestion!$I$7:$I$120,""))</f>
        <v>C</v>
      </c>
      <c r="G10" s="46" t="str">
        <f>IF(OR(G$6="s",G$6="f",G$6="d"),"C",IF(AND(Gestion!$B$7:$B$120=A10,CalendrierGlobal!$G$5&gt;=Gestion!$E$7:$E$120,CalendrierGlobal!$G$5&lt;=Gestion!$F$7:$F$120),Gestion!$I$7:$I$120,""))</f>
        <v/>
      </c>
      <c r="H10" s="46" t="str">
        <f>IF(OR(H$6="s",H$6="f",H$6="d"),"C",IF(AND(Gestion!$B$7:$B$120=A10,CalendrierGlobal!$H$5&gt;=Gestion!$E$7:$E$120,CalendrierGlobal!$H$5&lt;=Gestion!$F$7:$F$120),Gestion!$I$7:$I$120,""))</f>
        <v>C</v>
      </c>
      <c r="I10" s="46" t="str">
        <f>IF(OR(I$6="s",I$6="f",I$6="d"),"C",IF(AND(Gestion!$B$7:$B$120=A10,CalendrierGlobal!$I$5&gt;=Gestion!$E$7:$E$120,CalendrierGlobal!$I$5&lt;=Gestion!$F$7:$F$120),Gestion!$I$7:$I$120,""))</f>
        <v/>
      </c>
      <c r="J10" s="46" t="str">
        <f>IF(OR(J$6="s",J$6="f",J$6="d"),"C",IF(AND(Gestion!$B$7:$B$120=A10,CalendrierGlobal!$J$5&gt;=Gestion!$E$7:$E$120,CalendrierGlobal!$J$5&lt;=Gestion!$F$7:$F$120),Gestion!$I$7:$I$120,""))</f>
        <v/>
      </c>
      <c r="K10" s="46" t="str">
        <f>IF(OR(K$6="s",K$6="f",K$6="d"),"C",IF(AND(Gestion!$B$7:$B$120=A10,CalendrierGlobal!$K$5&gt;=Gestion!$E$7:$E$120,CalendrierGlobal!$K$5&lt;=Gestion!$F$7:$F$120),Gestion!$I$7:$I$120,""))</f>
        <v/>
      </c>
      <c r="L10" s="46" t="str">
        <f>IF(OR(L$6="s",L$6="f",L$6="d"),"C",IF(AND(Gestion!$B$7:$B$120=A10,CalendrierGlobal!$L$5&gt;=Gestion!$E$7:$E$120,CalendrierGlobal!$L$5&lt;=Gestion!$F$7:$F$120),Gestion!$I$7:$I$120,""))</f>
        <v>C</v>
      </c>
      <c r="M10" s="46" t="str">
        <f>IF(OR(M$6="s",M$6="f",M$6="d"),"C",IF(AND(Gestion!$B$7:$B$120=A10,CalendrierGlobal!$M$5&gt;=Gestion!$E$7:$E$120,CalendrierGlobal!$M$5&lt;=Gestion!$F$7:$F$120),Gestion!$I$7:$I$120,""))</f>
        <v>C</v>
      </c>
      <c r="N10" s="46" t="str">
        <f>IF(OR(N$6="s",N$6="f",N$6="d"),"C",IF(AND(Gestion!$B$7:$B$120=A10,CalendrierGlobal!$N$5&gt;=Gestion!$E$7:$E$120,CalendrierGlobal!$N$5&lt;=Gestion!$F$7:$F$120),Gestion!$I$7:$I$120,""))</f>
        <v/>
      </c>
      <c r="O10" s="46" t="str">
        <f>IF(OR(O$6="s",O$6="f",O$6="d"),"C",IF(AND(Gestion!$B$7:$B$120=A10,CalendrierGlobal!$O$5&gt;=Gestion!$E$7:$E$120,CalendrierGlobal!$O$5&lt;=Gestion!$F$7:$F$120),Gestion!$I$7:$I$120,""))</f>
        <v/>
      </c>
      <c r="P10" s="46" t="str">
        <f>IF(OR(P$6="s",P$6="f",P$6="d"),"C",IF(AND(Gestion!$B$7:$B$120=A10,CalendrierGlobal!$P$5&gt;=Gestion!$E$7:$E$120,CalendrierGlobal!$P$5&lt;=Gestion!$F$7:$F$120),Gestion!$I$7:$I$120,""))</f>
        <v/>
      </c>
      <c r="Q10" s="46" t="str">
        <f>IF(OR(Q$6="s",Q$6="f",Q$6="d"),"C",IF(AND(Gestion!$B$7:$B$120=A10,CalendrierGlobal!$Q$5&gt;=Gestion!$E$7:$E$120,CalendrierGlobal!$Q$5&lt;=Gestion!$F$7:$F$120),Gestion!$I$7:$I$120,""))</f>
        <v/>
      </c>
      <c r="R10" s="46" t="str">
        <f>IF(OR(R$6="s",R$6="f",R$6="d"),"C",IF(AND(Gestion!$B$7:$B$120=A10,CalendrierGlobal!$R$5&gt;=Gestion!$E$7:$E$120,CalendrierGlobal!$R$5&lt;=Gestion!$F$7:$F$120),Gestion!$I$7:$I$120,""))</f>
        <v/>
      </c>
      <c r="S10" s="46" t="str">
        <f>IF(OR(S$6="s",S$6="f",S$6="d"),"C",IF(AND(Gestion!$B$7:$B$120=A10,CalendrierGlobal!$S$5&gt;=Gestion!$E$7:$E$120,CalendrierGlobal!$S$5&lt;=Gestion!$F$7:$F$120),Gestion!$I$7:$I$120,""))</f>
        <v>C</v>
      </c>
      <c r="T10" s="46" t="str">
        <f>IF(OR(T$6="s",T$6="f",T$6="d"),"C",IF(AND(Gestion!$B$7:$B$120=A10,CalendrierGlobal!$T$5&gt;=Gestion!$E$7:$E$120,CalendrierGlobal!$T$5&lt;=Gestion!$F$7:$F$120),Gestion!$I$7:$I$120,""))</f>
        <v>C</v>
      </c>
      <c r="U10" s="46" t="str">
        <f>IF(OR(U$6="s",U$6="f",U$6="d"),"C",IF(AND(Gestion!$B$7:$B$120=A10,CalendrierGlobal!$U$5&gt;=Gestion!$E$7:$E$120,CalendrierGlobal!$U$5&lt;=Gestion!$F$7:$F$120),Gestion!$I$7:$I$120,""))</f>
        <v/>
      </c>
      <c r="V10" s="46" t="str">
        <f>IF(OR(V$6="s",V$6="f",V$6="d"),"C",IF(AND(Gestion!$B$7:$B$120=A10,CalendrierGlobal!$V$5&gt;=Gestion!$E$7:$E$120,CalendrierGlobal!$V$5&lt;=Gestion!$F$7:$F$120),Gestion!$I$7:$I$120,""))</f>
        <v/>
      </c>
      <c r="W10" s="46" t="str">
        <f>IF(OR(W$6="s",W$6="f",W$6="d"),"C",IF(AND(Gestion!$B$7:$B$120=$A$7,CalendrierGlobal!W8&gt;=Gestion!$E$7:$E$120,CalendrierGlobal!W8&lt;=Gestion!$F$7:$F$120),Gestion!$I$7:$I$120,""))</f>
        <v/>
      </c>
      <c r="X10" s="46" t="str">
        <f>IF(OR(X$6="s",X$6="f",X$6="d"),"C",IF(AND(Gestion!$B$7:$B$120=A10,CalendrierGlobal!$X$5&gt;=Gestion!$E$7:$E$120,CalendrierGlobal!$X$5&lt;=Gestion!$F$7:$F$120),Gestion!$I$7:$I$120,""))</f>
        <v/>
      </c>
      <c r="Y10" s="46" t="str">
        <f>IF(OR(Y$6="s",Y$6="f",Y$6="d"),"C",IF(AND(Gestion!$B$7:$B$120=A10,CalendrierGlobal!$Y$5&gt;=Gestion!$E$7:$E$120,CalendrierGlobal!$Y$5&lt;=Gestion!$F$7:$F$120),Gestion!$I$7:$I$120,""))</f>
        <v/>
      </c>
      <c r="Z10" s="46" t="str">
        <f>IF(OR(Z$6="s",Z$6="f",Z$6="d"),"C",IF(AND(Gestion!$B$7:$B$120=A10,CalendrierGlobal!$Z$5&gt;=Gestion!$E$7:$E$120,CalendrierGlobal!$Z$5&lt;=Gestion!$F$7:$F$120),Gestion!$I$7:$I$120,""))</f>
        <v>C</v>
      </c>
      <c r="AA10" s="46" t="str">
        <f>IF(OR(AA$6="s",AA$6="f",AA$6="d"),"C",IF(AND(Gestion!$B$7:$B$120=A10,CalendrierGlobal!$AA$5&gt;=Gestion!$E$7:$E$120,CalendrierGlobal!$AA$5&lt;=Gestion!$F$7:$F$120),Gestion!$I$7:$I$120,""))</f>
        <v>C</v>
      </c>
      <c r="AB10" s="46" t="str">
        <f>IF(OR(AB$6="s",AB$6="f",AB$6="d"),"C",IF(AND(Gestion!$B$7:$B$120=A10,CalendrierGlobal!$AB$5&gt;=Gestion!$E$7:$E$120,CalendrierGlobal!$AB$5&lt;=Gestion!$F$7:$F$120),Gestion!$I$7:$I$120,""))</f>
        <v/>
      </c>
      <c r="AC10" s="46" t="str">
        <f>IF(OR(AC$6="s",AC$6="f",AC$6="d"),"C",IF(AND(Gestion!$B$7:$B$120=A10,CalendrierGlobal!$AC$5&gt;=Gestion!$E$7:$E$120,CalendrierGlobal!$AC$5&lt;=Gestion!$F$7:$F$120),Gestion!$I$7:$I$120,""))</f>
        <v/>
      </c>
      <c r="AD10" s="46" t="str">
        <f>IF(OR(AD$6="s",AD$6="f",AD$6="d"),"C",IF(AND(Gestion!$B$7:$B$120=A10,CalendrierGlobal!$AD$5&gt;=Gestion!$E$7:$E$120,CalendrierGlobal!$AD$5&lt;=Gestion!$F$7:$F$120),Gestion!$I$7:$I$120,""))</f>
        <v/>
      </c>
      <c r="AE10" s="46" t="str">
        <f>IF(OR(AE$6="s",AE$6="f",AE$6="d"),"C",IF(AND(Gestion!$B$7:$B$120=A10,CalendrierGlobal!$AE$5&gt;=Gestion!$E$7:$E$120,CalendrierGlobal!$AE$5&lt;=Gestion!$F$7:$F$120),Gestion!$I$7:$I$120,""))</f>
        <v/>
      </c>
      <c r="AF10" s="46" t="str">
        <f>IF(OR(AF$6="s",AF$6="f",AF$6="d"),"C",IF(AND(Gestion!$B$7:$B$120=A10,CalendrierGlobal!$AF$5&gt;=Gestion!$E$7:$E$120,CalendrierGlobal!$AF$5&lt;=Gestion!$F$7:$F$120),Gestion!$I$7:$I$120,""))</f>
        <v/>
      </c>
      <c r="AG10" s="46" t="str">
        <f>IF(OR(AG$6="s",AG$6="f",AG$6="d"),"C",IF(AND(Gestion!$B$7:$B$120=A10,CalendrierGlobal!$AG$5&gt;=Gestion!$E$7:$E$120,CalendrierGlobal!$AG$5&lt;=Gestion!$F$7:$F$120),Gestion!$I$7:$I$120,""))</f>
        <v>C</v>
      </c>
      <c r="AH10" s="46" t="str">
        <f>IF(OR(AH$6="s",AH$6="f",AH$6="d"),"C",IF(AND(Gestion!$B$7:$B$120=A10,CalendrierGlobal!$AH$5&gt;=Gestion!$E$7:$E$120,CalendrierGlobal!$AH$5&lt;=Gestion!$F$7:$F$120),Gestion!$I$7:$I$120,""))</f>
        <v>C</v>
      </c>
      <c r="AI10" s="46" t="str">
        <f>IF(OR(AI$6="s",AI$6="f",AI$6="d"),"C",IF(AND(Gestion!$B$7:$B$120=A10,CalendrierGlobal!$AI$5&gt;=Gestion!$E$7:$E$120,CalendrierGlobal!$AI$5&lt;=Gestion!$F$7:$F$120),Gestion!$I$7:$I$120,""))</f>
        <v/>
      </c>
      <c r="AJ10" s="46" t="str">
        <f>IF(OR(AJ$6="s",AJ$6="f",AJ$6="d"),"C",IF(AND(Gestion!$B$7:$B$120=A10,CalendrierGlobal!$AJ$5&gt;=Gestion!$E$7:$E$120,CalendrierGlobal!$AJ$5&lt;=Gestion!$F$7:$F$120),Gestion!$I$7:$I$120,""))</f>
        <v/>
      </c>
      <c r="AK10" s="46" t="str">
        <f>IF(OR(AK$6="s",AK$6="f",AK$6="d"),"C",IF(AND(Gestion!$B$7:$B$120=A10,CalendrierGlobal!$AK$5&gt;=Gestion!$E$7:$E$120,CalendrierGlobal!$AK$5&lt;=Gestion!$F$7:$F$120),Gestion!$I$7:$I$120,""))</f>
        <v/>
      </c>
      <c r="AL10" s="46" t="str">
        <f>IF(OR(AL$6="s",AL$6="f",AL$6="d"),"C",IF(AND(Gestion!$B$7:$B$120=A10,CalendrierGlobal!$AL$5&gt;=Gestion!$E$7:$E$120,CalendrierGlobal!$AL$5&lt;=Gestion!$F$7:$F$120),Gestion!$I$7:$I$120,""))</f>
        <v/>
      </c>
      <c r="AM10" s="46" t="str">
        <f>IF(OR(AM$6="s",AM$6="f",AM$6="d"),"C",IF(AND(Gestion!$B$7:$B$120=A10,CalendrierGlobal!$AM$5&gt;=Gestion!$E$7:$E$120,CalendrierGlobal!$AM$5&lt;=Gestion!$F$7:$F$120),Gestion!$I$7:$I$120,""))</f>
        <v/>
      </c>
      <c r="AN10" s="46" t="str">
        <f>IF(OR(AN$6="s",AN$6="f",AN$6="d"),"C",IF(AND(Gestion!$B$7:$B$120=A10,CalendrierGlobal!$AN$5&gt;=Gestion!$E$7:$E$120,CalendrierGlobal!$AN$5&lt;=Gestion!$F$7:$F$120),Gestion!$I$7:$I$120,""))</f>
        <v>C</v>
      </c>
      <c r="AO10" s="46" t="str">
        <f>IF(OR(AO$6="s",AO$6="f",AO$6="d"),"C",IF(AND(Gestion!$B$7:$B$120=A10,CalendrierGlobal!$AO$5&gt;=Gestion!$E$7:$E$120,CalendrierGlobal!$AO$5&lt;=Gestion!$F$7:$F$120),Gestion!$I$7:$I$120,""))</f>
        <v>C</v>
      </c>
      <c r="AP10" s="46" t="str">
        <f>IF(OR(AP$6="s",AP$6="f",AP$6="d"),"C",IF(AND(Gestion!$B$7:$B$120=A10,CalendrierGlobal!$AP$5&gt;=Gestion!$E$7:$E$120,CalendrierGlobal!$AP$5&lt;=Gestion!$F$7:$F$120),Gestion!$I$7:$I$120,""))</f>
        <v/>
      </c>
      <c r="AQ10" s="45" t="str">
        <f>IF(OR(AQ$6="s",AQ$6="f",AQ$6="d"),"C",IF(AND(Gestion!$B$7:$B$120=A10,CalendrierGlobal!$AQ$5&gt;=Gestion!$E$7:$E$120,CalendrierGlobal!$AQ$5&lt;=Gestion!$F$7:$F$120),Gestion!$I$7:$I$120,""))</f>
        <v/>
      </c>
    </row>
    <row r="11" spans="1:43" x14ac:dyDescent="0.3">
      <c r="A11" s="125" t="str">
        <f>IF(TableauRecap!C12="","",TableauRecap!C12)</f>
        <v>Employé20</v>
      </c>
      <c r="B11" s="124"/>
      <c r="C11" s="47" t="str">
        <f>IF(OR(C$6="s",C$6="f",C$6="d"),"C",IF(AND(Gestion!$B$7:$B$120=$A11,CalendrierGlobal!$C$5&gt;=Gestion!$E$7:$E$120,CalendrierGlobal!$C$5&lt;=Gestion!$F$7:$F$120),Gestion!$I$7:$I$120,""))</f>
        <v/>
      </c>
      <c r="D11" s="46" t="str">
        <f>IF(OR(D$6="s",D$6="f",D$6="d"),"C",IF(AND(Gestion!$B$7:$B$120=A11,CalendrierGlobal!$D$5&gt;=Gestion!$E$7:$E$120,CalendrierGlobal!$D$5&lt;=Gestion!$F$7:$F$120),Gestion!$I$7:$I$120,""))</f>
        <v/>
      </c>
      <c r="E11" s="46" t="str">
        <f>IF(OR(E$6="s",E$6="f",E$6="d"),"C",IF(AND(Gestion!$B$7:$B$120=A11,CalendrierGlobal!$E$5&gt;=Gestion!$E$7:$E$120,CalendrierGlobal!$E$5&lt;=Gestion!$F$7:$F$120),Gestion!$I$7:$I$120,""))</f>
        <v>C</v>
      </c>
      <c r="F11" s="46" t="str">
        <f>IF(OR(F$6="s",F$6="f",F$6="d"),"C",IF(AND(Gestion!$B$7:$B$120=A11,CalendrierGlobal!$F$5&gt;=Gestion!$E$7:$E$120,CalendrierGlobal!$F$5&lt;=Gestion!$F$7:$F$120),Gestion!$I$7:$I$120,""))</f>
        <v>C</v>
      </c>
      <c r="G11" s="46" t="str">
        <f>IF(OR(G$6="s",G$6="f",G$6="d"),"C",IF(AND(Gestion!$B$7:$B$120=A11,CalendrierGlobal!$G$5&gt;=Gestion!$E$7:$E$120,CalendrierGlobal!$G$5&lt;=Gestion!$F$7:$F$120),Gestion!$I$7:$I$120,""))</f>
        <v/>
      </c>
      <c r="H11" s="46" t="str">
        <f>IF(OR(H$6="s",H$6="f",H$6="d"),"C",IF(AND(Gestion!$B$7:$B$120=A11,CalendrierGlobal!$H$5&gt;=Gestion!$E$7:$E$120,CalendrierGlobal!$H$5&lt;=Gestion!$F$7:$F$120),Gestion!$I$7:$I$120,""))</f>
        <v>C</v>
      </c>
      <c r="I11" s="46" t="str">
        <f>IF(OR(I$6="s",I$6="f",I$6="d"),"C",IF(AND(Gestion!$B$7:$B$120=A11,CalendrierGlobal!$I$5&gt;=Gestion!$E$7:$E$120,CalendrierGlobal!$I$5&lt;=Gestion!$F$7:$F$120),Gestion!$I$7:$I$120,""))</f>
        <v/>
      </c>
      <c r="J11" s="46" t="str">
        <f>IF(OR(J$6="s",J$6="f",J$6="d"),"C",IF(AND(Gestion!$B$7:$B$120=A11,CalendrierGlobal!$J$5&gt;=Gestion!$E$7:$E$120,CalendrierGlobal!$J$5&lt;=Gestion!$F$7:$F$120),Gestion!$I$7:$I$120,""))</f>
        <v/>
      </c>
      <c r="K11" s="46" t="str">
        <f>IF(OR(K$6="s",K$6="f",K$6="d"),"C",IF(AND(Gestion!$B$7:$B$120=A11,CalendrierGlobal!$K$5&gt;=Gestion!$E$7:$E$120,CalendrierGlobal!$K$5&lt;=Gestion!$F$7:$F$120),Gestion!$I$7:$I$120,""))</f>
        <v/>
      </c>
      <c r="L11" s="46" t="str">
        <f>IF(OR(L$6="s",L$6="f",L$6="d"),"C",IF(AND(Gestion!$B$7:$B$120=A11,CalendrierGlobal!$L$5&gt;=Gestion!$E$7:$E$120,CalendrierGlobal!$L$5&lt;=Gestion!$F$7:$F$120),Gestion!$I$7:$I$120,""))</f>
        <v>C</v>
      </c>
      <c r="M11" s="46" t="str">
        <f>IF(OR(M$6="s",M$6="f",M$6="d"),"C",IF(AND(Gestion!$B$7:$B$120=A11,CalendrierGlobal!$M$5&gt;=Gestion!$E$7:$E$120,CalendrierGlobal!$M$5&lt;=Gestion!$F$7:$F$120),Gestion!$I$7:$I$120,""))</f>
        <v>C</v>
      </c>
      <c r="N11" s="46" t="str">
        <f>IF(OR(N$6="s",N$6="f",N$6="d"),"C",IF(AND(Gestion!$B$7:$B$120=A11,CalendrierGlobal!$N$5&gt;=Gestion!$E$7:$E$120,CalendrierGlobal!$N$5&lt;=Gestion!$F$7:$F$120),Gestion!$I$7:$I$120,""))</f>
        <v/>
      </c>
      <c r="O11" s="46" t="str">
        <f>IF(OR(O$6="s",O$6="f",O$6="d"),"C",IF(AND(Gestion!$B$7:$B$120=A11,CalendrierGlobal!$O$5&gt;=Gestion!$E$7:$E$120,CalendrierGlobal!$O$5&lt;=Gestion!$F$7:$F$120),Gestion!$I$7:$I$120,""))</f>
        <v/>
      </c>
      <c r="P11" s="46" t="str">
        <f>IF(OR(P$6="s",P$6="f",P$6="d"),"C",IF(AND(Gestion!$B$7:$B$120=A11,CalendrierGlobal!$P$5&gt;=Gestion!$E$7:$E$120,CalendrierGlobal!$P$5&lt;=Gestion!$F$7:$F$120),Gestion!$I$7:$I$120,""))</f>
        <v/>
      </c>
      <c r="Q11" s="46" t="str">
        <f>IF(OR(Q$6="s",Q$6="f",Q$6="d"),"C",IF(AND(Gestion!$B$7:$B$120=A11,CalendrierGlobal!$Q$5&gt;=Gestion!$E$7:$E$120,CalendrierGlobal!$Q$5&lt;=Gestion!$F$7:$F$120),Gestion!$I$7:$I$120,""))</f>
        <v/>
      </c>
      <c r="R11" s="46" t="str">
        <f>IF(OR(R$6="s",R$6="f",R$6="d"),"C",IF(AND(Gestion!$B$7:$B$120=A11,CalendrierGlobal!$R$5&gt;=Gestion!$E$7:$E$120,CalendrierGlobal!$R$5&lt;=Gestion!$F$7:$F$120),Gestion!$I$7:$I$120,""))</f>
        <v/>
      </c>
      <c r="S11" s="46" t="str">
        <f>IF(OR(S$6="s",S$6="f",S$6="d"),"C",IF(AND(Gestion!$B$7:$B$120=A11,CalendrierGlobal!$S$5&gt;=Gestion!$E$7:$E$120,CalendrierGlobal!$S$5&lt;=Gestion!$F$7:$F$120),Gestion!$I$7:$I$120,""))</f>
        <v>C</v>
      </c>
      <c r="T11" s="46" t="str">
        <f>IF(OR(T$6="s",T$6="f",T$6="d"),"C",IF(AND(Gestion!$B$7:$B$120=A11,CalendrierGlobal!$T$5&gt;=Gestion!$E$7:$E$120,CalendrierGlobal!$T$5&lt;=Gestion!$F$7:$F$120),Gestion!$I$7:$I$120,""))</f>
        <v>C</v>
      </c>
      <c r="U11" s="46" t="str">
        <f>IF(OR(U$6="s",U$6="f",U$6="d"),"C",IF(AND(Gestion!$B$7:$B$120=A11,CalendrierGlobal!$U$5&gt;=Gestion!$E$7:$E$120,CalendrierGlobal!$U$5&lt;=Gestion!$F$7:$F$120),Gestion!$I$7:$I$120,""))</f>
        <v/>
      </c>
      <c r="V11" s="46" t="str">
        <f>IF(OR(V$6="s",V$6="f",V$6="d"),"C",IF(AND(Gestion!$B$7:$B$120=A11,CalendrierGlobal!$V$5&gt;=Gestion!$E$7:$E$120,CalendrierGlobal!$V$5&lt;=Gestion!$F$7:$F$120),Gestion!$I$7:$I$120,""))</f>
        <v/>
      </c>
      <c r="W11" s="46" t="str">
        <f>IF(OR(W$6="s",W$6="f",W$6="d"),"C",IF(AND(Gestion!$B$7:$B$120=$A$7,CalendrierGlobal!W9&gt;=Gestion!$E$7:$E$120,CalendrierGlobal!W9&lt;=Gestion!$F$7:$F$120),Gestion!$I$7:$I$120,""))</f>
        <v/>
      </c>
      <c r="X11" s="46" t="str">
        <f>IF(OR(X$6="s",X$6="f",X$6="d"),"C",IF(AND(Gestion!$B$7:$B$120=A11,CalendrierGlobal!$X$5&gt;=Gestion!$E$7:$E$120,CalendrierGlobal!$X$5&lt;=Gestion!$F$7:$F$120),Gestion!$I$7:$I$120,""))</f>
        <v/>
      </c>
      <c r="Y11" s="46" t="str">
        <f>IF(OR(Y$6="s",Y$6="f",Y$6="d"),"C",IF(AND(Gestion!$B$7:$B$120=A11,CalendrierGlobal!$Y$5&gt;=Gestion!$E$7:$E$120,CalendrierGlobal!$Y$5&lt;=Gestion!$F$7:$F$120),Gestion!$I$7:$I$120,""))</f>
        <v/>
      </c>
      <c r="Z11" s="46" t="str">
        <f>IF(OR(Z$6="s",Z$6="f",Z$6="d"),"C",IF(AND(Gestion!$B$7:$B$120=A11,CalendrierGlobal!$Z$5&gt;=Gestion!$E$7:$E$120,CalendrierGlobal!$Z$5&lt;=Gestion!$F$7:$F$120),Gestion!$I$7:$I$120,""))</f>
        <v>C</v>
      </c>
      <c r="AA11" s="46" t="str">
        <f>IF(OR(AA$6="s",AA$6="f",AA$6="d"),"C",IF(AND(Gestion!$B$7:$B$120=A11,CalendrierGlobal!$AA$5&gt;=Gestion!$E$7:$E$120,CalendrierGlobal!$AA$5&lt;=Gestion!$F$7:$F$120),Gestion!$I$7:$I$120,""))</f>
        <v>C</v>
      </c>
      <c r="AB11" s="46" t="str">
        <f>IF(OR(AB$6="s",AB$6="f",AB$6="d"),"C",IF(AND(Gestion!$B$7:$B$120=A11,CalendrierGlobal!$AB$5&gt;=Gestion!$E$7:$E$120,CalendrierGlobal!$AB$5&lt;=Gestion!$F$7:$F$120),Gestion!$I$7:$I$120,""))</f>
        <v/>
      </c>
      <c r="AC11" s="46" t="str">
        <f>IF(OR(AC$6="s",AC$6="f",AC$6="d"),"C",IF(AND(Gestion!$B$7:$B$120=A11,CalendrierGlobal!$AC$5&gt;=Gestion!$E$7:$E$120,CalendrierGlobal!$AC$5&lt;=Gestion!$F$7:$F$120),Gestion!$I$7:$I$120,""))</f>
        <v/>
      </c>
      <c r="AD11" s="46" t="str">
        <f>IF(OR(AD$6="s",AD$6="f",AD$6="d"),"C",IF(AND(Gestion!$B$7:$B$120=A11,CalendrierGlobal!$AD$5&gt;=Gestion!$E$7:$E$120,CalendrierGlobal!$AD$5&lt;=Gestion!$F$7:$F$120),Gestion!$I$7:$I$120,""))</f>
        <v/>
      </c>
      <c r="AE11" s="46" t="str">
        <f>IF(OR(AE$6="s",AE$6="f",AE$6="d"),"C",IF(AND(Gestion!$B$7:$B$120=A11,CalendrierGlobal!$AE$5&gt;=Gestion!$E$7:$E$120,CalendrierGlobal!$AE$5&lt;=Gestion!$F$7:$F$120),Gestion!$I$7:$I$120,""))</f>
        <v/>
      </c>
      <c r="AF11" s="46" t="str">
        <f>IF(OR(AF$6="s",AF$6="f",AF$6="d"),"C",IF(AND(Gestion!$B$7:$B$120=A11,CalendrierGlobal!$AF$5&gt;=Gestion!$E$7:$E$120,CalendrierGlobal!$AF$5&lt;=Gestion!$F$7:$F$120),Gestion!$I$7:$I$120,""))</f>
        <v/>
      </c>
      <c r="AG11" s="46" t="str">
        <f>IF(OR(AG$6="s",AG$6="f",AG$6="d"),"C",IF(AND(Gestion!$B$7:$B$120=A11,CalendrierGlobal!$AG$5&gt;=Gestion!$E$7:$E$120,CalendrierGlobal!$AG$5&lt;=Gestion!$F$7:$F$120),Gestion!$I$7:$I$120,""))</f>
        <v>C</v>
      </c>
      <c r="AH11" s="46" t="str">
        <f>IF(OR(AH$6="s",AH$6="f",AH$6="d"),"C",IF(AND(Gestion!$B$7:$B$120=A11,CalendrierGlobal!$AH$5&gt;=Gestion!$E$7:$E$120,CalendrierGlobal!$AH$5&lt;=Gestion!$F$7:$F$120),Gestion!$I$7:$I$120,""))</f>
        <v>C</v>
      </c>
      <c r="AI11" s="46" t="str">
        <f>IF(OR(AI$6="s",AI$6="f",AI$6="d"),"C",IF(AND(Gestion!$B$7:$B$120=A11,CalendrierGlobal!$AI$5&gt;=Gestion!$E$7:$E$120,CalendrierGlobal!$AI$5&lt;=Gestion!$F$7:$F$120),Gestion!$I$7:$I$120,""))</f>
        <v/>
      </c>
      <c r="AJ11" s="46" t="str">
        <f>IF(OR(AJ$6="s",AJ$6="f",AJ$6="d"),"C",IF(AND(Gestion!$B$7:$B$120=A11,CalendrierGlobal!$AJ$5&gt;=Gestion!$E$7:$E$120,CalendrierGlobal!$AJ$5&lt;=Gestion!$F$7:$F$120),Gestion!$I$7:$I$120,""))</f>
        <v/>
      </c>
      <c r="AK11" s="46" t="str">
        <f>IF(OR(AK$6="s",AK$6="f",AK$6="d"),"C",IF(AND(Gestion!$B$7:$B$120=A11,CalendrierGlobal!$AK$5&gt;=Gestion!$E$7:$E$120,CalendrierGlobal!$AK$5&lt;=Gestion!$F$7:$F$120),Gestion!$I$7:$I$120,""))</f>
        <v/>
      </c>
      <c r="AL11" s="46" t="str">
        <f>IF(OR(AL$6="s",AL$6="f",AL$6="d"),"C",IF(AND(Gestion!$B$7:$B$120=A11,CalendrierGlobal!$AL$5&gt;=Gestion!$E$7:$E$120,CalendrierGlobal!$AL$5&lt;=Gestion!$F$7:$F$120),Gestion!$I$7:$I$120,""))</f>
        <v/>
      </c>
      <c r="AM11" s="46" t="str">
        <f>IF(OR(AM$6="s",AM$6="f",AM$6="d"),"C",IF(AND(Gestion!$B$7:$B$120=A11,CalendrierGlobal!$AM$5&gt;=Gestion!$E$7:$E$120,CalendrierGlobal!$AM$5&lt;=Gestion!$F$7:$F$120),Gestion!$I$7:$I$120,""))</f>
        <v/>
      </c>
      <c r="AN11" s="46" t="str">
        <f>IF(OR(AN$6="s",AN$6="f",AN$6="d"),"C",IF(AND(Gestion!$B$7:$B$120=A11,CalendrierGlobal!$AN$5&gt;=Gestion!$E$7:$E$120,CalendrierGlobal!$AN$5&lt;=Gestion!$F$7:$F$120),Gestion!$I$7:$I$120,""))</f>
        <v>C</v>
      </c>
      <c r="AO11" s="46" t="str">
        <f>IF(OR(AO$6="s",AO$6="f",AO$6="d"),"C",IF(AND(Gestion!$B$7:$B$120=A11,CalendrierGlobal!$AO$5&gt;=Gestion!$E$7:$E$120,CalendrierGlobal!$AO$5&lt;=Gestion!$F$7:$F$120),Gestion!$I$7:$I$120,""))</f>
        <v>C</v>
      </c>
      <c r="AP11" s="46" t="str">
        <f>IF(OR(AP$6="s",AP$6="f",AP$6="d"),"C",IF(AND(Gestion!$B$7:$B$120=A11,CalendrierGlobal!$AP$5&gt;=Gestion!$E$7:$E$120,CalendrierGlobal!$AP$5&lt;=Gestion!$F$7:$F$120),Gestion!$I$7:$I$120,""))</f>
        <v/>
      </c>
      <c r="AQ11" s="45" t="str">
        <f>IF(OR(AQ$6="s",AQ$6="f",AQ$6="d"),"C",IF(AND(Gestion!$B$7:$B$120=A11,CalendrierGlobal!$AQ$5&gt;=Gestion!$E$7:$E$120,CalendrierGlobal!$AQ$5&lt;=Gestion!$F$7:$F$120),Gestion!$I$7:$I$120,""))</f>
        <v/>
      </c>
    </row>
    <row r="12" spans="1:43" x14ac:dyDescent="0.3">
      <c r="A12" s="125" t="str">
        <f>IF(TableauRecap!C13="","",TableauRecap!C13)</f>
        <v/>
      </c>
      <c r="B12" s="124"/>
      <c r="C12" s="47" t="str">
        <f>IF(OR(C$6="s",C$6="f",C$6="d"),"C",IF(AND(Gestion!$B$7:$B$120=$A12,CalendrierGlobal!$C$5&gt;=Gestion!$E$7:$E$120,CalendrierGlobal!$C$5&lt;=Gestion!$F$7:$F$120),Gestion!$I$7:$I$120,""))</f>
        <v/>
      </c>
      <c r="D12" s="46" t="str">
        <f>IF(OR(D$6="s",D$6="f",D$6="d"),"C",IF(AND(Gestion!$B$7:$B$120=A12,CalendrierGlobal!$D$5&gt;=Gestion!$E$7:$E$120,CalendrierGlobal!$D$5&lt;=Gestion!$F$7:$F$120),Gestion!$I$7:$I$120,""))</f>
        <v/>
      </c>
      <c r="E12" s="46" t="str">
        <f>IF(OR(E$6="s",E$6="f",E$6="d"),"C",IF(AND(Gestion!$B$7:$B$120=A12,CalendrierGlobal!$E$5&gt;=Gestion!$E$7:$E$120,CalendrierGlobal!$E$5&lt;=Gestion!$F$7:$F$120),Gestion!$I$7:$I$120,""))</f>
        <v>C</v>
      </c>
      <c r="F12" s="46" t="str">
        <f>IF(OR(F$6="s",F$6="f",F$6="d"),"C",IF(AND(Gestion!$B$7:$B$120=A12,CalendrierGlobal!$F$5&gt;=Gestion!$E$7:$E$120,CalendrierGlobal!$F$5&lt;=Gestion!$F$7:$F$120),Gestion!$I$7:$I$120,""))</f>
        <v>C</v>
      </c>
      <c r="G12" s="46" t="str">
        <f>IF(OR(G$6="s",G$6="f",G$6="d"),"C",IF(AND(Gestion!$B$7:$B$120=A12,CalendrierGlobal!$G$5&gt;=Gestion!$E$7:$E$120,CalendrierGlobal!$G$5&lt;=Gestion!$F$7:$F$120),Gestion!$I$7:$I$120,""))</f>
        <v/>
      </c>
      <c r="H12" s="46" t="str">
        <f>IF(OR(H$6="s",H$6="f",H$6="d"),"C",IF(AND(Gestion!$B$7:$B$120=A12,CalendrierGlobal!$H$5&gt;=Gestion!$E$7:$E$120,CalendrierGlobal!$H$5&lt;=Gestion!$F$7:$F$120),Gestion!$I$7:$I$120,""))</f>
        <v>C</v>
      </c>
      <c r="I12" s="46" t="str">
        <f>IF(OR(I$6="s",I$6="f",I$6="d"),"C",IF(AND(Gestion!$B$7:$B$120=A12,CalendrierGlobal!$I$5&gt;=Gestion!$E$7:$E$120,CalendrierGlobal!$I$5&lt;=Gestion!$F$7:$F$120),Gestion!$I$7:$I$120,""))</f>
        <v/>
      </c>
      <c r="J12" s="46" t="str">
        <f>IF(OR(J$6="s",J$6="f",J$6="d"),"C",IF(AND(Gestion!$B$7:$B$120=A12,CalendrierGlobal!$J$5&gt;=Gestion!$E$7:$E$120,CalendrierGlobal!$J$5&lt;=Gestion!$F$7:$F$120),Gestion!$I$7:$I$120,""))</f>
        <v/>
      </c>
      <c r="K12" s="46" t="str">
        <f>IF(OR(K$6="s",K$6="f",K$6="d"),"C",IF(AND(Gestion!$B$7:$B$120=A12,CalendrierGlobal!$K$5&gt;=Gestion!$E$7:$E$120,CalendrierGlobal!$K$5&lt;=Gestion!$F$7:$F$120),Gestion!$I$7:$I$120,""))</f>
        <v/>
      </c>
      <c r="L12" s="46" t="str">
        <f>IF(OR(L$6="s",L$6="f",L$6="d"),"C",IF(AND(Gestion!$B$7:$B$120=A12,CalendrierGlobal!$L$5&gt;=Gestion!$E$7:$E$120,CalendrierGlobal!$L$5&lt;=Gestion!$F$7:$F$120),Gestion!$I$7:$I$120,""))</f>
        <v>C</v>
      </c>
      <c r="M12" s="46" t="str">
        <f>IF(OR(M$6="s",M$6="f",M$6="d"),"C",IF(AND(Gestion!$B$7:$B$120=A12,CalendrierGlobal!$M$5&gt;=Gestion!$E$7:$E$120,CalendrierGlobal!$M$5&lt;=Gestion!$F$7:$F$120),Gestion!$I$7:$I$120,""))</f>
        <v>C</v>
      </c>
      <c r="N12" s="46" t="str">
        <f>IF(OR(N$6="s",N$6="f",N$6="d"),"C",IF(AND(Gestion!$B$7:$B$120=A12,CalendrierGlobal!$N$5&gt;=Gestion!$E$7:$E$120,CalendrierGlobal!$N$5&lt;=Gestion!$F$7:$F$120),Gestion!$I$7:$I$120,""))</f>
        <v/>
      </c>
      <c r="O12" s="46" t="str">
        <f>IF(OR(O$6="s",O$6="f",O$6="d"),"C",IF(AND(Gestion!$B$7:$B$120=A12,CalendrierGlobal!$O$5&gt;=Gestion!$E$7:$E$120,CalendrierGlobal!$O$5&lt;=Gestion!$F$7:$F$120),Gestion!$I$7:$I$120,""))</f>
        <v/>
      </c>
      <c r="P12" s="46" t="str">
        <f>IF(OR(P$6="s",P$6="f",P$6="d"),"C",IF(AND(Gestion!$B$7:$B$120=A12,CalendrierGlobal!$P$5&gt;=Gestion!$E$7:$E$120,CalendrierGlobal!$P$5&lt;=Gestion!$F$7:$F$120),Gestion!$I$7:$I$120,""))</f>
        <v/>
      </c>
      <c r="Q12" s="46" t="str">
        <f>IF(OR(Q$6="s",Q$6="f",Q$6="d"),"C",IF(AND(Gestion!$B$7:$B$120=A12,CalendrierGlobal!$Q$5&gt;=Gestion!$E$7:$E$120,CalendrierGlobal!$Q$5&lt;=Gestion!$F$7:$F$120),Gestion!$I$7:$I$120,""))</f>
        <v/>
      </c>
      <c r="R12" s="46" t="str">
        <f>IF(OR(R$6="s",R$6="f",R$6="d"),"C",IF(AND(Gestion!$B$7:$B$120=A12,CalendrierGlobal!$R$5&gt;=Gestion!$E$7:$E$120,CalendrierGlobal!$R$5&lt;=Gestion!$F$7:$F$120),Gestion!$I$7:$I$120,""))</f>
        <v/>
      </c>
      <c r="S12" s="46" t="str">
        <f>IF(OR(S$6="s",S$6="f",S$6="d"),"C",IF(AND(Gestion!$B$7:$B$120=A12,CalendrierGlobal!$S$5&gt;=Gestion!$E$7:$E$120,CalendrierGlobal!$S$5&lt;=Gestion!$F$7:$F$120),Gestion!$I$7:$I$120,""))</f>
        <v>C</v>
      </c>
      <c r="T12" s="46" t="str">
        <f>IF(OR(T$6="s",T$6="f",T$6="d"),"C",IF(AND(Gestion!$B$7:$B$120=A12,CalendrierGlobal!$T$5&gt;=Gestion!$E$7:$E$120,CalendrierGlobal!$T$5&lt;=Gestion!$F$7:$F$120),Gestion!$I$7:$I$120,""))</f>
        <v>C</v>
      </c>
      <c r="U12" s="46" t="str">
        <f>IF(OR(U$6="s",U$6="f",U$6="d"),"C",IF(AND(Gestion!$B$7:$B$120=A12,CalendrierGlobal!$U$5&gt;=Gestion!$E$7:$E$120,CalendrierGlobal!$U$5&lt;=Gestion!$F$7:$F$120),Gestion!$I$7:$I$120,""))</f>
        <v/>
      </c>
      <c r="V12" s="46" t="str">
        <f>IF(OR(V$6="s",V$6="f",V$6="d"),"C",IF(AND(Gestion!$B$7:$B$120=A12,CalendrierGlobal!$V$5&gt;=Gestion!$E$7:$E$120,CalendrierGlobal!$V$5&lt;=Gestion!$F$7:$F$120),Gestion!$I$7:$I$120,""))</f>
        <v/>
      </c>
      <c r="W12" s="46" t="str">
        <f>IF(OR(W$6="s",W$6="f",W$6="d"),"C",IF(AND(Gestion!$B$7:$B$120=$A$7,CalendrierGlobal!W10&gt;=Gestion!$E$7:$E$120,CalendrierGlobal!W10&lt;=Gestion!$F$7:$F$120),Gestion!$I$7:$I$120,""))</f>
        <v/>
      </c>
      <c r="X12" s="46" t="str">
        <f>IF(OR(X$6="s",X$6="f",X$6="d"),"C",IF(AND(Gestion!$B$7:$B$120=A12,CalendrierGlobal!$X$5&gt;=Gestion!$E$7:$E$120,CalendrierGlobal!$X$5&lt;=Gestion!$F$7:$F$120),Gestion!$I$7:$I$120,""))</f>
        <v/>
      </c>
      <c r="Y12" s="46" t="str">
        <f>IF(OR(Y$6="s",Y$6="f",Y$6="d"),"C",IF(AND(Gestion!$B$7:$B$120=A12,CalendrierGlobal!$Y$5&gt;=Gestion!$E$7:$E$120,CalendrierGlobal!$Y$5&lt;=Gestion!$F$7:$F$120),Gestion!$I$7:$I$120,""))</f>
        <v/>
      </c>
      <c r="Z12" s="46" t="str">
        <f>IF(OR(Z$6="s",Z$6="f",Z$6="d"),"C",IF(AND(Gestion!$B$7:$B$120=A12,CalendrierGlobal!$Z$5&gt;=Gestion!$E$7:$E$120,CalendrierGlobal!$Z$5&lt;=Gestion!$F$7:$F$120),Gestion!$I$7:$I$120,""))</f>
        <v>C</v>
      </c>
      <c r="AA12" s="46" t="str">
        <f>IF(OR(AA$6="s",AA$6="f",AA$6="d"),"C",IF(AND(Gestion!$B$7:$B$120=A12,CalendrierGlobal!$AA$5&gt;=Gestion!$E$7:$E$120,CalendrierGlobal!$AA$5&lt;=Gestion!$F$7:$F$120),Gestion!$I$7:$I$120,""))</f>
        <v>C</v>
      </c>
      <c r="AB12" s="46" t="str">
        <f>IF(OR(AB$6="s",AB$6="f",AB$6="d"),"C",IF(AND(Gestion!$B$7:$B$120=A12,CalendrierGlobal!$AB$5&gt;=Gestion!$E$7:$E$120,CalendrierGlobal!$AB$5&lt;=Gestion!$F$7:$F$120),Gestion!$I$7:$I$120,""))</f>
        <v/>
      </c>
      <c r="AC12" s="46" t="str">
        <f>IF(OR(AC$6="s",AC$6="f",AC$6="d"),"C",IF(AND(Gestion!$B$7:$B$120=A12,CalendrierGlobal!$AC$5&gt;=Gestion!$E$7:$E$120,CalendrierGlobal!$AC$5&lt;=Gestion!$F$7:$F$120),Gestion!$I$7:$I$120,""))</f>
        <v/>
      </c>
      <c r="AD12" s="46" t="str">
        <f>IF(OR(AD$6="s",AD$6="f",AD$6="d"),"C",IF(AND(Gestion!$B$7:$B$120=A12,CalendrierGlobal!$AD$5&gt;=Gestion!$E$7:$E$120,CalendrierGlobal!$AD$5&lt;=Gestion!$F$7:$F$120),Gestion!$I$7:$I$120,""))</f>
        <v/>
      </c>
      <c r="AE12" s="46" t="str">
        <f>IF(OR(AE$6="s",AE$6="f",AE$6="d"),"C",IF(AND(Gestion!$B$7:$B$120=A12,CalendrierGlobal!$AE$5&gt;=Gestion!$E$7:$E$120,CalendrierGlobal!$AE$5&lt;=Gestion!$F$7:$F$120),Gestion!$I$7:$I$120,""))</f>
        <v/>
      </c>
      <c r="AF12" s="46" t="str">
        <f>IF(OR(AF$6="s",AF$6="f",AF$6="d"),"C",IF(AND(Gestion!$B$7:$B$120=A12,CalendrierGlobal!$AF$5&gt;=Gestion!$E$7:$E$120,CalendrierGlobal!$AF$5&lt;=Gestion!$F$7:$F$120),Gestion!$I$7:$I$120,""))</f>
        <v/>
      </c>
      <c r="AG12" s="46" t="str">
        <f>IF(OR(AG$6="s",AG$6="f",AG$6="d"),"C",IF(AND(Gestion!$B$7:$B$120=A12,CalendrierGlobal!$AG$5&gt;=Gestion!$E$7:$E$120,CalendrierGlobal!$AG$5&lt;=Gestion!$F$7:$F$120),Gestion!$I$7:$I$120,""))</f>
        <v>C</v>
      </c>
      <c r="AH12" s="46" t="str">
        <f>IF(OR(AH$6="s",AH$6="f",AH$6="d"),"C",IF(AND(Gestion!$B$7:$B$120=A12,CalendrierGlobal!$AH$5&gt;=Gestion!$E$7:$E$120,CalendrierGlobal!$AH$5&lt;=Gestion!$F$7:$F$120),Gestion!$I$7:$I$120,""))</f>
        <v>C</v>
      </c>
      <c r="AI12" s="46" t="str">
        <f>IF(OR(AI$6="s",AI$6="f",AI$6="d"),"C",IF(AND(Gestion!$B$7:$B$120=A12,CalendrierGlobal!$AI$5&gt;=Gestion!$E$7:$E$120,CalendrierGlobal!$AI$5&lt;=Gestion!$F$7:$F$120),Gestion!$I$7:$I$120,""))</f>
        <v/>
      </c>
      <c r="AJ12" s="46" t="str">
        <f>IF(OR(AJ$6="s",AJ$6="f",AJ$6="d"),"C",IF(AND(Gestion!$B$7:$B$120=A12,CalendrierGlobal!$AJ$5&gt;=Gestion!$E$7:$E$120,CalendrierGlobal!$AJ$5&lt;=Gestion!$F$7:$F$120),Gestion!$I$7:$I$120,""))</f>
        <v/>
      </c>
      <c r="AK12" s="46" t="str">
        <f>IF(OR(AK$6="s",AK$6="f",AK$6="d"),"C",IF(AND(Gestion!$B$7:$B$120=A12,CalendrierGlobal!$AK$5&gt;=Gestion!$E$7:$E$120,CalendrierGlobal!$AK$5&lt;=Gestion!$F$7:$F$120),Gestion!$I$7:$I$120,""))</f>
        <v/>
      </c>
      <c r="AL12" s="46" t="str">
        <f>IF(OR(AL$6="s",AL$6="f",AL$6="d"),"C",IF(AND(Gestion!$B$7:$B$120=A12,CalendrierGlobal!$AL$5&gt;=Gestion!$E$7:$E$120,CalendrierGlobal!$AL$5&lt;=Gestion!$F$7:$F$120),Gestion!$I$7:$I$120,""))</f>
        <v/>
      </c>
      <c r="AM12" s="46" t="str">
        <f>IF(OR(AM$6="s",AM$6="f",AM$6="d"),"C",IF(AND(Gestion!$B$7:$B$120=A12,CalendrierGlobal!$AM$5&gt;=Gestion!$E$7:$E$120,CalendrierGlobal!$AM$5&lt;=Gestion!$F$7:$F$120),Gestion!$I$7:$I$120,""))</f>
        <v/>
      </c>
      <c r="AN12" s="46" t="str">
        <f>IF(OR(AN$6="s",AN$6="f",AN$6="d"),"C",IF(AND(Gestion!$B$7:$B$120=A12,CalendrierGlobal!$AN$5&gt;=Gestion!$E$7:$E$120,CalendrierGlobal!$AN$5&lt;=Gestion!$F$7:$F$120),Gestion!$I$7:$I$120,""))</f>
        <v>C</v>
      </c>
      <c r="AO12" s="46" t="str">
        <f>IF(OR(AO$6="s",AO$6="f",AO$6="d"),"C",IF(AND(Gestion!$B$7:$B$120=A12,CalendrierGlobal!$AO$5&gt;=Gestion!$E$7:$E$120,CalendrierGlobal!$AO$5&lt;=Gestion!$F$7:$F$120),Gestion!$I$7:$I$120,""))</f>
        <v>C</v>
      </c>
      <c r="AP12" s="46" t="str">
        <f>IF(OR(AP$6="s",AP$6="f",AP$6="d"),"C",IF(AND(Gestion!$B$7:$B$120=A12,CalendrierGlobal!$AP$5&gt;=Gestion!$E$7:$E$120,CalendrierGlobal!$AP$5&lt;=Gestion!$F$7:$F$120),Gestion!$I$7:$I$120,""))</f>
        <v/>
      </c>
      <c r="AQ12" s="45" t="str">
        <f>IF(OR(AQ$6="s",AQ$6="f",AQ$6="d"),"C",IF(AND(Gestion!$B$7:$B$120=A12,CalendrierGlobal!$AQ$5&gt;=Gestion!$E$7:$E$120,CalendrierGlobal!$AQ$5&lt;=Gestion!$F$7:$F$120),Gestion!$I$7:$I$120,""))</f>
        <v/>
      </c>
    </row>
    <row r="13" spans="1:43" x14ac:dyDescent="0.3">
      <c r="A13" s="125" t="str">
        <f>IF(TableauRecap!C14="","",TableauRecap!C14)</f>
        <v/>
      </c>
      <c r="B13" s="124"/>
      <c r="C13" s="47" t="str">
        <f>IF(OR(C$6="s",C$6="f",C$6="d"),"C",IF(AND(Gestion!$B$7:$B$120=$A13,CalendrierGlobal!$C$5&gt;=Gestion!$E$7:$E$120,CalendrierGlobal!$C$5&lt;=Gestion!$F$7:$F$120),Gestion!$I$7:$I$120,""))</f>
        <v/>
      </c>
      <c r="D13" s="46" t="str">
        <f>IF(OR(D$6="s",D$6="f",D$6="d"),"C",IF(AND(Gestion!$B$7:$B$120=A13,CalendrierGlobal!$D$5&gt;=Gestion!$E$7:$E$120,CalendrierGlobal!$D$5&lt;=Gestion!$F$7:$F$120),Gestion!$I$7:$I$120,""))</f>
        <v/>
      </c>
      <c r="E13" s="46" t="str">
        <f>IF(OR(E$6="s",E$6="f",E$6="d"),"C",IF(AND(Gestion!$B$7:$B$120=A13,CalendrierGlobal!$E$5&gt;=Gestion!$E$7:$E$120,CalendrierGlobal!$E$5&lt;=Gestion!$F$7:$F$120),Gestion!$I$7:$I$120,""))</f>
        <v>C</v>
      </c>
      <c r="F13" s="46" t="str">
        <f>IF(OR(F$6="s",F$6="f",F$6="d"),"C",IF(AND(Gestion!$B$7:$B$120=A13,CalendrierGlobal!$F$5&gt;=Gestion!$E$7:$E$120,CalendrierGlobal!$F$5&lt;=Gestion!$F$7:$F$120),Gestion!$I$7:$I$120,""))</f>
        <v>C</v>
      </c>
      <c r="G13" s="46" t="str">
        <f>IF(OR(G$6="s",G$6="f",G$6="d"),"C",IF(AND(Gestion!$B$7:$B$120=A13,CalendrierGlobal!$G$5&gt;=Gestion!$E$7:$E$120,CalendrierGlobal!$G$5&lt;=Gestion!$F$7:$F$120),Gestion!$I$7:$I$120,""))</f>
        <v/>
      </c>
      <c r="H13" s="46" t="str">
        <f>IF(OR(H$6="s",H$6="f",H$6="d"),"C",IF(AND(Gestion!$B$7:$B$120=A13,CalendrierGlobal!$H$5&gt;=Gestion!$E$7:$E$120,CalendrierGlobal!$H$5&lt;=Gestion!$F$7:$F$120),Gestion!$I$7:$I$120,""))</f>
        <v>C</v>
      </c>
      <c r="I13" s="46" t="str">
        <f>IF(OR(I$6="s",I$6="f",I$6="d"),"C",IF(AND(Gestion!$B$7:$B$120=A13,CalendrierGlobal!$I$5&gt;=Gestion!$E$7:$E$120,CalendrierGlobal!$I$5&lt;=Gestion!$F$7:$F$120),Gestion!$I$7:$I$120,""))</f>
        <v/>
      </c>
      <c r="J13" s="46" t="str">
        <f>IF(OR(J$6="s",J$6="f",J$6="d"),"C",IF(AND(Gestion!$B$7:$B$120=A13,CalendrierGlobal!$J$5&gt;=Gestion!$E$7:$E$120,CalendrierGlobal!$J$5&lt;=Gestion!$F$7:$F$120),Gestion!$I$7:$I$120,""))</f>
        <v/>
      </c>
      <c r="K13" s="46" t="str">
        <f>IF(OR(K$6="s",K$6="f",K$6="d"),"C",IF(AND(Gestion!$B$7:$B$120=A13,CalendrierGlobal!$K$5&gt;=Gestion!$E$7:$E$120,CalendrierGlobal!$K$5&lt;=Gestion!$F$7:$F$120),Gestion!$I$7:$I$120,""))</f>
        <v/>
      </c>
      <c r="L13" s="46" t="str">
        <f>IF(OR(L$6="s",L$6="f",L$6="d"),"C",IF(AND(Gestion!$B$7:$B$120=A13,CalendrierGlobal!$L$5&gt;=Gestion!$E$7:$E$120,CalendrierGlobal!$L$5&lt;=Gestion!$F$7:$F$120),Gestion!$I$7:$I$120,""))</f>
        <v>C</v>
      </c>
      <c r="M13" s="46" t="str">
        <f>IF(OR(M$6="s",M$6="f",M$6="d"),"C",IF(AND(Gestion!$B$7:$B$120=A13,CalendrierGlobal!$M$5&gt;=Gestion!$E$7:$E$120,CalendrierGlobal!$M$5&lt;=Gestion!$F$7:$F$120),Gestion!$I$7:$I$120,""))</f>
        <v>C</v>
      </c>
      <c r="N13" s="46" t="str">
        <f>IF(OR(N$6="s",N$6="f",N$6="d"),"C",IF(AND(Gestion!$B$7:$B$120=A13,CalendrierGlobal!$N$5&gt;=Gestion!$E$7:$E$120,CalendrierGlobal!$N$5&lt;=Gestion!$F$7:$F$120),Gestion!$I$7:$I$120,""))</f>
        <v/>
      </c>
      <c r="O13" s="46" t="str">
        <f>IF(OR(O$6="s",O$6="f",O$6="d"),"C",IF(AND(Gestion!$B$7:$B$120=A13,CalendrierGlobal!$O$5&gt;=Gestion!$E$7:$E$120,CalendrierGlobal!$O$5&lt;=Gestion!$F$7:$F$120),Gestion!$I$7:$I$120,""))</f>
        <v/>
      </c>
      <c r="P13" s="46" t="str">
        <f>IF(OR(P$6="s",P$6="f",P$6="d"),"C",IF(AND(Gestion!$B$7:$B$120=A13,CalendrierGlobal!$P$5&gt;=Gestion!$E$7:$E$120,CalendrierGlobal!$P$5&lt;=Gestion!$F$7:$F$120),Gestion!$I$7:$I$120,""))</f>
        <v/>
      </c>
      <c r="Q13" s="46" t="str">
        <f>IF(OR(Q$6="s",Q$6="f",Q$6="d"),"C",IF(AND(Gestion!$B$7:$B$120=A13,CalendrierGlobal!$Q$5&gt;=Gestion!$E$7:$E$120,CalendrierGlobal!$Q$5&lt;=Gestion!$F$7:$F$120),Gestion!$I$7:$I$120,""))</f>
        <v/>
      </c>
      <c r="R13" s="46" t="str">
        <f>IF(OR(R$6="s",R$6="f",R$6="d"),"C",IF(AND(Gestion!$B$7:$B$120=A13,CalendrierGlobal!$R$5&gt;=Gestion!$E$7:$E$120,CalendrierGlobal!$R$5&lt;=Gestion!$F$7:$F$120),Gestion!$I$7:$I$120,""))</f>
        <v/>
      </c>
      <c r="S13" s="46" t="str">
        <f>IF(OR(S$6="s",S$6="f",S$6="d"),"C",IF(AND(Gestion!$B$7:$B$120=A13,CalendrierGlobal!$S$5&gt;=Gestion!$E$7:$E$120,CalendrierGlobal!$S$5&lt;=Gestion!$F$7:$F$120),Gestion!$I$7:$I$120,""))</f>
        <v>C</v>
      </c>
      <c r="T13" s="46" t="str">
        <f>IF(OR(T$6="s",T$6="f",T$6="d"),"C",IF(AND(Gestion!$B$7:$B$120=A13,CalendrierGlobal!$T$5&gt;=Gestion!$E$7:$E$120,CalendrierGlobal!$T$5&lt;=Gestion!$F$7:$F$120),Gestion!$I$7:$I$120,""))</f>
        <v>C</v>
      </c>
      <c r="U13" s="46" t="str">
        <f>IF(OR(U$6="s",U$6="f",U$6="d"),"C",IF(AND(Gestion!$B$7:$B$120=A13,CalendrierGlobal!$U$5&gt;=Gestion!$E$7:$E$120,CalendrierGlobal!$U$5&lt;=Gestion!$F$7:$F$120),Gestion!$I$7:$I$120,""))</f>
        <v/>
      </c>
      <c r="V13" s="46" t="str">
        <f>IF(OR(V$6="s",V$6="f",V$6="d"),"C",IF(AND(Gestion!$B$7:$B$120=A13,CalendrierGlobal!$V$5&gt;=Gestion!$E$7:$E$120,CalendrierGlobal!$V$5&lt;=Gestion!$F$7:$F$120),Gestion!$I$7:$I$120,""))</f>
        <v/>
      </c>
      <c r="W13" s="46" t="str">
        <f>IF(OR(W$6="s",W$6="f",W$6="d"),"C",IF(AND(Gestion!$B$7:$B$120=$A$7,CalendrierGlobal!W11&gt;=Gestion!$E$7:$E$120,CalendrierGlobal!W11&lt;=Gestion!$F$7:$F$120),Gestion!$I$7:$I$120,""))</f>
        <v/>
      </c>
      <c r="X13" s="46" t="str">
        <f>IF(OR(X$6="s",X$6="f",X$6="d"),"C",IF(AND(Gestion!$B$7:$B$120=A13,CalendrierGlobal!$X$5&gt;=Gestion!$E$7:$E$120,CalendrierGlobal!$X$5&lt;=Gestion!$F$7:$F$120),Gestion!$I$7:$I$120,""))</f>
        <v/>
      </c>
      <c r="Y13" s="46" t="str">
        <f>IF(OR(Y$6="s",Y$6="f",Y$6="d"),"C",IF(AND(Gestion!$B$7:$B$120=A13,CalendrierGlobal!$Y$5&gt;=Gestion!$E$7:$E$120,CalendrierGlobal!$Y$5&lt;=Gestion!$F$7:$F$120),Gestion!$I$7:$I$120,""))</f>
        <v/>
      </c>
      <c r="Z13" s="46" t="str">
        <f>IF(OR(Z$6="s",Z$6="f",Z$6="d"),"C",IF(AND(Gestion!$B$7:$B$120=A13,CalendrierGlobal!$Z$5&gt;=Gestion!$E$7:$E$120,CalendrierGlobal!$Z$5&lt;=Gestion!$F$7:$F$120),Gestion!$I$7:$I$120,""))</f>
        <v>C</v>
      </c>
      <c r="AA13" s="46" t="str">
        <f>IF(OR(AA$6="s",AA$6="f",AA$6="d"),"C",IF(AND(Gestion!$B$7:$B$120=A13,CalendrierGlobal!$AA$5&gt;=Gestion!$E$7:$E$120,CalendrierGlobal!$AA$5&lt;=Gestion!$F$7:$F$120),Gestion!$I$7:$I$120,""))</f>
        <v>C</v>
      </c>
      <c r="AB13" s="46" t="str">
        <f>IF(OR(AB$6="s",AB$6="f",AB$6="d"),"C",IF(AND(Gestion!$B$7:$B$120=A13,CalendrierGlobal!$AB$5&gt;=Gestion!$E$7:$E$120,CalendrierGlobal!$AB$5&lt;=Gestion!$F$7:$F$120),Gestion!$I$7:$I$120,""))</f>
        <v/>
      </c>
      <c r="AC13" s="46" t="str">
        <f>IF(OR(AC$6="s",AC$6="f",AC$6="d"),"C",IF(AND(Gestion!$B$7:$B$120=A13,CalendrierGlobal!$AC$5&gt;=Gestion!$E$7:$E$120,CalendrierGlobal!$AC$5&lt;=Gestion!$F$7:$F$120),Gestion!$I$7:$I$120,""))</f>
        <v/>
      </c>
      <c r="AD13" s="46" t="str">
        <f>IF(OR(AD$6="s",AD$6="f",AD$6="d"),"C",IF(AND(Gestion!$B$7:$B$120=A13,CalendrierGlobal!$AD$5&gt;=Gestion!$E$7:$E$120,CalendrierGlobal!$AD$5&lt;=Gestion!$F$7:$F$120),Gestion!$I$7:$I$120,""))</f>
        <v/>
      </c>
      <c r="AE13" s="46" t="str">
        <f>IF(OR(AE$6="s",AE$6="f",AE$6="d"),"C",IF(AND(Gestion!$B$7:$B$120=A13,CalendrierGlobal!$AE$5&gt;=Gestion!$E$7:$E$120,CalendrierGlobal!$AE$5&lt;=Gestion!$F$7:$F$120),Gestion!$I$7:$I$120,""))</f>
        <v/>
      </c>
      <c r="AF13" s="46" t="str">
        <f>IF(OR(AF$6="s",AF$6="f",AF$6="d"),"C",IF(AND(Gestion!$B$7:$B$120=A13,CalendrierGlobal!$AF$5&gt;=Gestion!$E$7:$E$120,CalendrierGlobal!$AF$5&lt;=Gestion!$F$7:$F$120),Gestion!$I$7:$I$120,""))</f>
        <v/>
      </c>
      <c r="AG13" s="46" t="str">
        <f>IF(OR(AG$6="s",AG$6="f",AG$6="d"),"C",IF(AND(Gestion!$B$7:$B$120=A13,CalendrierGlobal!$AG$5&gt;=Gestion!$E$7:$E$120,CalendrierGlobal!$AG$5&lt;=Gestion!$F$7:$F$120),Gestion!$I$7:$I$120,""))</f>
        <v>C</v>
      </c>
      <c r="AH13" s="46" t="str">
        <f>IF(OR(AH$6="s",AH$6="f",AH$6="d"),"C",IF(AND(Gestion!$B$7:$B$120=A13,CalendrierGlobal!$AH$5&gt;=Gestion!$E$7:$E$120,CalendrierGlobal!$AH$5&lt;=Gestion!$F$7:$F$120),Gestion!$I$7:$I$120,""))</f>
        <v>C</v>
      </c>
      <c r="AI13" s="46" t="str">
        <f>IF(OR(AI$6="s",AI$6="f",AI$6="d"),"C",IF(AND(Gestion!$B$7:$B$120=A13,CalendrierGlobal!$AI$5&gt;=Gestion!$E$7:$E$120,CalendrierGlobal!$AI$5&lt;=Gestion!$F$7:$F$120),Gestion!$I$7:$I$120,""))</f>
        <v/>
      </c>
      <c r="AJ13" s="46" t="str">
        <f>IF(OR(AJ$6="s",AJ$6="f",AJ$6="d"),"C",IF(AND(Gestion!$B$7:$B$120=A13,CalendrierGlobal!$AJ$5&gt;=Gestion!$E$7:$E$120,CalendrierGlobal!$AJ$5&lt;=Gestion!$F$7:$F$120),Gestion!$I$7:$I$120,""))</f>
        <v/>
      </c>
      <c r="AK13" s="46" t="str">
        <f>IF(OR(AK$6="s",AK$6="f",AK$6="d"),"C",IF(AND(Gestion!$B$7:$B$120=A13,CalendrierGlobal!$AK$5&gt;=Gestion!$E$7:$E$120,CalendrierGlobal!$AK$5&lt;=Gestion!$F$7:$F$120),Gestion!$I$7:$I$120,""))</f>
        <v/>
      </c>
      <c r="AL13" s="46" t="str">
        <f>IF(OR(AL$6="s",AL$6="f",AL$6="d"),"C",IF(AND(Gestion!$B$7:$B$120=A13,CalendrierGlobal!$AL$5&gt;=Gestion!$E$7:$E$120,CalendrierGlobal!$AL$5&lt;=Gestion!$F$7:$F$120),Gestion!$I$7:$I$120,""))</f>
        <v/>
      </c>
      <c r="AM13" s="46" t="str">
        <f>IF(OR(AM$6="s",AM$6="f",AM$6="d"),"C",IF(AND(Gestion!$B$7:$B$120=A13,CalendrierGlobal!$AM$5&gt;=Gestion!$E$7:$E$120,CalendrierGlobal!$AM$5&lt;=Gestion!$F$7:$F$120),Gestion!$I$7:$I$120,""))</f>
        <v/>
      </c>
      <c r="AN13" s="46" t="str">
        <f>IF(OR(AN$6="s",AN$6="f",AN$6="d"),"C",IF(AND(Gestion!$B$7:$B$120=A13,CalendrierGlobal!$AN$5&gt;=Gestion!$E$7:$E$120,CalendrierGlobal!$AN$5&lt;=Gestion!$F$7:$F$120),Gestion!$I$7:$I$120,""))</f>
        <v>C</v>
      </c>
      <c r="AO13" s="46" t="str">
        <f>IF(OR(AO$6="s",AO$6="f",AO$6="d"),"C",IF(AND(Gestion!$B$7:$B$120=A13,CalendrierGlobal!$AO$5&gt;=Gestion!$E$7:$E$120,CalendrierGlobal!$AO$5&lt;=Gestion!$F$7:$F$120),Gestion!$I$7:$I$120,""))</f>
        <v>C</v>
      </c>
      <c r="AP13" s="46" t="str">
        <f>IF(OR(AP$6="s",AP$6="f",AP$6="d"),"C",IF(AND(Gestion!$B$7:$B$120=A13,CalendrierGlobal!$AP$5&gt;=Gestion!$E$7:$E$120,CalendrierGlobal!$AP$5&lt;=Gestion!$F$7:$F$120),Gestion!$I$7:$I$120,""))</f>
        <v/>
      </c>
      <c r="AQ13" s="45" t="str">
        <f>IF(OR(AQ$6="s",AQ$6="f",AQ$6="d"),"C",IF(AND(Gestion!$B$7:$B$120=A13,CalendrierGlobal!$AQ$5&gt;=Gestion!$E$7:$E$120,CalendrierGlobal!$AQ$5&lt;=Gestion!$F$7:$F$120),Gestion!$I$7:$I$120,""))</f>
        <v/>
      </c>
    </row>
    <row r="14" spans="1:43" x14ac:dyDescent="0.3">
      <c r="A14" s="125" t="str">
        <f>IF(TableauRecap!C15="","",TableauRecap!C15)</f>
        <v/>
      </c>
      <c r="B14" s="124"/>
      <c r="C14" s="47" t="str">
        <f>IF(OR(C$6="s",C$6="f",C$6="d"),"C",IF(AND(Gestion!$B$7:$B$120=$A14,CalendrierGlobal!$C$5&gt;=Gestion!$E$7:$E$120,CalendrierGlobal!$C$5&lt;=Gestion!$F$7:$F$120),Gestion!$I$7:$I$120,""))</f>
        <v/>
      </c>
      <c r="D14" s="46" t="str">
        <f>IF(OR(D$6="s",D$6="f",D$6="d"),"C",IF(AND(Gestion!$B$7:$B$120=A14,CalendrierGlobal!$D$5&gt;=Gestion!$E$7:$E$120,CalendrierGlobal!$D$5&lt;=Gestion!$F$7:$F$120),Gestion!$I$7:$I$120,""))</f>
        <v/>
      </c>
      <c r="E14" s="46" t="str">
        <f>IF(OR(E$6="s",E$6="f",E$6="d"),"C",IF(AND(Gestion!$B$7:$B$120=A14,CalendrierGlobal!$E$5&gt;=Gestion!$E$7:$E$120,CalendrierGlobal!$E$5&lt;=Gestion!$F$7:$F$120),Gestion!$I$7:$I$120,""))</f>
        <v>C</v>
      </c>
      <c r="F14" s="46" t="str">
        <f>IF(OR(F$6="s",F$6="f",F$6="d"),"C",IF(AND(Gestion!$B$7:$B$120=A14,CalendrierGlobal!$F$5&gt;=Gestion!$E$7:$E$120,CalendrierGlobal!$F$5&lt;=Gestion!$F$7:$F$120),Gestion!$I$7:$I$120,""))</f>
        <v>C</v>
      </c>
      <c r="G14" s="46" t="str">
        <f>IF(OR(G$6="s",G$6="f",G$6="d"),"C",IF(AND(Gestion!$B$7:$B$120=A14,CalendrierGlobal!$G$5&gt;=Gestion!$E$7:$E$120,CalendrierGlobal!$G$5&lt;=Gestion!$F$7:$F$120),Gestion!$I$7:$I$120,""))</f>
        <v/>
      </c>
      <c r="H14" s="46" t="str">
        <f>IF(OR(H$6="s",H$6="f",H$6="d"),"C",IF(AND(Gestion!$B$7:$B$120=A14,CalendrierGlobal!$H$5&gt;=Gestion!$E$7:$E$120,CalendrierGlobal!$H$5&lt;=Gestion!$F$7:$F$120),Gestion!$I$7:$I$120,""))</f>
        <v>C</v>
      </c>
      <c r="I14" s="46" t="str">
        <f>IF(OR(I$6="s",I$6="f",I$6="d"),"C",IF(AND(Gestion!$B$7:$B$120=A14,CalendrierGlobal!$I$5&gt;=Gestion!$E$7:$E$120,CalendrierGlobal!$I$5&lt;=Gestion!$F$7:$F$120),Gestion!$I$7:$I$120,""))</f>
        <v/>
      </c>
      <c r="J14" s="46" t="str">
        <f>IF(OR(J$6="s",J$6="f",J$6="d"),"C",IF(AND(Gestion!$B$7:$B$120=A14,CalendrierGlobal!$J$5&gt;=Gestion!$E$7:$E$120,CalendrierGlobal!$J$5&lt;=Gestion!$F$7:$F$120),Gestion!$I$7:$I$120,""))</f>
        <v/>
      </c>
      <c r="K14" s="46" t="str">
        <f>IF(OR(K$6="s",K$6="f",K$6="d"),"C",IF(AND(Gestion!$B$7:$B$120=A14,CalendrierGlobal!$K$5&gt;=Gestion!$E$7:$E$120,CalendrierGlobal!$K$5&lt;=Gestion!$F$7:$F$120),Gestion!$I$7:$I$120,""))</f>
        <v/>
      </c>
      <c r="L14" s="46" t="str">
        <f>IF(OR(L$6="s",L$6="f",L$6="d"),"C",IF(AND(Gestion!$B$7:$B$120=A14,CalendrierGlobal!$L$5&gt;=Gestion!$E$7:$E$120,CalendrierGlobal!$L$5&lt;=Gestion!$F$7:$F$120),Gestion!$I$7:$I$120,""))</f>
        <v>C</v>
      </c>
      <c r="M14" s="46" t="str">
        <f>IF(OR(M$6="s",M$6="f",M$6="d"),"C",IF(AND(Gestion!$B$7:$B$120=A14,CalendrierGlobal!$M$5&gt;=Gestion!$E$7:$E$120,CalendrierGlobal!$M$5&lt;=Gestion!$F$7:$F$120),Gestion!$I$7:$I$120,""))</f>
        <v>C</v>
      </c>
      <c r="N14" s="46" t="str">
        <f>IF(OR(N$6="s",N$6="f",N$6="d"),"C",IF(AND(Gestion!$B$7:$B$120=A14,CalendrierGlobal!$N$5&gt;=Gestion!$E$7:$E$120,CalendrierGlobal!$N$5&lt;=Gestion!$F$7:$F$120),Gestion!$I$7:$I$120,""))</f>
        <v/>
      </c>
      <c r="O14" s="46" t="str">
        <f>IF(OR(O$6="s",O$6="f",O$6="d"),"C",IF(AND(Gestion!$B$7:$B$120=A14,CalendrierGlobal!$O$5&gt;=Gestion!$E$7:$E$120,CalendrierGlobal!$O$5&lt;=Gestion!$F$7:$F$120),Gestion!$I$7:$I$120,""))</f>
        <v/>
      </c>
      <c r="P14" s="46" t="str">
        <f>IF(OR(P$6="s",P$6="f",P$6="d"),"C",IF(AND(Gestion!$B$7:$B$120=A14,CalendrierGlobal!$P$5&gt;=Gestion!$E$7:$E$120,CalendrierGlobal!$P$5&lt;=Gestion!$F$7:$F$120),Gestion!$I$7:$I$120,""))</f>
        <v/>
      </c>
      <c r="Q14" s="46" t="str">
        <f>IF(OR(Q$6="s",Q$6="f",Q$6="d"),"C",IF(AND(Gestion!$B$7:$B$120=A14,CalendrierGlobal!$Q$5&gt;=Gestion!$E$7:$E$120,CalendrierGlobal!$Q$5&lt;=Gestion!$F$7:$F$120),Gestion!$I$7:$I$120,""))</f>
        <v/>
      </c>
      <c r="R14" s="46" t="str">
        <f>IF(OR(R$6="s",R$6="f",R$6="d"),"C",IF(AND(Gestion!$B$7:$B$120=A14,CalendrierGlobal!$R$5&gt;=Gestion!$E$7:$E$120,CalendrierGlobal!$R$5&lt;=Gestion!$F$7:$F$120),Gestion!$I$7:$I$120,""))</f>
        <v/>
      </c>
      <c r="S14" s="46" t="str">
        <f>IF(OR(S$6="s",S$6="f",S$6="d"),"C",IF(AND(Gestion!$B$7:$B$120=A14,CalendrierGlobal!$S$5&gt;=Gestion!$E$7:$E$120,CalendrierGlobal!$S$5&lt;=Gestion!$F$7:$F$120),Gestion!$I$7:$I$120,""))</f>
        <v>C</v>
      </c>
      <c r="T14" s="46" t="str">
        <f>IF(OR(T$6="s",T$6="f",T$6="d"),"C",IF(AND(Gestion!$B$7:$B$120=A14,CalendrierGlobal!$T$5&gt;=Gestion!$E$7:$E$120,CalendrierGlobal!$T$5&lt;=Gestion!$F$7:$F$120),Gestion!$I$7:$I$120,""))</f>
        <v>C</v>
      </c>
      <c r="U14" s="46" t="str">
        <f>IF(OR(U$6="s",U$6="f",U$6="d"),"C",IF(AND(Gestion!$B$7:$B$120=A14,CalendrierGlobal!$U$5&gt;=Gestion!$E$7:$E$120,CalendrierGlobal!$U$5&lt;=Gestion!$F$7:$F$120),Gestion!$I$7:$I$120,""))</f>
        <v/>
      </c>
      <c r="V14" s="46" t="str">
        <f>IF(OR(V$6="s",V$6="f",V$6="d"),"C",IF(AND(Gestion!$B$7:$B$120=A14,CalendrierGlobal!$V$5&gt;=Gestion!$E$7:$E$120,CalendrierGlobal!$V$5&lt;=Gestion!$F$7:$F$120),Gestion!$I$7:$I$120,""))</f>
        <v/>
      </c>
      <c r="W14" s="46" t="str">
        <f>IF(OR(W$6="s",W$6="f",W$6="d"),"C",IF(AND(Gestion!$B$7:$B$120=$A$7,CalendrierGlobal!W12&gt;=Gestion!$E$7:$E$120,CalendrierGlobal!W12&lt;=Gestion!$F$7:$F$120),Gestion!$I$7:$I$120,""))</f>
        <v/>
      </c>
      <c r="X14" s="46" t="str">
        <f>IF(OR(X$6="s",X$6="f",X$6="d"),"C",IF(AND(Gestion!$B$7:$B$120=A14,CalendrierGlobal!$X$5&gt;=Gestion!$E$7:$E$120,CalendrierGlobal!$X$5&lt;=Gestion!$F$7:$F$120),Gestion!$I$7:$I$120,""))</f>
        <v/>
      </c>
      <c r="Y14" s="46" t="str">
        <f>IF(OR(Y$6="s",Y$6="f",Y$6="d"),"C",IF(AND(Gestion!$B$7:$B$120=A14,CalendrierGlobal!$Y$5&gt;=Gestion!$E$7:$E$120,CalendrierGlobal!$Y$5&lt;=Gestion!$F$7:$F$120),Gestion!$I$7:$I$120,""))</f>
        <v/>
      </c>
      <c r="Z14" s="46" t="str">
        <f>IF(OR(Z$6="s",Z$6="f",Z$6="d"),"C",IF(AND(Gestion!$B$7:$B$120=A14,CalendrierGlobal!$Z$5&gt;=Gestion!$E$7:$E$120,CalendrierGlobal!$Z$5&lt;=Gestion!$F$7:$F$120),Gestion!$I$7:$I$120,""))</f>
        <v>C</v>
      </c>
      <c r="AA14" s="46" t="str">
        <f>IF(OR(AA$6="s",AA$6="f",AA$6="d"),"C",IF(AND(Gestion!$B$7:$B$120=A14,CalendrierGlobal!$AA$5&gt;=Gestion!$E$7:$E$120,CalendrierGlobal!$AA$5&lt;=Gestion!$F$7:$F$120),Gestion!$I$7:$I$120,""))</f>
        <v>C</v>
      </c>
      <c r="AB14" s="46" t="str">
        <f>IF(OR(AB$6="s",AB$6="f",AB$6="d"),"C",IF(AND(Gestion!$B$7:$B$120=A14,CalendrierGlobal!$AB$5&gt;=Gestion!$E$7:$E$120,CalendrierGlobal!$AB$5&lt;=Gestion!$F$7:$F$120),Gestion!$I$7:$I$120,""))</f>
        <v/>
      </c>
      <c r="AC14" s="46" t="str">
        <f>IF(OR(AC$6="s",AC$6="f",AC$6="d"),"C",IF(AND(Gestion!$B$7:$B$120=A14,CalendrierGlobal!$AC$5&gt;=Gestion!$E$7:$E$120,CalendrierGlobal!$AC$5&lt;=Gestion!$F$7:$F$120),Gestion!$I$7:$I$120,""))</f>
        <v/>
      </c>
      <c r="AD14" s="46" t="str">
        <f>IF(OR(AD$6="s",AD$6="f",AD$6="d"),"C",IF(AND(Gestion!$B$7:$B$120=A14,CalendrierGlobal!$AD$5&gt;=Gestion!$E$7:$E$120,CalendrierGlobal!$AD$5&lt;=Gestion!$F$7:$F$120),Gestion!$I$7:$I$120,""))</f>
        <v/>
      </c>
      <c r="AE14" s="46" t="str">
        <f>IF(OR(AE$6="s",AE$6="f",AE$6="d"),"C",IF(AND(Gestion!$B$7:$B$120=A14,CalendrierGlobal!$AE$5&gt;=Gestion!$E$7:$E$120,CalendrierGlobal!$AE$5&lt;=Gestion!$F$7:$F$120),Gestion!$I$7:$I$120,""))</f>
        <v/>
      </c>
      <c r="AF14" s="46" t="str">
        <f>IF(OR(AF$6="s",AF$6="f",AF$6="d"),"C",IF(AND(Gestion!$B$7:$B$120=A14,CalendrierGlobal!$AF$5&gt;=Gestion!$E$7:$E$120,CalendrierGlobal!$AF$5&lt;=Gestion!$F$7:$F$120),Gestion!$I$7:$I$120,""))</f>
        <v/>
      </c>
      <c r="AG14" s="46" t="str">
        <f>IF(OR(AG$6="s",AG$6="f",AG$6="d"),"C",IF(AND(Gestion!$B$7:$B$120=A14,CalendrierGlobal!$AG$5&gt;=Gestion!$E$7:$E$120,CalendrierGlobal!$AG$5&lt;=Gestion!$F$7:$F$120),Gestion!$I$7:$I$120,""))</f>
        <v>C</v>
      </c>
      <c r="AH14" s="46" t="str">
        <f>IF(OR(AH$6="s",AH$6="f",AH$6="d"),"C",IF(AND(Gestion!$B$7:$B$120=A14,CalendrierGlobal!$AH$5&gt;=Gestion!$E$7:$E$120,CalendrierGlobal!$AH$5&lt;=Gestion!$F$7:$F$120),Gestion!$I$7:$I$120,""))</f>
        <v>C</v>
      </c>
      <c r="AI14" s="46" t="str">
        <f>IF(OR(AI$6="s",AI$6="f",AI$6="d"),"C",IF(AND(Gestion!$B$7:$B$120=A14,CalendrierGlobal!$AI$5&gt;=Gestion!$E$7:$E$120,CalendrierGlobal!$AI$5&lt;=Gestion!$F$7:$F$120),Gestion!$I$7:$I$120,""))</f>
        <v/>
      </c>
      <c r="AJ14" s="46" t="str">
        <f>IF(OR(AJ$6="s",AJ$6="f",AJ$6="d"),"C",IF(AND(Gestion!$B$7:$B$120=A14,CalendrierGlobal!$AJ$5&gt;=Gestion!$E$7:$E$120,CalendrierGlobal!$AJ$5&lt;=Gestion!$F$7:$F$120),Gestion!$I$7:$I$120,""))</f>
        <v/>
      </c>
      <c r="AK14" s="46" t="str">
        <f>IF(OR(AK$6="s",AK$6="f",AK$6="d"),"C",IF(AND(Gestion!$B$7:$B$120=A14,CalendrierGlobal!$AK$5&gt;=Gestion!$E$7:$E$120,CalendrierGlobal!$AK$5&lt;=Gestion!$F$7:$F$120),Gestion!$I$7:$I$120,""))</f>
        <v/>
      </c>
      <c r="AL14" s="46" t="str">
        <f>IF(OR(AL$6="s",AL$6="f",AL$6="d"),"C",IF(AND(Gestion!$B$7:$B$120=A14,CalendrierGlobal!$AL$5&gt;=Gestion!$E$7:$E$120,CalendrierGlobal!$AL$5&lt;=Gestion!$F$7:$F$120),Gestion!$I$7:$I$120,""))</f>
        <v/>
      </c>
      <c r="AM14" s="46" t="str">
        <f>IF(OR(AM$6="s",AM$6="f",AM$6="d"),"C",IF(AND(Gestion!$B$7:$B$120=A14,CalendrierGlobal!$AM$5&gt;=Gestion!$E$7:$E$120,CalendrierGlobal!$AM$5&lt;=Gestion!$F$7:$F$120),Gestion!$I$7:$I$120,""))</f>
        <v/>
      </c>
      <c r="AN14" s="46" t="str">
        <f>IF(OR(AN$6="s",AN$6="f",AN$6="d"),"C",IF(AND(Gestion!$B$7:$B$120=A14,CalendrierGlobal!$AN$5&gt;=Gestion!$E$7:$E$120,CalendrierGlobal!$AN$5&lt;=Gestion!$F$7:$F$120),Gestion!$I$7:$I$120,""))</f>
        <v>C</v>
      </c>
      <c r="AO14" s="46" t="str">
        <f>IF(OR(AO$6="s",AO$6="f",AO$6="d"),"C",IF(AND(Gestion!$B$7:$B$120=A14,CalendrierGlobal!$AO$5&gt;=Gestion!$E$7:$E$120,CalendrierGlobal!$AO$5&lt;=Gestion!$F$7:$F$120),Gestion!$I$7:$I$120,""))</f>
        <v>C</v>
      </c>
      <c r="AP14" s="46" t="str">
        <f>IF(OR(AP$6="s",AP$6="f",AP$6="d"),"C",IF(AND(Gestion!$B$7:$B$120=A14,CalendrierGlobal!$AP$5&gt;=Gestion!$E$7:$E$120,CalendrierGlobal!$AP$5&lt;=Gestion!$F$7:$F$120),Gestion!$I$7:$I$120,""))</f>
        <v/>
      </c>
      <c r="AQ14" s="45" t="str">
        <f>IF(OR(AQ$6="s",AQ$6="f",AQ$6="d"),"C",IF(AND(Gestion!$B$7:$B$120=A14,CalendrierGlobal!$AQ$5&gt;=Gestion!$E$7:$E$120,CalendrierGlobal!$AQ$5&lt;=Gestion!$F$7:$F$120),Gestion!$I$7:$I$120,""))</f>
        <v/>
      </c>
    </row>
    <row r="15" spans="1:43" x14ac:dyDescent="0.3">
      <c r="A15" s="125" t="str">
        <f>IF(TableauRecap!C16="","",TableauRecap!C16)</f>
        <v/>
      </c>
      <c r="B15" s="124"/>
      <c r="C15" s="47" t="str">
        <f>IF(OR(C$6="s",C$6="f",C$6="d"),"C",IF(AND(Gestion!$B$7:$B$120=$A15,CalendrierGlobal!$C$5&gt;=Gestion!$E$7:$E$120,CalendrierGlobal!$C$5&lt;=Gestion!$F$7:$F$120),Gestion!$I$7:$I$120,""))</f>
        <v/>
      </c>
      <c r="D15" s="46" t="str">
        <f>IF(OR(D$6="s",D$6="f",D$6="d"),"C",IF(AND(Gestion!$B$7:$B$120=A15,CalendrierGlobal!$D$5&gt;=Gestion!$E$7:$E$120,CalendrierGlobal!$D$5&lt;=Gestion!$F$7:$F$120),Gestion!$I$7:$I$120,""))</f>
        <v/>
      </c>
      <c r="E15" s="46" t="str">
        <f>IF(OR(E$6="s",E$6="f",E$6="d"),"C",IF(AND(Gestion!$B$7:$B$120=A15,CalendrierGlobal!$E$5&gt;=Gestion!$E$7:$E$120,CalendrierGlobal!$E$5&lt;=Gestion!$F$7:$F$120),Gestion!$I$7:$I$120,""))</f>
        <v>C</v>
      </c>
      <c r="F15" s="46" t="str">
        <f>IF(OR(F$6="s",F$6="f",F$6="d"),"C",IF(AND(Gestion!$B$7:$B$120=A15,CalendrierGlobal!$F$5&gt;=Gestion!$E$7:$E$120,CalendrierGlobal!$F$5&lt;=Gestion!$F$7:$F$120),Gestion!$I$7:$I$120,""))</f>
        <v>C</v>
      </c>
      <c r="G15" s="46" t="str">
        <f>IF(OR(G$6="s",G$6="f",G$6="d"),"C",IF(AND(Gestion!$B$7:$B$120=A15,CalendrierGlobal!$G$5&gt;=Gestion!$E$7:$E$120,CalendrierGlobal!$G$5&lt;=Gestion!$F$7:$F$120),Gestion!$I$7:$I$120,""))</f>
        <v/>
      </c>
      <c r="H15" s="46" t="str">
        <f>IF(OR(H$6="s",H$6="f",H$6="d"),"C",IF(AND(Gestion!$B$7:$B$120=A15,CalendrierGlobal!$H$5&gt;=Gestion!$E$7:$E$120,CalendrierGlobal!$H$5&lt;=Gestion!$F$7:$F$120),Gestion!$I$7:$I$120,""))</f>
        <v>C</v>
      </c>
      <c r="I15" s="46" t="str">
        <f>IF(OR(I$6="s",I$6="f",I$6="d"),"C",IF(AND(Gestion!$B$7:$B$120=A15,CalendrierGlobal!$I$5&gt;=Gestion!$E$7:$E$120,CalendrierGlobal!$I$5&lt;=Gestion!$F$7:$F$120),Gestion!$I$7:$I$120,""))</f>
        <v/>
      </c>
      <c r="J15" s="46" t="str">
        <f>IF(OR(J$6="s",J$6="f",J$6="d"),"C",IF(AND(Gestion!$B$7:$B$120=A15,CalendrierGlobal!$J$5&gt;=Gestion!$E$7:$E$120,CalendrierGlobal!$J$5&lt;=Gestion!$F$7:$F$120),Gestion!$I$7:$I$120,""))</f>
        <v/>
      </c>
      <c r="K15" s="46" t="str">
        <f>IF(OR(K$6="s",K$6="f",K$6="d"),"C",IF(AND(Gestion!$B$7:$B$120=A15,CalendrierGlobal!$K$5&gt;=Gestion!$E$7:$E$120,CalendrierGlobal!$K$5&lt;=Gestion!$F$7:$F$120),Gestion!$I$7:$I$120,""))</f>
        <v/>
      </c>
      <c r="L15" s="46" t="str">
        <f>IF(OR(L$6="s",L$6="f",L$6="d"),"C",IF(AND(Gestion!$B$7:$B$120=A15,CalendrierGlobal!$L$5&gt;=Gestion!$E$7:$E$120,CalendrierGlobal!$L$5&lt;=Gestion!$F$7:$F$120),Gestion!$I$7:$I$120,""))</f>
        <v>C</v>
      </c>
      <c r="M15" s="46" t="str">
        <f>IF(OR(M$6="s",M$6="f",M$6="d"),"C",IF(AND(Gestion!$B$7:$B$120=A15,CalendrierGlobal!$M$5&gt;=Gestion!$E$7:$E$120,CalendrierGlobal!$M$5&lt;=Gestion!$F$7:$F$120),Gestion!$I$7:$I$120,""))</f>
        <v>C</v>
      </c>
      <c r="N15" s="46" t="str">
        <f>IF(OR(N$6="s",N$6="f",N$6="d"),"C",IF(AND(Gestion!$B$7:$B$120=A15,CalendrierGlobal!$N$5&gt;=Gestion!$E$7:$E$120,CalendrierGlobal!$N$5&lt;=Gestion!$F$7:$F$120),Gestion!$I$7:$I$120,""))</f>
        <v/>
      </c>
      <c r="O15" s="46" t="str">
        <f>IF(OR(O$6="s",O$6="f",O$6="d"),"C",IF(AND(Gestion!$B$7:$B$120=A15,CalendrierGlobal!$O$5&gt;=Gestion!$E$7:$E$120,CalendrierGlobal!$O$5&lt;=Gestion!$F$7:$F$120),Gestion!$I$7:$I$120,""))</f>
        <v/>
      </c>
      <c r="P15" s="46" t="str">
        <f>IF(OR(P$6="s",P$6="f",P$6="d"),"C",IF(AND(Gestion!$B$7:$B$120=A15,CalendrierGlobal!$P$5&gt;=Gestion!$E$7:$E$120,CalendrierGlobal!$P$5&lt;=Gestion!$F$7:$F$120),Gestion!$I$7:$I$120,""))</f>
        <v/>
      </c>
      <c r="Q15" s="46" t="str">
        <f>IF(OR(Q$6="s",Q$6="f",Q$6="d"),"C",IF(AND(Gestion!$B$7:$B$120=A15,CalendrierGlobal!$Q$5&gt;=Gestion!$E$7:$E$120,CalendrierGlobal!$Q$5&lt;=Gestion!$F$7:$F$120),Gestion!$I$7:$I$120,""))</f>
        <v/>
      </c>
      <c r="R15" s="46" t="str">
        <f>IF(OR(R$6="s",R$6="f",R$6="d"),"C",IF(AND(Gestion!$B$7:$B$120=A15,CalendrierGlobal!$R$5&gt;=Gestion!$E$7:$E$120,CalendrierGlobal!$R$5&lt;=Gestion!$F$7:$F$120),Gestion!$I$7:$I$120,""))</f>
        <v/>
      </c>
      <c r="S15" s="46" t="str">
        <f>IF(OR(S$6="s",S$6="f",S$6="d"),"C",IF(AND(Gestion!$B$7:$B$120=A15,CalendrierGlobal!$S$5&gt;=Gestion!$E$7:$E$120,CalendrierGlobal!$S$5&lt;=Gestion!$F$7:$F$120),Gestion!$I$7:$I$120,""))</f>
        <v>C</v>
      </c>
      <c r="T15" s="46" t="str">
        <f>IF(OR(T$6="s",T$6="f",T$6="d"),"C",IF(AND(Gestion!$B$7:$B$120=A15,CalendrierGlobal!$T$5&gt;=Gestion!$E$7:$E$120,CalendrierGlobal!$T$5&lt;=Gestion!$F$7:$F$120),Gestion!$I$7:$I$120,""))</f>
        <v>C</v>
      </c>
      <c r="U15" s="46" t="str">
        <f>IF(OR(U$6="s",U$6="f",U$6="d"),"C",IF(AND(Gestion!$B$7:$B$120=A15,CalendrierGlobal!$U$5&gt;=Gestion!$E$7:$E$120,CalendrierGlobal!$U$5&lt;=Gestion!$F$7:$F$120),Gestion!$I$7:$I$120,""))</f>
        <v/>
      </c>
      <c r="V15" s="46" t="str">
        <f>IF(OR(V$6="s",V$6="f",V$6="d"),"C",IF(AND(Gestion!$B$7:$B$120=A15,CalendrierGlobal!$V$5&gt;=Gestion!$E$7:$E$120,CalendrierGlobal!$V$5&lt;=Gestion!$F$7:$F$120),Gestion!$I$7:$I$120,""))</f>
        <v/>
      </c>
      <c r="W15" s="46" t="str">
        <f>IF(OR(W$6="s",W$6="f",W$6="d"),"C",IF(AND(Gestion!$B$7:$B$120=$A$7,CalendrierGlobal!W13&gt;=Gestion!$E$7:$E$120,CalendrierGlobal!W13&lt;=Gestion!$F$7:$F$120),Gestion!$I$7:$I$120,""))</f>
        <v/>
      </c>
      <c r="X15" s="46" t="str">
        <f>IF(OR(X$6="s",X$6="f",X$6="d"),"C",IF(AND(Gestion!$B$7:$B$120=A15,CalendrierGlobal!$X$5&gt;=Gestion!$E$7:$E$120,CalendrierGlobal!$X$5&lt;=Gestion!$F$7:$F$120),Gestion!$I$7:$I$120,""))</f>
        <v/>
      </c>
      <c r="Y15" s="46" t="str">
        <f>IF(OR(Y$6="s",Y$6="f",Y$6="d"),"C",IF(AND(Gestion!$B$7:$B$120=A15,CalendrierGlobal!$Y$5&gt;=Gestion!$E$7:$E$120,CalendrierGlobal!$Y$5&lt;=Gestion!$F$7:$F$120),Gestion!$I$7:$I$120,""))</f>
        <v/>
      </c>
      <c r="Z15" s="46" t="str">
        <f>IF(OR(Z$6="s",Z$6="f",Z$6="d"),"C",IF(AND(Gestion!$B$7:$B$120=A15,CalendrierGlobal!$Z$5&gt;=Gestion!$E$7:$E$120,CalendrierGlobal!$Z$5&lt;=Gestion!$F$7:$F$120),Gestion!$I$7:$I$120,""))</f>
        <v>C</v>
      </c>
      <c r="AA15" s="46" t="str">
        <f>IF(OR(AA$6="s",AA$6="f",AA$6="d"),"C",IF(AND(Gestion!$B$7:$B$120=A15,CalendrierGlobal!$AA$5&gt;=Gestion!$E$7:$E$120,CalendrierGlobal!$AA$5&lt;=Gestion!$F$7:$F$120),Gestion!$I$7:$I$120,""))</f>
        <v>C</v>
      </c>
      <c r="AB15" s="46" t="str">
        <f>IF(OR(AB$6="s",AB$6="f",AB$6="d"),"C",IF(AND(Gestion!$B$7:$B$120=A15,CalendrierGlobal!$AB$5&gt;=Gestion!$E$7:$E$120,CalendrierGlobal!$AB$5&lt;=Gestion!$F$7:$F$120),Gestion!$I$7:$I$120,""))</f>
        <v/>
      </c>
      <c r="AC15" s="46" t="str">
        <f>IF(OR(AC$6="s",AC$6="f",AC$6="d"),"C",IF(AND(Gestion!$B$7:$B$120=A15,CalendrierGlobal!$AC$5&gt;=Gestion!$E$7:$E$120,CalendrierGlobal!$AC$5&lt;=Gestion!$F$7:$F$120),Gestion!$I$7:$I$120,""))</f>
        <v/>
      </c>
      <c r="AD15" s="46" t="str">
        <f>IF(OR(AD$6="s",AD$6="f",AD$6="d"),"C",IF(AND(Gestion!$B$7:$B$120=A15,CalendrierGlobal!$AD$5&gt;=Gestion!$E$7:$E$120,CalendrierGlobal!$AD$5&lt;=Gestion!$F$7:$F$120),Gestion!$I$7:$I$120,""))</f>
        <v/>
      </c>
      <c r="AE15" s="46" t="str">
        <f>IF(OR(AE$6="s",AE$6="f",AE$6="d"),"C",IF(AND(Gestion!$B$7:$B$120=A15,CalendrierGlobal!$AE$5&gt;=Gestion!$E$7:$E$120,CalendrierGlobal!$AE$5&lt;=Gestion!$F$7:$F$120),Gestion!$I$7:$I$120,""))</f>
        <v/>
      </c>
      <c r="AF15" s="46" t="str">
        <f>IF(OR(AF$6="s",AF$6="f",AF$6="d"),"C",IF(AND(Gestion!$B$7:$B$120=A15,CalendrierGlobal!$AF$5&gt;=Gestion!$E$7:$E$120,CalendrierGlobal!$AF$5&lt;=Gestion!$F$7:$F$120),Gestion!$I$7:$I$120,""))</f>
        <v/>
      </c>
      <c r="AG15" s="46" t="str">
        <f>IF(OR(AG$6="s",AG$6="f",AG$6="d"),"C",IF(AND(Gestion!$B$7:$B$120=A15,CalendrierGlobal!$AG$5&gt;=Gestion!$E$7:$E$120,CalendrierGlobal!$AG$5&lt;=Gestion!$F$7:$F$120),Gestion!$I$7:$I$120,""))</f>
        <v>C</v>
      </c>
      <c r="AH15" s="46" t="str">
        <f>IF(OR(AH$6="s",AH$6="f",AH$6="d"),"C",IF(AND(Gestion!$B$7:$B$120=A15,CalendrierGlobal!$AH$5&gt;=Gestion!$E$7:$E$120,CalendrierGlobal!$AH$5&lt;=Gestion!$F$7:$F$120),Gestion!$I$7:$I$120,""))</f>
        <v>C</v>
      </c>
      <c r="AI15" s="46" t="str">
        <f>IF(OR(AI$6="s",AI$6="f",AI$6="d"),"C",IF(AND(Gestion!$B$7:$B$120=A15,CalendrierGlobal!$AI$5&gt;=Gestion!$E$7:$E$120,CalendrierGlobal!$AI$5&lt;=Gestion!$F$7:$F$120),Gestion!$I$7:$I$120,""))</f>
        <v/>
      </c>
      <c r="AJ15" s="46" t="str">
        <f>IF(OR(AJ$6="s",AJ$6="f",AJ$6="d"),"C",IF(AND(Gestion!$B$7:$B$120=A15,CalendrierGlobal!$AJ$5&gt;=Gestion!$E$7:$E$120,CalendrierGlobal!$AJ$5&lt;=Gestion!$F$7:$F$120),Gestion!$I$7:$I$120,""))</f>
        <v/>
      </c>
      <c r="AK15" s="46" t="str">
        <f>IF(OR(AK$6="s",AK$6="f",AK$6="d"),"C",IF(AND(Gestion!$B$7:$B$120=A15,CalendrierGlobal!$AK$5&gt;=Gestion!$E$7:$E$120,CalendrierGlobal!$AK$5&lt;=Gestion!$F$7:$F$120),Gestion!$I$7:$I$120,""))</f>
        <v/>
      </c>
      <c r="AL15" s="46" t="str">
        <f>IF(OR(AL$6="s",AL$6="f",AL$6="d"),"C",IF(AND(Gestion!$B$7:$B$120=A15,CalendrierGlobal!$AL$5&gt;=Gestion!$E$7:$E$120,CalendrierGlobal!$AL$5&lt;=Gestion!$F$7:$F$120),Gestion!$I$7:$I$120,""))</f>
        <v/>
      </c>
      <c r="AM15" s="46" t="str">
        <f>IF(OR(AM$6="s",AM$6="f",AM$6="d"),"C",IF(AND(Gestion!$B$7:$B$120=A15,CalendrierGlobal!$AM$5&gt;=Gestion!$E$7:$E$120,CalendrierGlobal!$AM$5&lt;=Gestion!$F$7:$F$120),Gestion!$I$7:$I$120,""))</f>
        <v/>
      </c>
      <c r="AN15" s="46" t="str">
        <f>IF(OR(AN$6="s",AN$6="f",AN$6="d"),"C",IF(AND(Gestion!$B$7:$B$120=A15,CalendrierGlobal!$AN$5&gt;=Gestion!$E$7:$E$120,CalendrierGlobal!$AN$5&lt;=Gestion!$F$7:$F$120),Gestion!$I$7:$I$120,""))</f>
        <v>C</v>
      </c>
      <c r="AO15" s="46" t="str">
        <f>IF(OR(AO$6="s",AO$6="f",AO$6="d"),"C",IF(AND(Gestion!$B$7:$B$120=A15,CalendrierGlobal!$AO$5&gt;=Gestion!$E$7:$E$120,CalendrierGlobal!$AO$5&lt;=Gestion!$F$7:$F$120),Gestion!$I$7:$I$120,""))</f>
        <v>C</v>
      </c>
      <c r="AP15" s="46" t="str">
        <f>IF(OR(AP$6="s",AP$6="f",AP$6="d"),"C",IF(AND(Gestion!$B$7:$B$120=A15,CalendrierGlobal!$AP$5&gt;=Gestion!$E$7:$E$120,CalendrierGlobal!$AP$5&lt;=Gestion!$F$7:$F$120),Gestion!$I$7:$I$120,""))</f>
        <v/>
      </c>
      <c r="AQ15" s="45" t="str">
        <f>IF(OR(AQ$6="s",AQ$6="f",AQ$6="d"),"C",IF(AND(Gestion!$B$7:$B$120=A15,CalendrierGlobal!$AQ$5&gt;=Gestion!$E$7:$E$120,CalendrierGlobal!$AQ$5&lt;=Gestion!$F$7:$F$120),Gestion!$I$7:$I$120,""))</f>
        <v/>
      </c>
    </row>
    <row r="16" spans="1:43" x14ac:dyDescent="0.3">
      <c r="A16" s="125" t="str">
        <f>IF(TableauRecap!C17="","",TableauRecap!C17)</f>
        <v/>
      </c>
      <c r="B16" s="124"/>
      <c r="C16" s="47" t="str">
        <f>IF(OR(C$6="s",C$6="f",C$6="d"),"C",IF(AND(Gestion!$B$7:$B$120=$A16,CalendrierGlobal!$C$5&gt;=Gestion!$E$7:$E$120,CalendrierGlobal!$C$5&lt;=Gestion!$F$7:$F$120),Gestion!$I$7:$I$120,""))</f>
        <v/>
      </c>
      <c r="D16" s="46" t="str">
        <f>IF(OR(D$6="s",D$6="f",D$6="d"),"C",IF(AND(Gestion!$B$7:$B$120=A16,CalendrierGlobal!$D$5&gt;=Gestion!$E$7:$E$120,CalendrierGlobal!$D$5&lt;=Gestion!$F$7:$F$120),Gestion!$I$7:$I$120,""))</f>
        <v/>
      </c>
      <c r="E16" s="46" t="str">
        <f>IF(OR(E$6="s",E$6="f",E$6="d"),"C",IF(AND(Gestion!$B$7:$B$120=A16,CalendrierGlobal!$E$5&gt;=Gestion!$E$7:$E$120,CalendrierGlobal!$E$5&lt;=Gestion!$F$7:$F$120),Gestion!$I$7:$I$120,""))</f>
        <v>C</v>
      </c>
      <c r="F16" s="46" t="str">
        <f>IF(OR(F$6="s",F$6="f",F$6="d"),"C",IF(AND(Gestion!$B$7:$B$120=A16,CalendrierGlobal!$F$5&gt;=Gestion!$E$7:$E$120,CalendrierGlobal!$F$5&lt;=Gestion!$F$7:$F$120),Gestion!$I$7:$I$120,""))</f>
        <v>C</v>
      </c>
      <c r="G16" s="46" t="str">
        <f>IF(OR(G$6="s",G$6="f",G$6="d"),"C",IF(AND(Gestion!$B$7:$B$120=A16,CalendrierGlobal!$G$5&gt;=Gestion!$E$7:$E$120,CalendrierGlobal!$G$5&lt;=Gestion!$F$7:$F$120),Gestion!$I$7:$I$120,""))</f>
        <v/>
      </c>
      <c r="H16" s="46" t="str">
        <f>IF(OR(H$6="s",H$6="f",H$6="d"),"C",IF(AND(Gestion!$B$7:$B$120=A16,CalendrierGlobal!$H$5&gt;=Gestion!$E$7:$E$120,CalendrierGlobal!$H$5&lt;=Gestion!$F$7:$F$120),Gestion!$I$7:$I$120,""))</f>
        <v>C</v>
      </c>
      <c r="I16" s="46" t="str">
        <f>IF(OR(I$6="s",I$6="f",I$6="d"),"C",IF(AND(Gestion!$B$7:$B$120=A16,CalendrierGlobal!$I$5&gt;=Gestion!$E$7:$E$120,CalendrierGlobal!$I$5&lt;=Gestion!$F$7:$F$120),Gestion!$I$7:$I$120,""))</f>
        <v/>
      </c>
      <c r="J16" s="46" t="str">
        <f>IF(OR(J$6="s",J$6="f",J$6="d"),"C",IF(AND(Gestion!$B$7:$B$120=A16,CalendrierGlobal!$J$5&gt;=Gestion!$E$7:$E$120,CalendrierGlobal!$J$5&lt;=Gestion!$F$7:$F$120),Gestion!$I$7:$I$120,""))</f>
        <v/>
      </c>
      <c r="K16" s="46" t="str">
        <f>IF(OR(K$6="s",K$6="f",K$6="d"),"C",IF(AND(Gestion!$B$7:$B$120=A16,CalendrierGlobal!$K$5&gt;=Gestion!$E$7:$E$120,CalendrierGlobal!$K$5&lt;=Gestion!$F$7:$F$120),Gestion!$I$7:$I$120,""))</f>
        <v/>
      </c>
      <c r="L16" s="46" t="str">
        <f>IF(OR(L$6="s",L$6="f",L$6="d"),"C",IF(AND(Gestion!$B$7:$B$120=A16,CalendrierGlobal!$L$5&gt;=Gestion!$E$7:$E$120,CalendrierGlobal!$L$5&lt;=Gestion!$F$7:$F$120),Gestion!$I$7:$I$120,""))</f>
        <v>C</v>
      </c>
      <c r="M16" s="46" t="str">
        <f>IF(OR(M$6="s",M$6="f",M$6="d"),"C",IF(AND(Gestion!$B$7:$B$120=A16,CalendrierGlobal!$M$5&gt;=Gestion!$E$7:$E$120,CalendrierGlobal!$M$5&lt;=Gestion!$F$7:$F$120),Gestion!$I$7:$I$120,""))</f>
        <v>C</v>
      </c>
      <c r="N16" s="46" t="str">
        <f>IF(OR(N$6="s",N$6="f",N$6="d"),"C",IF(AND(Gestion!$B$7:$B$120=A16,CalendrierGlobal!$N$5&gt;=Gestion!$E$7:$E$120,CalendrierGlobal!$N$5&lt;=Gestion!$F$7:$F$120),Gestion!$I$7:$I$120,""))</f>
        <v/>
      </c>
      <c r="O16" s="46" t="str">
        <f>IF(OR(O$6="s",O$6="f",O$6="d"),"C",IF(AND(Gestion!$B$7:$B$120=A16,CalendrierGlobal!$O$5&gt;=Gestion!$E$7:$E$120,CalendrierGlobal!$O$5&lt;=Gestion!$F$7:$F$120),Gestion!$I$7:$I$120,""))</f>
        <v/>
      </c>
      <c r="P16" s="46" t="str">
        <f>IF(OR(P$6="s",P$6="f",P$6="d"),"C",IF(AND(Gestion!$B$7:$B$120=A16,CalendrierGlobal!$P$5&gt;=Gestion!$E$7:$E$120,CalendrierGlobal!$P$5&lt;=Gestion!$F$7:$F$120),Gestion!$I$7:$I$120,""))</f>
        <v/>
      </c>
      <c r="Q16" s="46" t="str">
        <f>IF(OR(Q$6="s",Q$6="f",Q$6="d"),"C",IF(AND(Gestion!$B$7:$B$120=A16,CalendrierGlobal!$Q$5&gt;=Gestion!$E$7:$E$120,CalendrierGlobal!$Q$5&lt;=Gestion!$F$7:$F$120),Gestion!$I$7:$I$120,""))</f>
        <v/>
      </c>
      <c r="R16" s="46" t="str">
        <f>IF(OR(R$6="s",R$6="f",R$6="d"),"C",IF(AND(Gestion!$B$7:$B$120=A16,CalendrierGlobal!$R$5&gt;=Gestion!$E$7:$E$120,CalendrierGlobal!$R$5&lt;=Gestion!$F$7:$F$120),Gestion!$I$7:$I$120,""))</f>
        <v/>
      </c>
      <c r="S16" s="46" t="str">
        <f>IF(OR(S$6="s",S$6="f",S$6="d"),"C",IF(AND(Gestion!$B$7:$B$120=A16,CalendrierGlobal!$S$5&gt;=Gestion!$E$7:$E$120,CalendrierGlobal!$S$5&lt;=Gestion!$F$7:$F$120),Gestion!$I$7:$I$120,""))</f>
        <v>C</v>
      </c>
      <c r="T16" s="46" t="str">
        <f>IF(OR(T$6="s",T$6="f",T$6="d"),"C",IF(AND(Gestion!$B$7:$B$120=A16,CalendrierGlobal!$T$5&gt;=Gestion!$E$7:$E$120,CalendrierGlobal!$T$5&lt;=Gestion!$F$7:$F$120),Gestion!$I$7:$I$120,""))</f>
        <v>C</v>
      </c>
      <c r="U16" s="46" t="str">
        <f>IF(OR(U$6="s",U$6="f",U$6="d"),"C",IF(AND(Gestion!$B$7:$B$120=A16,CalendrierGlobal!$U$5&gt;=Gestion!$E$7:$E$120,CalendrierGlobal!$U$5&lt;=Gestion!$F$7:$F$120),Gestion!$I$7:$I$120,""))</f>
        <v/>
      </c>
      <c r="V16" s="46" t="str">
        <f>IF(OR(V$6="s",V$6="f",V$6="d"),"C",IF(AND(Gestion!$B$7:$B$120=A16,CalendrierGlobal!$V$5&gt;=Gestion!$E$7:$E$120,CalendrierGlobal!$V$5&lt;=Gestion!$F$7:$F$120),Gestion!$I$7:$I$120,""))</f>
        <v/>
      </c>
      <c r="W16" s="46" t="str">
        <f>IF(OR(W$6="s",W$6="f",W$6="d"),"C",IF(AND(Gestion!$B$7:$B$120=$A$7,CalendrierGlobal!W14&gt;=Gestion!$E$7:$E$120,CalendrierGlobal!W14&lt;=Gestion!$F$7:$F$120),Gestion!$I$7:$I$120,""))</f>
        <v/>
      </c>
      <c r="X16" s="46" t="str">
        <f>IF(OR(X$6="s",X$6="f",X$6="d"),"C",IF(AND(Gestion!$B$7:$B$120=A16,CalendrierGlobal!$X$5&gt;=Gestion!$E$7:$E$120,CalendrierGlobal!$X$5&lt;=Gestion!$F$7:$F$120),Gestion!$I$7:$I$120,""))</f>
        <v/>
      </c>
      <c r="Y16" s="46" t="str">
        <f>IF(OR(Y$6="s",Y$6="f",Y$6="d"),"C",IF(AND(Gestion!$B$7:$B$120=A16,CalendrierGlobal!$Y$5&gt;=Gestion!$E$7:$E$120,CalendrierGlobal!$Y$5&lt;=Gestion!$F$7:$F$120),Gestion!$I$7:$I$120,""))</f>
        <v/>
      </c>
      <c r="Z16" s="46" t="str">
        <f>IF(OR(Z$6="s",Z$6="f",Z$6="d"),"C",IF(AND(Gestion!$B$7:$B$120=A16,CalendrierGlobal!$Z$5&gt;=Gestion!$E$7:$E$120,CalendrierGlobal!$Z$5&lt;=Gestion!$F$7:$F$120),Gestion!$I$7:$I$120,""))</f>
        <v>C</v>
      </c>
      <c r="AA16" s="46" t="str">
        <f>IF(OR(AA$6="s",AA$6="f",AA$6="d"),"C",IF(AND(Gestion!$B$7:$B$120=A16,CalendrierGlobal!$AA$5&gt;=Gestion!$E$7:$E$120,CalendrierGlobal!$AA$5&lt;=Gestion!$F$7:$F$120),Gestion!$I$7:$I$120,""))</f>
        <v>C</v>
      </c>
      <c r="AB16" s="46" t="str">
        <f>IF(OR(AB$6="s",AB$6="f",AB$6="d"),"C",IF(AND(Gestion!$B$7:$B$120=A16,CalendrierGlobal!$AB$5&gt;=Gestion!$E$7:$E$120,CalendrierGlobal!$AB$5&lt;=Gestion!$F$7:$F$120),Gestion!$I$7:$I$120,""))</f>
        <v/>
      </c>
      <c r="AC16" s="46" t="str">
        <f>IF(OR(AC$6="s",AC$6="f",AC$6="d"),"C",IF(AND(Gestion!$B$7:$B$120=A16,CalendrierGlobal!$AC$5&gt;=Gestion!$E$7:$E$120,CalendrierGlobal!$AC$5&lt;=Gestion!$F$7:$F$120),Gestion!$I$7:$I$120,""))</f>
        <v/>
      </c>
      <c r="AD16" s="46" t="str">
        <f>IF(OR(AD$6="s",AD$6="f",AD$6="d"),"C",IF(AND(Gestion!$B$7:$B$120=A16,CalendrierGlobal!$AD$5&gt;=Gestion!$E$7:$E$120,CalendrierGlobal!$AD$5&lt;=Gestion!$F$7:$F$120),Gestion!$I$7:$I$120,""))</f>
        <v/>
      </c>
      <c r="AE16" s="46" t="str">
        <f>IF(OR(AE$6="s",AE$6="f",AE$6="d"),"C",IF(AND(Gestion!$B$7:$B$120=A16,CalendrierGlobal!$AE$5&gt;=Gestion!$E$7:$E$120,CalendrierGlobal!$AE$5&lt;=Gestion!$F$7:$F$120),Gestion!$I$7:$I$120,""))</f>
        <v/>
      </c>
      <c r="AF16" s="46" t="str">
        <f>IF(OR(AF$6="s",AF$6="f",AF$6="d"),"C",IF(AND(Gestion!$B$7:$B$120=A16,CalendrierGlobal!$AF$5&gt;=Gestion!$E$7:$E$120,CalendrierGlobal!$AF$5&lt;=Gestion!$F$7:$F$120),Gestion!$I$7:$I$120,""))</f>
        <v/>
      </c>
      <c r="AG16" s="46" t="str">
        <f>IF(OR(AG$6="s",AG$6="f",AG$6="d"),"C",IF(AND(Gestion!$B$7:$B$120=A16,CalendrierGlobal!$AG$5&gt;=Gestion!$E$7:$E$120,CalendrierGlobal!$AG$5&lt;=Gestion!$F$7:$F$120),Gestion!$I$7:$I$120,""))</f>
        <v>C</v>
      </c>
      <c r="AH16" s="46" t="str">
        <f>IF(OR(AH$6="s",AH$6="f",AH$6="d"),"C",IF(AND(Gestion!$B$7:$B$120=A16,CalendrierGlobal!$AH$5&gt;=Gestion!$E$7:$E$120,CalendrierGlobal!$AH$5&lt;=Gestion!$F$7:$F$120),Gestion!$I$7:$I$120,""))</f>
        <v>C</v>
      </c>
      <c r="AI16" s="46" t="str">
        <f>IF(OR(AI$6="s",AI$6="f",AI$6="d"),"C",IF(AND(Gestion!$B$7:$B$120=A16,CalendrierGlobal!$AI$5&gt;=Gestion!$E$7:$E$120,CalendrierGlobal!$AI$5&lt;=Gestion!$F$7:$F$120),Gestion!$I$7:$I$120,""))</f>
        <v/>
      </c>
      <c r="AJ16" s="46" t="str">
        <f>IF(OR(AJ$6="s",AJ$6="f",AJ$6="d"),"C",IF(AND(Gestion!$B$7:$B$120=A16,CalendrierGlobal!$AJ$5&gt;=Gestion!$E$7:$E$120,CalendrierGlobal!$AJ$5&lt;=Gestion!$F$7:$F$120),Gestion!$I$7:$I$120,""))</f>
        <v/>
      </c>
      <c r="AK16" s="46" t="str">
        <f>IF(OR(AK$6="s",AK$6="f",AK$6="d"),"C",IF(AND(Gestion!$B$7:$B$120=A16,CalendrierGlobal!$AK$5&gt;=Gestion!$E$7:$E$120,CalendrierGlobal!$AK$5&lt;=Gestion!$F$7:$F$120),Gestion!$I$7:$I$120,""))</f>
        <v/>
      </c>
      <c r="AL16" s="46" t="str">
        <f>IF(OR(AL$6="s",AL$6="f",AL$6="d"),"C",IF(AND(Gestion!$B$7:$B$120=A16,CalendrierGlobal!$AL$5&gt;=Gestion!$E$7:$E$120,CalendrierGlobal!$AL$5&lt;=Gestion!$F$7:$F$120),Gestion!$I$7:$I$120,""))</f>
        <v/>
      </c>
      <c r="AM16" s="46" t="str">
        <f>IF(OR(AM$6="s",AM$6="f",AM$6="d"),"C",IF(AND(Gestion!$B$7:$B$120=A16,CalendrierGlobal!$AM$5&gt;=Gestion!$E$7:$E$120,CalendrierGlobal!$AM$5&lt;=Gestion!$F$7:$F$120),Gestion!$I$7:$I$120,""))</f>
        <v/>
      </c>
      <c r="AN16" s="46" t="str">
        <f>IF(OR(AN$6="s",AN$6="f",AN$6="d"),"C",IF(AND(Gestion!$B$7:$B$120=A16,CalendrierGlobal!$AN$5&gt;=Gestion!$E$7:$E$120,CalendrierGlobal!$AN$5&lt;=Gestion!$F$7:$F$120),Gestion!$I$7:$I$120,""))</f>
        <v>C</v>
      </c>
      <c r="AO16" s="46" t="str">
        <f>IF(OR(AO$6="s",AO$6="f",AO$6="d"),"C",IF(AND(Gestion!$B$7:$B$120=A16,CalendrierGlobal!$AO$5&gt;=Gestion!$E$7:$E$120,CalendrierGlobal!$AO$5&lt;=Gestion!$F$7:$F$120),Gestion!$I$7:$I$120,""))</f>
        <v>C</v>
      </c>
      <c r="AP16" s="46" t="str">
        <f>IF(OR(AP$6="s",AP$6="f",AP$6="d"),"C",IF(AND(Gestion!$B$7:$B$120=A16,CalendrierGlobal!$AP$5&gt;=Gestion!$E$7:$E$120,CalendrierGlobal!$AP$5&lt;=Gestion!$F$7:$F$120),Gestion!$I$7:$I$120,""))</f>
        <v/>
      </c>
      <c r="AQ16" s="45" t="str">
        <f>IF(OR(AQ$6="s",AQ$6="f",AQ$6="d"),"C",IF(AND(Gestion!$B$7:$B$120=A16,CalendrierGlobal!$AQ$5&gt;=Gestion!$E$7:$E$120,CalendrierGlobal!$AQ$5&lt;=Gestion!$F$7:$F$120),Gestion!$I$7:$I$120,""))</f>
        <v/>
      </c>
    </row>
    <row r="17" spans="1:43" x14ac:dyDescent="0.3">
      <c r="A17" s="125" t="str">
        <f>IF(TableauRecap!C18="","",TableauRecap!C18)</f>
        <v/>
      </c>
      <c r="B17" s="124"/>
      <c r="C17" s="47" t="str">
        <f>IF(OR(C$6="s",C$6="f",C$6="d"),"C",IF(AND(Gestion!$B$7:$B$120=$A17,CalendrierGlobal!$C$5&gt;=Gestion!$E$7:$E$120,CalendrierGlobal!$C$5&lt;=Gestion!$F$7:$F$120),Gestion!$I$7:$I$120,""))</f>
        <v/>
      </c>
      <c r="D17" s="46" t="str">
        <f>IF(OR(D$6="s",D$6="f",D$6="d"),"C",IF(AND(Gestion!$B$7:$B$120=A17,CalendrierGlobal!$D$5&gt;=Gestion!$E$7:$E$120,CalendrierGlobal!$D$5&lt;=Gestion!$F$7:$F$120),Gestion!$I$7:$I$120,""))</f>
        <v/>
      </c>
      <c r="E17" s="46" t="str">
        <f>IF(OR(E$6="s",E$6="f",E$6="d"),"C",IF(AND(Gestion!$B$7:$B$120=A17,CalendrierGlobal!$E$5&gt;=Gestion!$E$7:$E$120,CalendrierGlobal!$E$5&lt;=Gestion!$F$7:$F$120),Gestion!$I$7:$I$120,""))</f>
        <v>C</v>
      </c>
      <c r="F17" s="46" t="str">
        <f>IF(OR(F$6="s",F$6="f",F$6="d"),"C",IF(AND(Gestion!$B$7:$B$120=A17,CalendrierGlobal!$F$5&gt;=Gestion!$E$7:$E$120,CalendrierGlobal!$F$5&lt;=Gestion!$F$7:$F$120),Gestion!$I$7:$I$120,""))</f>
        <v>C</v>
      </c>
      <c r="G17" s="46" t="str">
        <f>IF(OR(G$6="s",G$6="f",G$6="d"),"C",IF(AND(Gestion!$B$7:$B$120=A17,CalendrierGlobal!$G$5&gt;=Gestion!$E$7:$E$120,CalendrierGlobal!$G$5&lt;=Gestion!$F$7:$F$120),Gestion!$I$7:$I$120,""))</f>
        <v/>
      </c>
      <c r="H17" s="46" t="str">
        <f>IF(OR(H$6="s",H$6="f",H$6="d"),"C",IF(AND(Gestion!$B$7:$B$120=A17,CalendrierGlobal!$H$5&gt;=Gestion!$E$7:$E$120,CalendrierGlobal!$H$5&lt;=Gestion!$F$7:$F$120),Gestion!$I$7:$I$120,""))</f>
        <v>C</v>
      </c>
      <c r="I17" s="46" t="str">
        <f>IF(OR(I$6="s",I$6="f",I$6="d"),"C",IF(AND(Gestion!$B$7:$B$120=A17,CalendrierGlobal!$I$5&gt;=Gestion!$E$7:$E$120,CalendrierGlobal!$I$5&lt;=Gestion!$F$7:$F$120),Gestion!$I$7:$I$120,""))</f>
        <v/>
      </c>
      <c r="J17" s="46" t="str">
        <f>IF(OR(J$6="s",J$6="f",J$6="d"),"C",IF(AND(Gestion!$B$7:$B$120=A17,CalendrierGlobal!$J$5&gt;=Gestion!$E$7:$E$120,CalendrierGlobal!$J$5&lt;=Gestion!$F$7:$F$120),Gestion!$I$7:$I$120,""))</f>
        <v/>
      </c>
      <c r="K17" s="46" t="str">
        <f>IF(OR(K$6="s",K$6="f",K$6="d"),"C",IF(AND(Gestion!$B$7:$B$120=A17,CalendrierGlobal!$K$5&gt;=Gestion!$E$7:$E$120,CalendrierGlobal!$K$5&lt;=Gestion!$F$7:$F$120),Gestion!$I$7:$I$120,""))</f>
        <v/>
      </c>
      <c r="L17" s="46" t="str">
        <f>IF(OR(L$6="s",L$6="f",L$6="d"),"C",IF(AND(Gestion!$B$7:$B$120=A17,CalendrierGlobal!$L$5&gt;=Gestion!$E$7:$E$120,CalendrierGlobal!$L$5&lt;=Gestion!$F$7:$F$120),Gestion!$I$7:$I$120,""))</f>
        <v>C</v>
      </c>
      <c r="M17" s="46" t="str">
        <f>IF(OR(M$6="s",M$6="f",M$6="d"),"C",IF(AND(Gestion!$B$7:$B$120=A17,CalendrierGlobal!$M$5&gt;=Gestion!$E$7:$E$120,CalendrierGlobal!$M$5&lt;=Gestion!$F$7:$F$120),Gestion!$I$7:$I$120,""))</f>
        <v>C</v>
      </c>
      <c r="N17" s="46" t="str">
        <f>IF(OR(N$6="s",N$6="f",N$6="d"),"C",IF(AND(Gestion!$B$7:$B$120=A17,CalendrierGlobal!$N$5&gt;=Gestion!$E$7:$E$120,CalendrierGlobal!$N$5&lt;=Gestion!$F$7:$F$120),Gestion!$I$7:$I$120,""))</f>
        <v/>
      </c>
      <c r="O17" s="46" t="str">
        <f>IF(OR(O$6="s",O$6="f",O$6="d"),"C",IF(AND(Gestion!$B$7:$B$120=A17,CalendrierGlobal!$O$5&gt;=Gestion!$E$7:$E$120,CalendrierGlobal!$O$5&lt;=Gestion!$F$7:$F$120),Gestion!$I$7:$I$120,""))</f>
        <v/>
      </c>
      <c r="P17" s="46" t="str">
        <f>IF(OR(P$6="s",P$6="f",P$6="d"),"C",IF(AND(Gestion!$B$7:$B$120=A17,CalendrierGlobal!$P$5&gt;=Gestion!$E$7:$E$120,CalendrierGlobal!$P$5&lt;=Gestion!$F$7:$F$120),Gestion!$I$7:$I$120,""))</f>
        <v/>
      </c>
      <c r="Q17" s="46" t="str">
        <f>IF(OR(Q$6="s",Q$6="f",Q$6="d"),"C",IF(AND(Gestion!$B$7:$B$120=A17,CalendrierGlobal!$Q$5&gt;=Gestion!$E$7:$E$120,CalendrierGlobal!$Q$5&lt;=Gestion!$F$7:$F$120),Gestion!$I$7:$I$120,""))</f>
        <v/>
      </c>
      <c r="R17" s="46" t="str">
        <f>IF(OR(R$6="s",R$6="f",R$6="d"),"C",IF(AND(Gestion!$B$7:$B$120=A17,CalendrierGlobal!$R$5&gt;=Gestion!$E$7:$E$120,CalendrierGlobal!$R$5&lt;=Gestion!$F$7:$F$120),Gestion!$I$7:$I$120,""))</f>
        <v/>
      </c>
      <c r="S17" s="46" t="str">
        <f>IF(OR(S$6="s",S$6="f",S$6="d"),"C",IF(AND(Gestion!$B$7:$B$120=A17,CalendrierGlobal!$S$5&gt;=Gestion!$E$7:$E$120,CalendrierGlobal!$S$5&lt;=Gestion!$F$7:$F$120),Gestion!$I$7:$I$120,""))</f>
        <v>C</v>
      </c>
      <c r="T17" s="46" t="str">
        <f>IF(OR(T$6="s",T$6="f",T$6="d"),"C",IF(AND(Gestion!$B$7:$B$120=A17,CalendrierGlobal!$T$5&gt;=Gestion!$E$7:$E$120,CalendrierGlobal!$T$5&lt;=Gestion!$F$7:$F$120),Gestion!$I$7:$I$120,""))</f>
        <v>C</v>
      </c>
      <c r="U17" s="46" t="str">
        <f>IF(OR(U$6="s",U$6="f",U$6="d"),"C",IF(AND(Gestion!$B$7:$B$120=A17,CalendrierGlobal!$U$5&gt;=Gestion!$E$7:$E$120,CalendrierGlobal!$U$5&lt;=Gestion!$F$7:$F$120),Gestion!$I$7:$I$120,""))</f>
        <v/>
      </c>
      <c r="V17" s="46" t="str">
        <f>IF(OR(V$6="s",V$6="f",V$6="d"),"C",IF(AND(Gestion!$B$7:$B$120=A17,CalendrierGlobal!$V$5&gt;=Gestion!$E$7:$E$120,CalendrierGlobal!$V$5&lt;=Gestion!$F$7:$F$120),Gestion!$I$7:$I$120,""))</f>
        <v/>
      </c>
      <c r="W17" s="46" t="str">
        <f>IF(OR(W$6="s",W$6="f",W$6="d"),"C",IF(AND(Gestion!$B$7:$B$120=$A$7,CalendrierGlobal!W15&gt;=Gestion!$E$7:$E$120,CalendrierGlobal!W15&lt;=Gestion!$F$7:$F$120),Gestion!$I$7:$I$120,""))</f>
        <v/>
      </c>
      <c r="X17" s="46" t="str">
        <f>IF(OR(X$6="s",X$6="f",X$6="d"),"C",IF(AND(Gestion!$B$7:$B$120=A17,CalendrierGlobal!$X$5&gt;=Gestion!$E$7:$E$120,CalendrierGlobal!$X$5&lt;=Gestion!$F$7:$F$120),Gestion!$I$7:$I$120,""))</f>
        <v/>
      </c>
      <c r="Y17" s="46" t="str">
        <f>IF(OR(Y$6="s",Y$6="f",Y$6="d"),"C",IF(AND(Gestion!$B$7:$B$120=A17,CalendrierGlobal!$Y$5&gt;=Gestion!$E$7:$E$120,CalendrierGlobal!$Y$5&lt;=Gestion!$F$7:$F$120),Gestion!$I$7:$I$120,""))</f>
        <v/>
      </c>
      <c r="Z17" s="46" t="str">
        <f>IF(OR(Z$6="s",Z$6="f",Z$6="d"),"C",IF(AND(Gestion!$B$7:$B$120=A17,CalendrierGlobal!$Z$5&gt;=Gestion!$E$7:$E$120,CalendrierGlobal!$Z$5&lt;=Gestion!$F$7:$F$120),Gestion!$I$7:$I$120,""))</f>
        <v>C</v>
      </c>
      <c r="AA17" s="46" t="str">
        <f>IF(OR(AA$6="s",AA$6="f",AA$6="d"),"C",IF(AND(Gestion!$B$7:$B$120=A17,CalendrierGlobal!$AA$5&gt;=Gestion!$E$7:$E$120,CalendrierGlobal!$AA$5&lt;=Gestion!$F$7:$F$120),Gestion!$I$7:$I$120,""))</f>
        <v>C</v>
      </c>
      <c r="AB17" s="46" t="str">
        <f>IF(OR(AB$6="s",AB$6="f",AB$6="d"),"C",IF(AND(Gestion!$B$7:$B$120=A17,CalendrierGlobal!$AB$5&gt;=Gestion!$E$7:$E$120,CalendrierGlobal!$AB$5&lt;=Gestion!$F$7:$F$120),Gestion!$I$7:$I$120,""))</f>
        <v/>
      </c>
      <c r="AC17" s="46" t="str">
        <f>IF(OR(AC$6="s",AC$6="f",AC$6="d"),"C",IF(AND(Gestion!$B$7:$B$120=A17,CalendrierGlobal!$AC$5&gt;=Gestion!$E$7:$E$120,CalendrierGlobal!$AC$5&lt;=Gestion!$F$7:$F$120),Gestion!$I$7:$I$120,""))</f>
        <v/>
      </c>
      <c r="AD17" s="46" t="str">
        <f>IF(OR(AD$6="s",AD$6="f",AD$6="d"),"C",IF(AND(Gestion!$B$7:$B$120=A17,CalendrierGlobal!$AD$5&gt;=Gestion!$E$7:$E$120,CalendrierGlobal!$AD$5&lt;=Gestion!$F$7:$F$120),Gestion!$I$7:$I$120,""))</f>
        <v/>
      </c>
      <c r="AE17" s="46" t="str">
        <f>IF(OR(AE$6="s",AE$6="f",AE$6="d"),"C",IF(AND(Gestion!$B$7:$B$120=A17,CalendrierGlobal!$AE$5&gt;=Gestion!$E$7:$E$120,CalendrierGlobal!$AE$5&lt;=Gestion!$F$7:$F$120),Gestion!$I$7:$I$120,""))</f>
        <v/>
      </c>
      <c r="AF17" s="46" t="str">
        <f>IF(OR(AF$6="s",AF$6="f",AF$6="d"),"C",IF(AND(Gestion!$B$7:$B$120=A17,CalendrierGlobal!$AF$5&gt;=Gestion!$E$7:$E$120,CalendrierGlobal!$AF$5&lt;=Gestion!$F$7:$F$120),Gestion!$I$7:$I$120,""))</f>
        <v/>
      </c>
      <c r="AG17" s="46" t="str">
        <f>IF(OR(AG$6="s",AG$6="f",AG$6="d"),"C",IF(AND(Gestion!$B$7:$B$120=A17,CalendrierGlobal!$AG$5&gt;=Gestion!$E$7:$E$120,CalendrierGlobal!$AG$5&lt;=Gestion!$F$7:$F$120),Gestion!$I$7:$I$120,""))</f>
        <v>C</v>
      </c>
      <c r="AH17" s="46" t="str">
        <f>IF(OR(AH$6="s",AH$6="f",AH$6="d"),"C",IF(AND(Gestion!$B$7:$B$120=A17,CalendrierGlobal!$AH$5&gt;=Gestion!$E$7:$E$120,CalendrierGlobal!$AH$5&lt;=Gestion!$F$7:$F$120),Gestion!$I$7:$I$120,""))</f>
        <v>C</v>
      </c>
      <c r="AI17" s="46" t="str">
        <f>IF(OR(AI$6="s",AI$6="f",AI$6="d"),"C",IF(AND(Gestion!$B$7:$B$120=A17,CalendrierGlobal!$AI$5&gt;=Gestion!$E$7:$E$120,CalendrierGlobal!$AI$5&lt;=Gestion!$F$7:$F$120),Gestion!$I$7:$I$120,""))</f>
        <v/>
      </c>
      <c r="AJ17" s="46" t="str">
        <f>IF(OR(AJ$6="s",AJ$6="f",AJ$6="d"),"C",IF(AND(Gestion!$B$7:$B$120=A17,CalendrierGlobal!$AJ$5&gt;=Gestion!$E$7:$E$120,CalendrierGlobal!$AJ$5&lt;=Gestion!$F$7:$F$120),Gestion!$I$7:$I$120,""))</f>
        <v/>
      </c>
      <c r="AK17" s="46" t="str">
        <f>IF(OR(AK$6="s",AK$6="f",AK$6="d"),"C",IF(AND(Gestion!$B$7:$B$120=A17,CalendrierGlobal!$AK$5&gt;=Gestion!$E$7:$E$120,CalendrierGlobal!$AK$5&lt;=Gestion!$F$7:$F$120),Gestion!$I$7:$I$120,""))</f>
        <v/>
      </c>
      <c r="AL17" s="46" t="str">
        <f>IF(OR(AL$6="s",AL$6="f",AL$6="d"),"C",IF(AND(Gestion!$B$7:$B$120=A17,CalendrierGlobal!$AL$5&gt;=Gestion!$E$7:$E$120,CalendrierGlobal!$AL$5&lt;=Gestion!$F$7:$F$120),Gestion!$I$7:$I$120,""))</f>
        <v/>
      </c>
      <c r="AM17" s="46" t="str">
        <f>IF(OR(AM$6="s",AM$6="f",AM$6="d"),"C",IF(AND(Gestion!$B$7:$B$120=A17,CalendrierGlobal!$AM$5&gt;=Gestion!$E$7:$E$120,CalendrierGlobal!$AM$5&lt;=Gestion!$F$7:$F$120),Gestion!$I$7:$I$120,""))</f>
        <v/>
      </c>
      <c r="AN17" s="46" t="str">
        <f>IF(OR(AN$6="s",AN$6="f",AN$6="d"),"C",IF(AND(Gestion!$B$7:$B$120=A17,CalendrierGlobal!$AN$5&gt;=Gestion!$E$7:$E$120,CalendrierGlobal!$AN$5&lt;=Gestion!$F$7:$F$120),Gestion!$I$7:$I$120,""))</f>
        <v>C</v>
      </c>
      <c r="AO17" s="46" t="str">
        <f>IF(OR(AO$6="s",AO$6="f",AO$6="d"),"C",IF(AND(Gestion!$B$7:$B$120=A17,CalendrierGlobal!$AO$5&gt;=Gestion!$E$7:$E$120,CalendrierGlobal!$AO$5&lt;=Gestion!$F$7:$F$120),Gestion!$I$7:$I$120,""))</f>
        <v>C</v>
      </c>
      <c r="AP17" s="46" t="str">
        <f>IF(OR(AP$6="s",AP$6="f",AP$6="d"),"C",IF(AND(Gestion!$B$7:$B$120=A17,CalendrierGlobal!$AP$5&gt;=Gestion!$E$7:$E$120,CalendrierGlobal!$AP$5&lt;=Gestion!$F$7:$F$120),Gestion!$I$7:$I$120,""))</f>
        <v/>
      </c>
      <c r="AQ17" s="45" t="str">
        <f>IF(OR(AQ$6="s",AQ$6="f",AQ$6="d"),"C",IF(AND(Gestion!$B$7:$B$120=A17,CalendrierGlobal!$AQ$5&gt;=Gestion!$E$7:$E$120,CalendrierGlobal!$AQ$5&lt;=Gestion!$F$7:$F$120),Gestion!$I$7:$I$120,""))</f>
        <v/>
      </c>
    </row>
    <row r="18" spans="1:43" x14ac:dyDescent="0.3">
      <c r="A18" s="125" t="str">
        <f>IF(TableauRecap!C19="","",TableauRecap!C19)</f>
        <v/>
      </c>
      <c r="B18" s="124"/>
      <c r="C18" s="47" t="str">
        <f>IF(OR(C$6="s",C$6="f",C$6="d"),"C",IF(AND(Gestion!$B$7:$B$120=$A18,CalendrierGlobal!$C$5&gt;=Gestion!$E$7:$E$120,CalendrierGlobal!$C$5&lt;=Gestion!$F$7:$F$120),Gestion!$I$7:$I$120,""))</f>
        <v/>
      </c>
      <c r="D18" s="46" t="str">
        <f>IF(OR(D$6="s",D$6="f",D$6="d"),"C",IF(AND(Gestion!$B$7:$B$120=A18,CalendrierGlobal!$D$5&gt;=Gestion!$E$7:$E$120,CalendrierGlobal!$D$5&lt;=Gestion!$F$7:$F$120),Gestion!$I$7:$I$120,""))</f>
        <v/>
      </c>
      <c r="E18" s="46" t="str">
        <f>IF(OR(E$6="s",E$6="f",E$6="d"),"C",IF(AND(Gestion!$B$7:$B$120=A18,CalendrierGlobal!$E$5&gt;=Gestion!$E$7:$E$120,CalendrierGlobal!$E$5&lt;=Gestion!$F$7:$F$120),Gestion!$I$7:$I$120,""))</f>
        <v>C</v>
      </c>
      <c r="F18" s="46" t="str">
        <f>IF(OR(F$6="s",F$6="f",F$6="d"),"C",IF(AND(Gestion!$B$7:$B$120=A18,CalendrierGlobal!$F$5&gt;=Gestion!$E$7:$E$120,CalendrierGlobal!$F$5&lt;=Gestion!$F$7:$F$120),Gestion!$I$7:$I$120,""))</f>
        <v>C</v>
      </c>
      <c r="G18" s="46" t="str">
        <f>IF(OR(G$6="s",G$6="f",G$6="d"),"C",IF(AND(Gestion!$B$7:$B$120=A18,CalendrierGlobal!$G$5&gt;=Gestion!$E$7:$E$120,CalendrierGlobal!$G$5&lt;=Gestion!$F$7:$F$120),Gestion!$I$7:$I$120,""))</f>
        <v/>
      </c>
      <c r="H18" s="46" t="str">
        <f>IF(OR(H$6="s",H$6="f",H$6="d"),"C",IF(AND(Gestion!$B$7:$B$120=A18,CalendrierGlobal!$H$5&gt;=Gestion!$E$7:$E$120,CalendrierGlobal!$H$5&lt;=Gestion!$F$7:$F$120),Gestion!$I$7:$I$120,""))</f>
        <v>C</v>
      </c>
      <c r="I18" s="46" t="str">
        <f>IF(OR(I$6="s",I$6="f",I$6="d"),"C",IF(AND(Gestion!$B$7:$B$120=A18,CalendrierGlobal!$I$5&gt;=Gestion!$E$7:$E$120,CalendrierGlobal!$I$5&lt;=Gestion!$F$7:$F$120),Gestion!$I$7:$I$120,""))</f>
        <v/>
      </c>
      <c r="J18" s="46" t="str">
        <f>IF(OR(J$6="s",J$6="f",J$6="d"),"C",IF(AND(Gestion!$B$7:$B$120=A18,CalendrierGlobal!$J$5&gt;=Gestion!$E$7:$E$120,CalendrierGlobal!$J$5&lt;=Gestion!$F$7:$F$120),Gestion!$I$7:$I$120,""))</f>
        <v/>
      </c>
      <c r="K18" s="46" t="str">
        <f>IF(OR(K$6="s",K$6="f",K$6="d"),"C",IF(AND(Gestion!$B$7:$B$120=A18,CalendrierGlobal!$K$5&gt;=Gestion!$E$7:$E$120,CalendrierGlobal!$K$5&lt;=Gestion!$F$7:$F$120),Gestion!$I$7:$I$120,""))</f>
        <v/>
      </c>
      <c r="L18" s="46" t="str">
        <f>IF(OR(L$6="s",L$6="f",L$6="d"),"C",IF(AND(Gestion!$B$7:$B$120=A18,CalendrierGlobal!$L$5&gt;=Gestion!$E$7:$E$120,CalendrierGlobal!$L$5&lt;=Gestion!$F$7:$F$120),Gestion!$I$7:$I$120,""))</f>
        <v>C</v>
      </c>
      <c r="M18" s="46" t="str">
        <f>IF(OR(M$6="s",M$6="f",M$6="d"),"C",IF(AND(Gestion!$B$7:$B$120=A18,CalendrierGlobal!$M$5&gt;=Gestion!$E$7:$E$120,CalendrierGlobal!$M$5&lt;=Gestion!$F$7:$F$120),Gestion!$I$7:$I$120,""))</f>
        <v>C</v>
      </c>
      <c r="N18" s="46" t="str">
        <f>IF(OR(N$6="s",N$6="f",N$6="d"),"C",IF(AND(Gestion!$B$7:$B$120=A18,CalendrierGlobal!$N$5&gt;=Gestion!$E$7:$E$120,CalendrierGlobal!$N$5&lt;=Gestion!$F$7:$F$120),Gestion!$I$7:$I$120,""))</f>
        <v/>
      </c>
      <c r="O18" s="46" t="str">
        <f>IF(OR(O$6="s",O$6="f",O$6="d"),"C",IF(AND(Gestion!$B$7:$B$120=A18,CalendrierGlobal!$O$5&gt;=Gestion!$E$7:$E$120,CalendrierGlobal!$O$5&lt;=Gestion!$F$7:$F$120),Gestion!$I$7:$I$120,""))</f>
        <v/>
      </c>
      <c r="P18" s="46" t="str">
        <f>IF(OR(P$6="s",P$6="f",P$6="d"),"C",IF(AND(Gestion!$B$7:$B$120=A18,CalendrierGlobal!$P$5&gt;=Gestion!$E$7:$E$120,CalendrierGlobal!$P$5&lt;=Gestion!$F$7:$F$120),Gestion!$I$7:$I$120,""))</f>
        <v/>
      </c>
      <c r="Q18" s="46" t="str">
        <f>IF(OR(Q$6="s",Q$6="f",Q$6="d"),"C",IF(AND(Gestion!$B$7:$B$120=A18,CalendrierGlobal!$Q$5&gt;=Gestion!$E$7:$E$120,CalendrierGlobal!$Q$5&lt;=Gestion!$F$7:$F$120),Gestion!$I$7:$I$120,""))</f>
        <v/>
      </c>
      <c r="R18" s="46" t="str">
        <f>IF(OR(R$6="s",R$6="f",R$6="d"),"C",IF(AND(Gestion!$B$7:$B$120=A18,CalendrierGlobal!$R$5&gt;=Gestion!$E$7:$E$120,CalendrierGlobal!$R$5&lt;=Gestion!$F$7:$F$120),Gestion!$I$7:$I$120,""))</f>
        <v/>
      </c>
      <c r="S18" s="46" t="str">
        <f>IF(OR(S$6="s",S$6="f",S$6="d"),"C",IF(AND(Gestion!$B$7:$B$120=A18,CalendrierGlobal!$S$5&gt;=Gestion!$E$7:$E$120,CalendrierGlobal!$S$5&lt;=Gestion!$F$7:$F$120),Gestion!$I$7:$I$120,""))</f>
        <v>C</v>
      </c>
      <c r="T18" s="46" t="str">
        <f>IF(OR(T$6="s",T$6="f",T$6="d"),"C",IF(AND(Gestion!$B$7:$B$120=A18,CalendrierGlobal!$T$5&gt;=Gestion!$E$7:$E$120,CalendrierGlobal!$T$5&lt;=Gestion!$F$7:$F$120),Gestion!$I$7:$I$120,""))</f>
        <v>C</v>
      </c>
      <c r="U18" s="46" t="str">
        <f>IF(OR(U$6="s",U$6="f",U$6="d"),"C",IF(AND(Gestion!$B$7:$B$120=A18,CalendrierGlobal!$U$5&gt;=Gestion!$E$7:$E$120,CalendrierGlobal!$U$5&lt;=Gestion!$F$7:$F$120),Gestion!$I$7:$I$120,""))</f>
        <v/>
      </c>
      <c r="V18" s="46" t="str">
        <f>IF(OR(V$6="s",V$6="f",V$6="d"),"C",IF(AND(Gestion!$B$7:$B$120=A18,CalendrierGlobal!$V$5&gt;=Gestion!$E$7:$E$120,CalendrierGlobal!$V$5&lt;=Gestion!$F$7:$F$120),Gestion!$I$7:$I$120,""))</f>
        <v/>
      </c>
      <c r="W18" s="46" t="str">
        <f>IF(OR(W$6="s",W$6="f",W$6="d"),"C",IF(AND(Gestion!$B$7:$B$120=$A$7,CalendrierGlobal!W16&gt;=Gestion!$E$7:$E$120,CalendrierGlobal!W16&lt;=Gestion!$F$7:$F$120),Gestion!$I$7:$I$120,""))</f>
        <v/>
      </c>
      <c r="X18" s="46" t="str">
        <f>IF(OR(X$6="s",X$6="f",X$6="d"),"C",IF(AND(Gestion!$B$7:$B$120=A18,CalendrierGlobal!$X$5&gt;=Gestion!$E$7:$E$120,CalendrierGlobal!$X$5&lt;=Gestion!$F$7:$F$120),Gestion!$I$7:$I$120,""))</f>
        <v/>
      </c>
      <c r="Y18" s="46" t="str">
        <f>IF(OR(Y$6="s",Y$6="f",Y$6="d"),"C",IF(AND(Gestion!$B$7:$B$120=A18,CalendrierGlobal!$Y$5&gt;=Gestion!$E$7:$E$120,CalendrierGlobal!$Y$5&lt;=Gestion!$F$7:$F$120),Gestion!$I$7:$I$120,""))</f>
        <v/>
      </c>
      <c r="Z18" s="46" t="str">
        <f>IF(OR(Z$6="s",Z$6="f",Z$6="d"),"C",IF(AND(Gestion!$B$7:$B$120=A18,CalendrierGlobal!$Z$5&gt;=Gestion!$E$7:$E$120,CalendrierGlobal!$Z$5&lt;=Gestion!$F$7:$F$120),Gestion!$I$7:$I$120,""))</f>
        <v>C</v>
      </c>
      <c r="AA18" s="46" t="str">
        <f>IF(OR(AA$6="s",AA$6="f",AA$6="d"),"C",IF(AND(Gestion!$B$7:$B$120=A18,CalendrierGlobal!$AA$5&gt;=Gestion!$E$7:$E$120,CalendrierGlobal!$AA$5&lt;=Gestion!$F$7:$F$120),Gestion!$I$7:$I$120,""))</f>
        <v>C</v>
      </c>
      <c r="AB18" s="46" t="str">
        <f>IF(OR(AB$6="s",AB$6="f",AB$6="d"),"C",IF(AND(Gestion!$B$7:$B$120=A18,CalendrierGlobal!$AB$5&gt;=Gestion!$E$7:$E$120,CalendrierGlobal!$AB$5&lt;=Gestion!$F$7:$F$120),Gestion!$I$7:$I$120,""))</f>
        <v/>
      </c>
      <c r="AC18" s="46" t="str">
        <f>IF(OR(AC$6="s",AC$6="f",AC$6="d"),"C",IF(AND(Gestion!$B$7:$B$120=A18,CalendrierGlobal!$AC$5&gt;=Gestion!$E$7:$E$120,CalendrierGlobal!$AC$5&lt;=Gestion!$F$7:$F$120),Gestion!$I$7:$I$120,""))</f>
        <v/>
      </c>
      <c r="AD18" s="46" t="str">
        <f>IF(OR(AD$6="s",AD$6="f",AD$6="d"),"C",IF(AND(Gestion!$B$7:$B$120=A18,CalendrierGlobal!$AD$5&gt;=Gestion!$E$7:$E$120,CalendrierGlobal!$AD$5&lt;=Gestion!$F$7:$F$120),Gestion!$I$7:$I$120,""))</f>
        <v/>
      </c>
      <c r="AE18" s="46" t="str">
        <f>IF(OR(AE$6="s",AE$6="f",AE$6="d"),"C",IF(AND(Gestion!$B$7:$B$120=A18,CalendrierGlobal!$AE$5&gt;=Gestion!$E$7:$E$120,CalendrierGlobal!$AE$5&lt;=Gestion!$F$7:$F$120),Gestion!$I$7:$I$120,""))</f>
        <v/>
      </c>
      <c r="AF18" s="46" t="str">
        <f>IF(OR(AF$6="s",AF$6="f",AF$6="d"),"C",IF(AND(Gestion!$B$7:$B$120=A18,CalendrierGlobal!$AF$5&gt;=Gestion!$E$7:$E$120,CalendrierGlobal!$AF$5&lt;=Gestion!$F$7:$F$120),Gestion!$I$7:$I$120,""))</f>
        <v/>
      </c>
      <c r="AG18" s="46" t="str">
        <f>IF(OR(AG$6="s",AG$6="f",AG$6="d"),"C",IF(AND(Gestion!$B$7:$B$120=A18,CalendrierGlobal!$AG$5&gt;=Gestion!$E$7:$E$120,CalendrierGlobal!$AG$5&lt;=Gestion!$F$7:$F$120),Gestion!$I$7:$I$120,""))</f>
        <v>C</v>
      </c>
      <c r="AH18" s="46" t="str">
        <f>IF(OR(AH$6="s",AH$6="f",AH$6="d"),"C",IF(AND(Gestion!$B$7:$B$120=A18,CalendrierGlobal!$AH$5&gt;=Gestion!$E$7:$E$120,CalendrierGlobal!$AH$5&lt;=Gestion!$F$7:$F$120),Gestion!$I$7:$I$120,""))</f>
        <v>C</v>
      </c>
      <c r="AI18" s="46" t="str">
        <f>IF(OR(AI$6="s",AI$6="f",AI$6="d"),"C",IF(AND(Gestion!$B$7:$B$120=A18,CalendrierGlobal!$AI$5&gt;=Gestion!$E$7:$E$120,CalendrierGlobal!$AI$5&lt;=Gestion!$F$7:$F$120),Gestion!$I$7:$I$120,""))</f>
        <v/>
      </c>
      <c r="AJ18" s="46" t="str">
        <f>IF(OR(AJ$6="s",AJ$6="f",AJ$6="d"),"C",IF(AND(Gestion!$B$7:$B$120=A18,CalendrierGlobal!$AJ$5&gt;=Gestion!$E$7:$E$120,CalendrierGlobal!$AJ$5&lt;=Gestion!$F$7:$F$120),Gestion!$I$7:$I$120,""))</f>
        <v/>
      </c>
      <c r="AK18" s="46" t="str">
        <f>IF(OR(AK$6="s",AK$6="f",AK$6="d"),"C",IF(AND(Gestion!$B$7:$B$120=A18,CalendrierGlobal!$AK$5&gt;=Gestion!$E$7:$E$120,CalendrierGlobal!$AK$5&lt;=Gestion!$F$7:$F$120),Gestion!$I$7:$I$120,""))</f>
        <v/>
      </c>
      <c r="AL18" s="46" t="str">
        <f>IF(OR(AL$6="s",AL$6="f",AL$6="d"),"C",IF(AND(Gestion!$B$7:$B$120=A18,CalendrierGlobal!$AL$5&gt;=Gestion!$E$7:$E$120,CalendrierGlobal!$AL$5&lt;=Gestion!$F$7:$F$120),Gestion!$I$7:$I$120,""))</f>
        <v/>
      </c>
      <c r="AM18" s="46" t="str">
        <f>IF(OR(AM$6="s",AM$6="f",AM$6="d"),"C",IF(AND(Gestion!$B$7:$B$120=A18,CalendrierGlobal!$AM$5&gt;=Gestion!$E$7:$E$120,CalendrierGlobal!$AM$5&lt;=Gestion!$F$7:$F$120),Gestion!$I$7:$I$120,""))</f>
        <v/>
      </c>
      <c r="AN18" s="46" t="str">
        <f>IF(OR(AN$6="s",AN$6="f",AN$6="d"),"C",IF(AND(Gestion!$B$7:$B$120=A18,CalendrierGlobal!$AN$5&gt;=Gestion!$E$7:$E$120,CalendrierGlobal!$AN$5&lt;=Gestion!$F$7:$F$120),Gestion!$I$7:$I$120,""))</f>
        <v>C</v>
      </c>
      <c r="AO18" s="46" t="str">
        <f>IF(OR(AO$6="s",AO$6="f",AO$6="d"),"C",IF(AND(Gestion!$B$7:$B$120=A18,CalendrierGlobal!$AO$5&gt;=Gestion!$E$7:$E$120,CalendrierGlobal!$AO$5&lt;=Gestion!$F$7:$F$120),Gestion!$I$7:$I$120,""))</f>
        <v>C</v>
      </c>
      <c r="AP18" s="46" t="str">
        <f>IF(OR(AP$6="s",AP$6="f",AP$6="d"),"C",IF(AND(Gestion!$B$7:$B$120=A18,CalendrierGlobal!$AP$5&gt;=Gestion!$E$7:$E$120,CalendrierGlobal!$AP$5&lt;=Gestion!$F$7:$F$120),Gestion!$I$7:$I$120,""))</f>
        <v/>
      </c>
      <c r="AQ18" s="45" t="str">
        <f>IF(OR(AQ$6="s",AQ$6="f",AQ$6="d"),"C",IF(AND(Gestion!$B$7:$B$120=A18,CalendrierGlobal!$AQ$5&gt;=Gestion!$E$7:$E$120,CalendrierGlobal!$AQ$5&lt;=Gestion!$F$7:$F$120),Gestion!$I$7:$I$120,""))</f>
        <v/>
      </c>
    </row>
    <row r="19" spans="1:43" x14ac:dyDescent="0.3">
      <c r="A19" s="125" t="str">
        <f>IF(TableauRecap!C20="","",TableauRecap!C20)</f>
        <v/>
      </c>
      <c r="B19" s="124"/>
      <c r="C19" s="47" t="str">
        <f>IF(OR(C$6="s",C$6="f",C$6="d"),"C",IF(AND(Gestion!$B$7:$B$120=$A19,CalendrierGlobal!$C$5&gt;=Gestion!$E$7:$E$120,CalendrierGlobal!$C$5&lt;=Gestion!$F$7:$F$120),Gestion!$I$7:$I$120,""))</f>
        <v/>
      </c>
      <c r="D19" s="46" t="str">
        <f>IF(OR(D$6="s",D$6="f",D$6="d"),"C",IF(AND(Gestion!$B$7:$B$120=A19,CalendrierGlobal!$D$5&gt;=Gestion!$E$7:$E$120,CalendrierGlobal!$D$5&lt;=Gestion!$F$7:$F$120),Gestion!$I$7:$I$120,""))</f>
        <v/>
      </c>
      <c r="E19" s="46" t="str">
        <f>IF(OR(E$6="s",E$6="f",E$6="d"),"C",IF(AND(Gestion!$B$7:$B$120=A19,CalendrierGlobal!$E$5&gt;=Gestion!$E$7:$E$120,CalendrierGlobal!$E$5&lt;=Gestion!$F$7:$F$120),Gestion!$I$7:$I$120,""))</f>
        <v>C</v>
      </c>
      <c r="F19" s="46" t="str">
        <f>IF(OR(F$6="s",F$6="f",F$6="d"),"C",IF(AND(Gestion!$B$7:$B$120=A19,CalendrierGlobal!$F$5&gt;=Gestion!$E$7:$E$120,CalendrierGlobal!$F$5&lt;=Gestion!$F$7:$F$120),Gestion!$I$7:$I$120,""))</f>
        <v>C</v>
      </c>
      <c r="G19" s="46" t="str">
        <f>IF(OR(G$6="s",G$6="f",G$6="d"),"C",IF(AND(Gestion!$B$7:$B$120=A19,CalendrierGlobal!$G$5&gt;=Gestion!$E$7:$E$120,CalendrierGlobal!$G$5&lt;=Gestion!$F$7:$F$120),Gestion!$I$7:$I$120,""))</f>
        <v/>
      </c>
      <c r="H19" s="46" t="str">
        <f>IF(OR(H$6="s",H$6="f",H$6="d"),"C",IF(AND(Gestion!$B$7:$B$120=A19,CalendrierGlobal!$H$5&gt;=Gestion!$E$7:$E$120,CalendrierGlobal!$H$5&lt;=Gestion!$F$7:$F$120),Gestion!$I$7:$I$120,""))</f>
        <v>C</v>
      </c>
      <c r="I19" s="46" t="str">
        <f>IF(OR(I$6="s",I$6="f",I$6="d"),"C",IF(AND(Gestion!$B$7:$B$120=A19,CalendrierGlobal!$I$5&gt;=Gestion!$E$7:$E$120,CalendrierGlobal!$I$5&lt;=Gestion!$F$7:$F$120),Gestion!$I$7:$I$120,""))</f>
        <v/>
      </c>
      <c r="J19" s="46" t="str">
        <f>IF(OR(J$6="s",J$6="f",J$6="d"),"C",IF(AND(Gestion!$B$7:$B$120=A19,CalendrierGlobal!$J$5&gt;=Gestion!$E$7:$E$120,CalendrierGlobal!$J$5&lt;=Gestion!$F$7:$F$120),Gestion!$I$7:$I$120,""))</f>
        <v/>
      </c>
      <c r="K19" s="46" t="str">
        <f>IF(OR(K$6="s",K$6="f",K$6="d"),"C",IF(AND(Gestion!$B$7:$B$120=A19,CalendrierGlobal!$K$5&gt;=Gestion!$E$7:$E$120,CalendrierGlobal!$K$5&lt;=Gestion!$F$7:$F$120),Gestion!$I$7:$I$120,""))</f>
        <v/>
      </c>
      <c r="L19" s="46" t="str">
        <f>IF(OR(L$6="s",L$6="f",L$6="d"),"C",IF(AND(Gestion!$B$7:$B$120=A19,CalendrierGlobal!$L$5&gt;=Gestion!$E$7:$E$120,CalendrierGlobal!$L$5&lt;=Gestion!$F$7:$F$120),Gestion!$I$7:$I$120,""))</f>
        <v>C</v>
      </c>
      <c r="M19" s="46" t="str">
        <f>IF(OR(M$6="s",M$6="f",M$6="d"),"C",IF(AND(Gestion!$B$7:$B$120=A19,CalendrierGlobal!$M$5&gt;=Gestion!$E$7:$E$120,CalendrierGlobal!$M$5&lt;=Gestion!$F$7:$F$120),Gestion!$I$7:$I$120,""))</f>
        <v>C</v>
      </c>
      <c r="N19" s="46" t="str">
        <f>IF(OR(N$6="s",N$6="f",N$6="d"),"C",IF(AND(Gestion!$B$7:$B$120=A19,CalendrierGlobal!$N$5&gt;=Gestion!$E$7:$E$120,CalendrierGlobal!$N$5&lt;=Gestion!$F$7:$F$120),Gestion!$I$7:$I$120,""))</f>
        <v/>
      </c>
      <c r="O19" s="46" t="str">
        <f>IF(OR(O$6="s",O$6="f",O$6="d"),"C",IF(AND(Gestion!$B$7:$B$120=A19,CalendrierGlobal!$O$5&gt;=Gestion!$E$7:$E$120,CalendrierGlobal!$O$5&lt;=Gestion!$F$7:$F$120),Gestion!$I$7:$I$120,""))</f>
        <v/>
      </c>
      <c r="P19" s="46" t="str">
        <f>IF(OR(P$6="s",P$6="f",P$6="d"),"C",IF(AND(Gestion!$B$7:$B$120=A19,CalendrierGlobal!$P$5&gt;=Gestion!$E$7:$E$120,CalendrierGlobal!$P$5&lt;=Gestion!$F$7:$F$120),Gestion!$I$7:$I$120,""))</f>
        <v/>
      </c>
      <c r="Q19" s="46" t="str">
        <f>IF(OR(Q$6="s",Q$6="f",Q$6="d"),"C",IF(AND(Gestion!$B$7:$B$120=A19,CalendrierGlobal!$Q$5&gt;=Gestion!$E$7:$E$120,CalendrierGlobal!$Q$5&lt;=Gestion!$F$7:$F$120),Gestion!$I$7:$I$120,""))</f>
        <v/>
      </c>
      <c r="R19" s="46" t="str">
        <f>IF(OR(R$6="s",R$6="f",R$6="d"),"C",IF(AND(Gestion!$B$7:$B$120=A19,CalendrierGlobal!$R$5&gt;=Gestion!$E$7:$E$120,CalendrierGlobal!$R$5&lt;=Gestion!$F$7:$F$120),Gestion!$I$7:$I$120,""))</f>
        <v/>
      </c>
      <c r="S19" s="46" t="str">
        <f>IF(OR(S$6="s",S$6="f",S$6="d"),"C",IF(AND(Gestion!$B$7:$B$120=A19,CalendrierGlobal!$S$5&gt;=Gestion!$E$7:$E$120,CalendrierGlobal!$S$5&lt;=Gestion!$F$7:$F$120),Gestion!$I$7:$I$120,""))</f>
        <v>C</v>
      </c>
      <c r="T19" s="46" t="str">
        <f>IF(OR(T$6="s",T$6="f",T$6="d"),"C",IF(AND(Gestion!$B$7:$B$120=A19,CalendrierGlobal!$T$5&gt;=Gestion!$E$7:$E$120,CalendrierGlobal!$T$5&lt;=Gestion!$F$7:$F$120),Gestion!$I$7:$I$120,""))</f>
        <v>C</v>
      </c>
      <c r="U19" s="46" t="str">
        <f>IF(OR(U$6="s",U$6="f",U$6="d"),"C",IF(AND(Gestion!$B$7:$B$120=A19,CalendrierGlobal!$U$5&gt;=Gestion!$E$7:$E$120,CalendrierGlobal!$U$5&lt;=Gestion!$F$7:$F$120),Gestion!$I$7:$I$120,""))</f>
        <v/>
      </c>
      <c r="V19" s="46" t="str">
        <f>IF(OR(V$6="s",V$6="f",V$6="d"),"C",IF(AND(Gestion!$B$7:$B$120=A19,CalendrierGlobal!$V$5&gt;=Gestion!$E$7:$E$120,CalendrierGlobal!$V$5&lt;=Gestion!$F$7:$F$120),Gestion!$I$7:$I$120,""))</f>
        <v/>
      </c>
      <c r="W19" s="46" t="str">
        <f>IF(OR(W$6="s",W$6="f",W$6="d"),"C",IF(AND(Gestion!$B$7:$B$120=$A$7,CalendrierGlobal!W17&gt;=Gestion!$E$7:$E$120,CalendrierGlobal!W17&lt;=Gestion!$F$7:$F$120),Gestion!$I$7:$I$120,""))</f>
        <v/>
      </c>
      <c r="X19" s="46" t="str">
        <f>IF(OR(X$6="s",X$6="f",X$6="d"),"C",IF(AND(Gestion!$B$7:$B$120=A19,CalendrierGlobal!$X$5&gt;=Gestion!$E$7:$E$120,CalendrierGlobal!$X$5&lt;=Gestion!$F$7:$F$120),Gestion!$I$7:$I$120,""))</f>
        <v/>
      </c>
      <c r="Y19" s="46" t="str">
        <f>IF(OR(Y$6="s",Y$6="f",Y$6="d"),"C",IF(AND(Gestion!$B$7:$B$120=A19,CalendrierGlobal!$Y$5&gt;=Gestion!$E$7:$E$120,CalendrierGlobal!$Y$5&lt;=Gestion!$F$7:$F$120),Gestion!$I$7:$I$120,""))</f>
        <v/>
      </c>
      <c r="Z19" s="46" t="str">
        <f>IF(OR(Z$6="s",Z$6="f",Z$6="d"),"C",IF(AND(Gestion!$B$7:$B$120=A19,CalendrierGlobal!$Z$5&gt;=Gestion!$E$7:$E$120,CalendrierGlobal!$Z$5&lt;=Gestion!$F$7:$F$120),Gestion!$I$7:$I$120,""))</f>
        <v>C</v>
      </c>
      <c r="AA19" s="46" t="str">
        <f>IF(OR(AA$6="s",AA$6="f",AA$6="d"),"C",IF(AND(Gestion!$B$7:$B$120=A19,CalendrierGlobal!$AA$5&gt;=Gestion!$E$7:$E$120,CalendrierGlobal!$AA$5&lt;=Gestion!$F$7:$F$120),Gestion!$I$7:$I$120,""))</f>
        <v>C</v>
      </c>
      <c r="AB19" s="46" t="str">
        <f>IF(OR(AB$6="s",AB$6="f",AB$6="d"),"C",IF(AND(Gestion!$B$7:$B$120=A19,CalendrierGlobal!$AB$5&gt;=Gestion!$E$7:$E$120,CalendrierGlobal!$AB$5&lt;=Gestion!$F$7:$F$120),Gestion!$I$7:$I$120,""))</f>
        <v/>
      </c>
      <c r="AC19" s="46" t="str">
        <f>IF(OR(AC$6="s",AC$6="f",AC$6="d"),"C",IF(AND(Gestion!$B$7:$B$120=A19,CalendrierGlobal!$AC$5&gt;=Gestion!$E$7:$E$120,CalendrierGlobal!$AC$5&lt;=Gestion!$F$7:$F$120),Gestion!$I$7:$I$120,""))</f>
        <v/>
      </c>
      <c r="AD19" s="46" t="str">
        <f>IF(OR(AD$6="s",AD$6="f",AD$6="d"),"C",IF(AND(Gestion!$B$7:$B$120=A19,CalendrierGlobal!$AD$5&gt;=Gestion!$E$7:$E$120,CalendrierGlobal!$AD$5&lt;=Gestion!$F$7:$F$120),Gestion!$I$7:$I$120,""))</f>
        <v/>
      </c>
      <c r="AE19" s="46" t="str">
        <f>IF(OR(AE$6="s",AE$6="f",AE$6="d"),"C",IF(AND(Gestion!$B$7:$B$120=A19,CalendrierGlobal!$AE$5&gt;=Gestion!$E$7:$E$120,CalendrierGlobal!$AE$5&lt;=Gestion!$F$7:$F$120),Gestion!$I$7:$I$120,""))</f>
        <v/>
      </c>
      <c r="AF19" s="46" t="str">
        <f>IF(OR(AF$6="s",AF$6="f",AF$6="d"),"C",IF(AND(Gestion!$B$7:$B$120=A19,CalendrierGlobal!$AF$5&gt;=Gestion!$E$7:$E$120,CalendrierGlobal!$AF$5&lt;=Gestion!$F$7:$F$120),Gestion!$I$7:$I$120,""))</f>
        <v/>
      </c>
      <c r="AG19" s="46" t="str">
        <f>IF(OR(AG$6="s",AG$6="f",AG$6="d"),"C",IF(AND(Gestion!$B$7:$B$120=A19,CalendrierGlobal!$AG$5&gt;=Gestion!$E$7:$E$120,CalendrierGlobal!$AG$5&lt;=Gestion!$F$7:$F$120),Gestion!$I$7:$I$120,""))</f>
        <v>C</v>
      </c>
      <c r="AH19" s="46" t="str">
        <f>IF(OR(AH$6="s",AH$6="f",AH$6="d"),"C",IF(AND(Gestion!$B$7:$B$120=A19,CalendrierGlobal!$AH$5&gt;=Gestion!$E$7:$E$120,CalendrierGlobal!$AH$5&lt;=Gestion!$F$7:$F$120),Gestion!$I$7:$I$120,""))</f>
        <v>C</v>
      </c>
      <c r="AI19" s="46" t="str">
        <f>IF(OR(AI$6="s",AI$6="f",AI$6="d"),"C",IF(AND(Gestion!$B$7:$B$120=A19,CalendrierGlobal!$AI$5&gt;=Gestion!$E$7:$E$120,CalendrierGlobal!$AI$5&lt;=Gestion!$F$7:$F$120),Gestion!$I$7:$I$120,""))</f>
        <v/>
      </c>
      <c r="AJ19" s="46" t="str">
        <f>IF(OR(AJ$6="s",AJ$6="f",AJ$6="d"),"C",IF(AND(Gestion!$B$7:$B$120=A19,CalendrierGlobal!$AJ$5&gt;=Gestion!$E$7:$E$120,CalendrierGlobal!$AJ$5&lt;=Gestion!$F$7:$F$120),Gestion!$I$7:$I$120,""))</f>
        <v/>
      </c>
      <c r="AK19" s="46" t="str">
        <f>IF(OR(AK$6="s",AK$6="f",AK$6="d"),"C",IF(AND(Gestion!$B$7:$B$120=A19,CalendrierGlobal!$AK$5&gt;=Gestion!$E$7:$E$120,CalendrierGlobal!$AK$5&lt;=Gestion!$F$7:$F$120),Gestion!$I$7:$I$120,""))</f>
        <v/>
      </c>
      <c r="AL19" s="46" t="str">
        <f>IF(OR(AL$6="s",AL$6="f",AL$6="d"),"C",IF(AND(Gestion!$B$7:$B$120=A19,CalendrierGlobal!$AL$5&gt;=Gestion!$E$7:$E$120,CalendrierGlobal!$AL$5&lt;=Gestion!$F$7:$F$120),Gestion!$I$7:$I$120,""))</f>
        <v/>
      </c>
      <c r="AM19" s="46" t="str">
        <f>IF(OR(AM$6="s",AM$6="f",AM$6="d"),"C",IF(AND(Gestion!$B$7:$B$120=A19,CalendrierGlobal!$AM$5&gt;=Gestion!$E$7:$E$120,CalendrierGlobal!$AM$5&lt;=Gestion!$F$7:$F$120),Gestion!$I$7:$I$120,""))</f>
        <v/>
      </c>
      <c r="AN19" s="46" t="str">
        <f>IF(OR(AN$6="s",AN$6="f",AN$6="d"),"C",IF(AND(Gestion!$B$7:$B$120=A19,CalendrierGlobal!$AN$5&gt;=Gestion!$E$7:$E$120,CalendrierGlobal!$AN$5&lt;=Gestion!$F$7:$F$120),Gestion!$I$7:$I$120,""))</f>
        <v>C</v>
      </c>
      <c r="AO19" s="46" t="str">
        <f>IF(OR(AO$6="s",AO$6="f",AO$6="d"),"C",IF(AND(Gestion!$B$7:$B$120=A19,CalendrierGlobal!$AO$5&gt;=Gestion!$E$7:$E$120,CalendrierGlobal!$AO$5&lt;=Gestion!$F$7:$F$120),Gestion!$I$7:$I$120,""))</f>
        <v>C</v>
      </c>
      <c r="AP19" s="46" t="str">
        <f>IF(OR(AP$6="s",AP$6="f",AP$6="d"),"C",IF(AND(Gestion!$B$7:$B$120=A19,CalendrierGlobal!$AP$5&gt;=Gestion!$E$7:$E$120,CalendrierGlobal!$AP$5&lt;=Gestion!$F$7:$F$120),Gestion!$I$7:$I$120,""))</f>
        <v/>
      </c>
      <c r="AQ19" s="45" t="str">
        <f>IF(OR(AQ$6="s",AQ$6="f",AQ$6="d"),"C",IF(AND(Gestion!$B$7:$B$120=A19,CalendrierGlobal!$AQ$5&gt;=Gestion!$E$7:$E$120,CalendrierGlobal!$AQ$5&lt;=Gestion!$F$7:$F$120),Gestion!$I$7:$I$120,""))</f>
        <v/>
      </c>
    </row>
    <row r="20" spans="1:43" x14ac:dyDescent="0.3">
      <c r="A20" s="125" t="str">
        <f>IF(TableauRecap!C21="","",TableauRecap!C21)</f>
        <v/>
      </c>
      <c r="B20" s="124"/>
      <c r="C20" s="47" t="str">
        <f>IF(OR(C$6="s",C$6="f",C$6="d"),"C",IF(AND(Gestion!$B$7:$B$120=$A20,CalendrierGlobal!$C$5&gt;=Gestion!$E$7:$E$120,CalendrierGlobal!$C$5&lt;=Gestion!$F$7:$F$120),Gestion!$I$7:$I$120,""))</f>
        <v/>
      </c>
      <c r="D20" s="46" t="str">
        <f>IF(OR(D$6="s",D$6="f",D$6="d"),"C",IF(AND(Gestion!$B$7:$B$120=A20,CalendrierGlobal!$D$5&gt;=Gestion!$E$7:$E$120,CalendrierGlobal!$D$5&lt;=Gestion!$F$7:$F$120),Gestion!$I$7:$I$120,""))</f>
        <v/>
      </c>
      <c r="E20" s="46" t="str">
        <f>IF(OR(E$6="s",E$6="f",E$6="d"),"C",IF(AND(Gestion!$B$7:$B$120=A20,CalendrierGlobal!$E$5&gt;=Gestion!$E$7:$E$120,CalendrierGlobal!$E$5&lt;=Gestion!$F$7:$F$120),Gestion!$I$7:$I$120,""))</f>
        <v>C</v>
      </c>
      <c r="F20" s="46" t="str">
        <f>IF(OR(F$6="s",F$6="f",F$6="d"),"C",IF(AND(Gestion!$B$7:$B$120=A20,CalendrierGlobal!$F$5&gt;=Gestion!$E$7:$E$120,CalendrierGlobal!$F$5&lt;=Gestion!$F$7:$F$120),Gestion!$I$7:$I$120,""))</f>
        <v>C</v>
      </c>
      <c r="G20" s="46" t="str">
        <f>IF(OR(G$6="s",G$6="f",G$6="d"),"C",IF(AND(Gestion!$B$7:$B$120=A20,CalendrierGlobal!$G$5&gt;=Gestion!$E$7:$E$120,CalendrierGlobal!$G$5&lt;=Gestion!$F$7:$F$120),Gestion!$I$7:$I$120,""))</f>
        <v/>
      </c>
      <c r="H20" s="46" t="str">
        <f>IF(OR(H$6="s",H$6="f",H$6="d"),"C",IF(AND(Gestion!$B$7:$B$120=A20,CalendrierGlobal!$H$5&gt;=Gestion!$E$7:$E$120,CalendrierGlobal!$H$5&lt;=Gestion!$F$7:$F$120),Gestion!$I$7:$I$120,""))</f>
        <v>C</v>
      </c>
      <c r="I20" s="46" t="str">
        <f>IF(OR(I$6="s",I$6="f",I$6="d"),"C",IF(AND(Gestion!$B$7:$B$120=A20,CalendrierGlobal!$I$5&gt;=Gestion!$E$7:$E$120,CalendrierGlobal!$I$5&lt;=Gestion!$F$7:$F$120),Gestion!$I$7:$I$120,""))</f>
        <v/>
      </c>
      <c r="J20" s="46" t="str">
        <f>IF(OR(J$6="s",J$6="f",J$6="d"),"C",IF(AND(Gestion!$B$7:$B$120=A20,CalendrierGlobal!$J$5&gt;=Gestion!$E$7:$E$120,CalendrierGlobal!$J$5&lt;=Gestion!$F$7:$F$120),Gestion!$I$7:$I$120,""))</f>
        <v/>
      </c>
      <c r="K20" s="46" t="str">
        <f>IF(OR(K$6="s",K$6="f",K$6="d"),"C",IF(AND(Gestion!$B$7:$B$120=A20,CalendrierGlobal!$K$5&gt;=Gestion!$E$7:$E$120,CalendrierGlobal!$K$5&lt;=Gestion!$F$7:$F$120),Gestion!$I$7:$I$120,""))</f>
        <v/>
      </c>
      <c r="L20" s="46" t="str">
        <f>IF(OR(L$6="s",L$6="f",L$6="d"),"C",IF(AND(Gestion!$B$7:$B$120=A20,CalendrierGlobal!$L$5&gt;=Gestion!$E$7:$E$120,CalendrierGlobal!$L$5&lt;=Gestion!$F$7:$F$120),Gestion!$I$7:$I$120,""))</f>
        <v>C</v>
      </c>
      <c r="M20" s="46" t="str">
        <f>IF(OR(M$6="s",M$6="f",M$6="d"),"C",IF(AND(Gestion!$B$7:$B$120=A20,CalendrierGlobal!$M$5&gt;=Gestion!$E$7:$E$120,CalendrierGlobal!$M$5&lt;=Gestion!$F$7:$F$120),Gestion!$I$7:$I$120,""))</f>
        <v>C</v>
      </c>
      <c r="N20" s="46" t="str">
        <f>IF(OR(N$6="s",N$6="f",N$6="d"),"C",IF(AND(Gestion!$B$7:$B$120=A20,CalendrierGlobal!$N$5&gt;=Gestion!$E$7:$E$120,CalendrierGlobal!$N$5&lt;=Gestion!$F$7:$F$120),Gestion!$I$7:$I$120,""))</f>
        <v/>
      </c>
      <c r="O20" s="46" t="str">
        <f>IF(OR(O$6="s",O$6="f",O$6="d"),"C",IF(AND(Gestion!$B$7:$B$120=A20,CalendrierGlobal!$O$5&gt;=Gestion!$E$7:$E$120,CalendrierGlobal!$O$5&lt;=Gestion!$F$7:$F$120),Gestion!$I$7:$I$120,""))</f>
        <v/>
      </c>
      <c r="P20" s="46" t="str">
        <f>IF(OR(P$6="s",P$6="f",P$6="d"),"C",IF(AND(Gestion!$B$7:$B$120=A20,CalendrierGlobal!$P$5&gt;=Gestion!$E$7:$E$120,CalendrierGlobal!$P$5&lt;=Gestion!$F$7:$F$120),Gestion!$I$7:$I$120,""))</f>
        <v/>
      </c>
      <c r="Q20" s="46" t="str">
        <f>IF(OR(Q$6="s",Q$6="f",Q$6="d"),"C",IF(AND(Gestion!$B$7:$B$120=A20,CalendrierGlobal!$Q$5&gt;=Gestion!$E$7:$E$120,CalendrierGlobal!$Q$5&lt;=Gestion!$F$7:$F$120),Gestion!$I$7:$I$120,""))</f>
        <v/>
      </c>
      <c r="R20" s="46" t="str">
        <f>IF(OR(R$6="s",R$6="f",R$6="d"),"C",IF(AND(Gestion!$B$7:$B$120=A20,CalendrierGlobal!$R$5&gt;=Gestion!$E$7:$E$120,CalendrierGlobal!$R$5&lt;=Gestion!$F$7:$F$120),Gestion!$I$7:$I$120,""))</f>
        <v/>
      </c>
      <c r="S20" s="46" t="str">
        <f>IF(OR(S$6="s",S$6="f",S$6="d"),"C",IF(AND(Gestion!$B$7:$B$120=A20,CalendrierGlobal!$S$5&gt;=Gestion!$E$7:$E$120,CalendrierGlobal!$S$5&lt;=Gestion!$F$7:$F$120),Gestion!$I$7:$I$120,""))</f>
        <v>C</v>
      </c>
      <c r="T20" s="46" t="str">
        <f>IF(OR(T$6="s",T$6="f",T$6="d"),"C",IF(AND(Gestion!$B$7:$B$120=A20,CalendrierGlobal!$T$5&gt;=Gestion!$E$7:$E$120,CalendrierGlobal!$T$5&lt;=Gestion!$F$7:$F$120),Gestion!$I$7:$I$120,""))</f>
        <v>C</v>
      </c>
      <c r="U20" s="46" t="str">
        <f>IF(OR(U$6="s",U$6="f",U$6="d"),"C",IF(AND(Gestion!$B$7:$B$120=A20,CalendrierGlobal!$U$5&gt;=Gestion!$E$7:$E$120,CalendrierGlobal!$U$5&lt;=Gestion!$F$7:$F$120),Gestion!$I$7:$I$120,""))</f>
        <v/>
      </c>
      <c r="V20" s="46" t="str">
        <f>IF(OR(V$6="s",V$6="f",V$6="d"),"C",IF(AND(Gestion!$B$7:$B$120=A20,CalendrierGlobal!$V$5&gt;=Gestion!$E$7:$E$120,CalendrierGlobal!$V$5&lt;=Gestion!$F$7:$F$120),Gestion!$I$7:$I$120,""))</f>
        <v/>
      </c>
      <c r="W20" s="46" t="str">
        <f>IF(OR(W$6="s",W$6="f",W$6="d"),"C",IF(AND(Gestion!$B$7:$B$120=$A$7,CalendrierGlobal!W18&gt;=Gestion!$E$7:$E$120,CalendrierGlobal!W18&lt;=Gestion!$F$7:$F$120),Gestion!$I$7:$I$120,""))</f>
        <v/>
      </c>
      <c r="X20" s="46" t="str">
        <f>IF(OR(X$6="s",X$6="f",X$6="d"),"C",IF(AND(Gestion!$B$7:$B$120=A20,CalendrierGlobal!$X$5&gt;=Gestion!$E$7:$E$120,CalendrierGlobal!$X$5&lt;=Gestion!$F$7:$F$120),Gestion!$I$7:$I$120,""))</f>
        <v/>
      </c>
      <c r="Y20" s="46" t="str">
        <f>IF(OR(Y$6="s",Y$6="f",Y$6="d"),"C",IF(AND(Gestion!$B$7:$B$120=A20,CalendrierGlobal!$Y$5&gt;=Gestion!$E$7:$E$120,CalendrierGlobal!$Y$5&lt;=Gestion!$F$7:$F$120),Gestion!$I$7:$I$120,""))</f>
        <v/>
      </c>
      <c r="Z20" s="46" t="str">
        <f>IF(OR(Z$6="s",Z$6="f",Z$6="d"),"C",IF(AND(Gestion!$B$7:$B$120=A20,CalendrierGlobal!$Z$5&gt;=Gestion!$E$7:$E$120,CalendrierGlobal!$Z$5&lt;=Gestion!$F$7:$F$120),Gestion!$I$7:$I$120,""))</f>
        <v>C</v>
      </c>
      <c r="AA20" s="46" t="str">
        <f>IF(OR(AA$6="s",AA$6="f",AA$6="d"),"C",IF(AND(Gestion!$B$7:$B$120=A20,CalendrierGlobal!$AA$5&gt;=Gestion!$E$7:$E$120,CalendrierGlobal!$AA$5&lt;=Gestion!$F$7:$F$120),Gestion!$I$7:$I$120,""))</f>
        <v>C</v>
      </c>
      <c r="AB20" s="46" t="str">
        <f>IF(OR(AB$6="s",AB$6="f",AB$6="d"),"C",IF(AND(Gestion!$B$7:$B$120=A20,CalendrierGlobal!$AB$5&gt;=Gestion!$E$7:$E$120,CalendrierGlobal!$AB$5&lt;=Gestion!$F$7:$F$120),Gestion!$I$7:$I$120,""))</f>
        <v/>
      </c>
      <c r="AC20" s="46" t="str">
        <f>IF(OR(AC$6="s",AC$6="f",AC$6="d"),"C",IF(AND(Gestion!$B$7:$B$120=A20,CalendrierGlobal!$AC$5&gt;=Gestion!$E$7:$E$120,CalendrierGlobal!$AC$5&lt;=Gestion!$F$7:$F$120),Gestion!$I$7:$I$120,""))</f>
        <v/>
      </c>
      <c r="AD20" s="46" t="str">
        <f>IF(OR(AD$6="s",AD$6="f",AD$6="d"),"C",IF(AND(Gestion!$B$7:$B$120=A20,CalendrierGlobal!$AD$5&gt;=Gestion!$E$7:$E$120,CalendrierGlobal!$AD$5&lt;=Gestion!$F$7:$F$120),Gestion!$I$7:$I$120,""))</f>
        <v/>
      </c>
      <c r="AE20" s="46" t="str">
        <f>IF(OR(AE$6="s",AE$6="f",AE$6="d"),"C",IF(AND(Gestion!$B$7:$B$120=A20,CalendrierGlobal!$AE$5&gt;=Gestion!$E$7:$E$120,CalendrierGlobal!$AE$5&lt;=Gestion!$F$7:$F$120),Gestion!$I$7:$I$120,""))</f>
        <v/>
      </c>
      <c r="AF20" s="46" t="str">
        <f>IF(OR(AF$6="s",AF$6="f",AF$6="d"),"C",IF(AND(Gestion!$B$7:$B$120=A20,CalendrierGlobal!$AF$5&gt;=Gestion!$E$7:$E$120,CalendrierGlobal!$AF$5&lt;=Gestion!$F$7:$F$120),Gestion!$I$7:$I$120,""))</f>
        <v/>
      </c>
      <c r="AG20" s="46" t="str">
        <f>IF(OR(AG$6="s",AG$6="f",AG$6="d"),"C",IF(AND(Gestion!$B$7:$B$120=A20,CalendrierGlobal!$AG$5&gt;=Gestion!$E$7:$E$120,CalendrierGlobal!$AG$5&lt;=Gestion!$F$7:$F$120),Gestion!$I$7:$I$120,""))</f>
        <v>C</v>
      </c>
      <c r="AH20" s="46" t="str">
        <f>IF(OR(AH$6="s",AH$6="f",AH$6="d"),"C",IF(AND(Gestion!$B$7:$B$120=A20,CalendrierGlobal!$AH$5&gt;=Gestion!$E$7:$E$120,CalendrierGlobal!$AH$5&lt;=Gestion!$F$7:$F$120),Gestion!$I$7:$I$120,""))</f>
        <v>C</v>
      </c>
      <c r="AI20" s="46" t="str">
        <f>IF(OR(AI$6="s",AI$6="f",AI$6="d"),"C",IF(AND(Gestion!$B$7:$B$120=A20,CalendrierGlobal!$AI$5&gt;=Gestion!$E$7:$E$120,CalendrierGlobal!$AI$5&lt;=Gestion!$F$7:$F$120),Gestion!$I$7:$I$120,""))</f>
        <v/>
      </c>
      <c r="AJ20" s="46" t="str">
        <f>IF(OR(AJ$6="s",AJ$6="f",AJ$6="d"),"C",IF(AND(Gestion!$B$7:$B$120=A20,CalendrierGlobal!$AJ$5&gt;=Gestion!$E$7:$E$120,CalendrierGlobal!$AJ$5&lt;=Gestion!$F$7:$F$120),Gestion!$I$7:$I$120,""))</f>
        <v/>
      </c>
      <c r="AK20" s="46" t="str">
        <f>IF(OR(AK$6="s",AK$6="f",AK$6="d"),"C",IF(AND(Gestion!$B$7:$B$120=A20,CalendrierGlobal!$AK$5&gt;=Gestion!$E$7:$E$120,CalendrierGlobal!$AK$5&lt;=Gestion!$F$7:$F$120),Gestion!$I$7:$I$120,""))</f>
        <v/>
      </c>
      <c r="AL20" s="46" t="str">
        <f>IF(OR(AL$6="s",AL$6="f",AL$6="d"),"C",IF(AND(Gestion!$B$7:$B$120=A20,CalendrierGlobal!$AL$5&gt;=Gestion!$E$7:$E$120,CalendrierGlobal!$AL$5&lt;=Gestion!$F$7:$F$120),Gestion!$I$7:$I$120,""))</f>
        <v/>
      </c>
      <c r="AM20" s="46" t="str">
        <f>IF(OR(AM$6="s",AM$6="f",AM$6="d"),"C",IF(AND(Gestion!$B$7:$B$120=A20,CalendrierGlobal!$AM$5&gt;=Gestion!$E$7:$E$120,CalendrierGlobal!$AM$5&lt;=Gestion!$F$7:$F$120),Gestion!$I$7:$I$120,""))</f>
        <v/>
      </c>
      <c r="AN20" s="46" t="str">
        <f>IF(OR(AN$6="s",AN$6="f",AN$6="d"),"C",IF(AND(Gestion!$B$7:$B$120=A20,CalendrierGlobal!$AN$5&gt;=Gestion!$E$7:$E$120,CalendrierGlobal!$AN$5&lt;=Gestion!$F$7:$F$120),Gestion!$I$7:$I$120,""))</f>
        <v>C</v>
      </c>
      <c r="AO20" s="46" t="str">
        <f>IF(OR(AO$6="s",AO$6="f",AO$6="d"),"C",IF(AND(Gestion!$B$7:$B$120=A20,CalendrierGlobal!$AO$5&gt;=Gestion!$E$7:$E$120,CalendrierGlobal!$AO$5&lt;=Gestion!$F$7:$F$120),Gestion!$I$7:$I$120,""))</f>
        <v>C</v>
      </c>
      <c r="AP20" s="46" t="str">
        <f>IF(OR(AP$6="s",AP$6="f",AP$6="d"),"C",IF(AND(Gestion!$B$7:$B$120=A20,CalendrierGlobal!$AP$5&gt;=Gestion!$E$7:$E$120,CalendrierGlobal!$AP$5&lt;=Gestion!$F$7:$F$120),Gestion!$I$7:$I$120,""))</f>
        <v/>
      </c>
      <c r="AQ20" s="45" t="str">
        <f>IF(OR(AQ$6="s",AQ$6="f",AQ$6="d"),"C",IF(AND(Gestion!$B$7:$B$120=A20,CalendrierGlobal!$AQ$5&gt;=Gestion!$E$7:$E$120,CalendrierGlobal!$AQ$5&lt;=Gestion!$F$7:$F$120),Gestion!$I$7:$I$120,""))</f>
        <v/>
      </c>
    </row>
    <row r="21" spans="1:43" x14ac:dyDescent="0.3">
      <c r="A21" s="123" t="str">
        <f>IF(TableauRecap!C22="","",TableauRecap!C22)</f>
        <v/>
      </c>
      <c r="B21" s="122"/>
      <c r="C21" s="121" t="str">
        <f>IF(OR(C$6="s",C$6="f",C$6="d"),"C",IF(AND(Gestion!$B$7:$B$120=$A21,CalendrierGlobal!$C$5&gt;=Gestion!$E$7:$E$120,CalendrierGlobal!$C$5&lt;=Gestion!$F$7:$F$120),Gestion!$I$7:$I$120,""))</f>
        <v/>
      </c>
      <c r="D21" s="120" t="str">
        <f>IF(OR(D$6="s",D$6="f",D$6="d"),"C",IF(AND(Gestion!$B$7:$B$120=A21,CalendrierGlobal!$D$5&gt;=Gestion!$E$7:$E$120,CalendrierGlobal!$D$5&lt;=Gestion!$F$7:$F$120),Gestion!$I$7:$I$120,""))</f>
        <v/>
      </c>
      <c r="E21" s="120" t="str">
        <f>IF(OR(E$6="s",E$6="f",E$6="d"),"C",IF(AND(Gestion!$B$7:$B$120=A21,CalendrierGlobal!$E$5&gt;=Gestion!$E$7:$E$120,CalendrierGlobal!$E$5&lt;=Gestion!$F$7:$F$120),Gestion!$I$7:$I$120,""))</f>
        <v>C</v>
      </c>
      <c r="F21" s="120" t="str">
        <f>IF(OR(F$6="s",F$6="f",F$6="d"),"C",IF(AND(Gestion!$B$7:$B$120=A21,CalendrierGlobal!$F$5&gt;=Gestion!$E$7:$E$120,CalendrierGlobal!$F$5&lt;=Gestion!$F$7:$F$120),Gestion!$I$7:$I$120,""))</f>
        <v>C</v>
      </c>
      <c r="G21" s="120" t="str">
        <f>IF(OR(G$6="s",G$6="f",G$6="d"),"C",IF(AND(Gestion!$B$7:$B$120=A21,CalendrierGlobal!$G$5&gt;=Gestion!$E$7:$E$120,CalendrierGlobal!$G$5&lt;=Gestion!$F$7:$F$120),Gestion!$I$7:$I$120,""))</f>
        <v/>
      </c>
      <c r="H21" s="120" t="str">
        <f>IF(OR(H$6="s",H$6="f",H$6="d"),"C",IF(AND(Gestion!$B$7:$B$120=A21,CalendrierGlobal!$H$5&gt;=Gestion!$E$7:$E$120,CalendrierGlobal!$H$5&lt;=Gestion!$F$7:$F$120),Gestion!$I$7:$I$120,""))</f>
        <v>C</v>
      </c>
      <c r="I21" s="120" t="str">
        <f>IF(OR(I$6="s",I$6="f",I$6="d"),"C",IF(AND(Gestion!$B$7:$B$120=A21,CalendrierGlobal!$I$5&gt;=Gestion!$E$7:$E$120,CalendrierGlobal!$I$5&lt;=Gestion!$F$7:$F$120),Gestion!$I$7:$I$120,""))</f>
        <v/>
      </c>
      <c r="J21" s="120" t="str">
        <f>IF(OR(J$6="s",J$6="f",J$6="d"),"C",IF(AND(Gestion!$B$7:$B$120=A21,CalendrierGlobal!$J$5&gt;=Gestion!$E$7:$E$120,CalendrierGlobal!$J$5&lt;=Gestion!$F$7:$F$120),Gestion!$I$7:$I$120,""))</f>
        <v/>
      </c>
      <c r="K21" s="120" t="str">
        <f>IF(OR(K$6="s",K$6="f",K$6="d"),"C",IF(AND(Gestion!$B$7:$B$120=A21,CalendrierGlobal!$K$5&gt;=Gestion!$E$7:$E$120,CalendrierGlobal!$K$5&lt;=Gestion!$F$7:$F$120),Gestion!$I$7:$I$120,""))</f>
        <v/>
      </c>
      <c r="L21" s="120" t="str">
        <f>IF(OR(L$6="s",L$6="f",L$6="d"),"C",IF(AND(Gestion!$B$7:$B$120=A21,CalendrierGlobal!$L$5&gt;=Gestion!$E$7:$E$120,CalendrierGlobal!$L$5&lt;=Gestion!$F$7:$F$120),Gestion!$I$7:$I$120,""))</f>
        <v>C</v>
      </c>
      <c r="M21" s="120" t="str">
        <f>IF(OR(M$6="s",M$6="f",M$6="d"),"C",IF(AND(Gestion!$B$7:$B$120=A21,CalendrierGlobal!$M$5&gt;=Gestion!$E$7:$E$120,CalendrierGlobal!$M$5&lt;=Gestion!$F$7:$F$120),Gestion!$I$7:$I$120,""))</f>
        <v>C</v>
      </c>
      <c r="N21" s="120" t="str">
        <f>IF(OR(N$6="s",N$6="f",N$6="d"),"C",IF(AND(Gestion!$B$7:$B$120=A21,CalendrierGlobal!$N$5&gt;=Gestion!$E$7:$E$120,CalendrierGlobal!$N$5&lt;=Gestion!$F$7:$F$120),Gestion!$I$7:$I$120,""))</f>
        <v/>
      </c>
      <c r="O21" s="120" t="str">
        <f>IF(OR(O$6="s",O$6="f",O$6="d"),"C",IF(AND(Gestion!$B$7:$B$120=A21,CalendrierGlobal!$O$5&gt;=Gestion!$E$7:$E$120,CalendrierGlobal!$O$5&lt;=Gestion!$F$7:$F$120),Gestion!$I$7:$I$120,""))</f>
        <v/>
      </c>
      <c r="P21" s="120" t="str">
        <f>IF(OR(P$6="s",P$6="f",P$6="d"),"C",IF(AND(Gestion!$B$7:$B$120=A21,CalendrierGlobal!$P$5&gt;=Gestion!$E$7:$E$120,CalendrierGlobal!$P$5&lt;=Gestion!$F$7:$F$120),Gestion!$I$7:$I$120,""))</f>
        <v/>
      </c>
      <c r="Q21" s="120" t="str">
        <f>IF(OR(Q$6="s",Q$6="f",Q$6="d"),"C",IF(AND(Gestion!$B$7:$B$120=A21,CalendrierGlobal!$Q$5&gt;=Gestion!$E$7:$E$120,CalendrierGlobal!$Q$5&lt;=Gestion!$F$7:$F$120),Gestion!$I$7:$I$120,""))</f>
        <v/>
      </c>
      <c r="R21" s="120" t="str">
        <f>IF(OR(R$6="s",R$6="f",R$6="d"),"C",IF(AND(Gestion!$B$7:$B$120=A21,CalendrierGlobal!$R$5&gt;=Gestion!$E$7:$E$120,CalendrierGlobal!$R$5&lt;=Gestion!$F$7:$F$120),Gestion!$I$7:$I$120,""))</f>
        <v/>
      </c>
      <c r="S21" s="120" t="str">
        <f>IF(OR(S$6="s",S$6="f",S$6="d"),"C",IF(AND(Gestion!$B$7:$B$120=A21,CalendrierGlobal!$S$5&gt;=Gestion!$E$7:$E$120,CalendrierGlobal!$S$5&lt;=Gestion!$F$7:$F$120),Gestion!$I$7:$I$120,""))</f>
        <v>C</v>
      </c>
      <c r="T21" s="120" t="str">
        <f>IF(OR(T$6="s",T$6="f",T$6="d"),"C",IF(AND(Gestion!$B$7:$B$120=A21,CalendrierGlobal!$T$5&gt;=Gestion!$E$7:$E$120,CalendrierGlobal!$T$5&lt;=Gestion!$F$7:$F$120),Gestion!$I$7:$I$120,""))</f>
        <v>C</v>
      </c>
      <c r="U21" s="120" t="str">
        <f>IF(OR(U$6="s",U$6="f",U$6="d"),"C",IF(AND(Gestion!$B$7:$B$120=A21,CalendrierGlobal!$U$5&gt;=Gestion!$E$7:$E$120,CalendrierGlobal!$U$5&lt;=Gestion!$F$7:$F$120),Gestion!$I$7:$I$120,""))</f>
        <v/>
      </c>
      <c r="V21" s="120" t="str">
        <f>IF(OR(V$6="s",V$6="f",V$6="d"),"C",IF(AND(Gestion!$B$7:$B$120=A21,CalendrierGlobal!$V$5&gt;=Gestion!$E$7:$E$120,CalendrierGlobal!$V$5&lt;=Gestion!$F$7:$F$120),Gestion!$I$7:$I$120,""))</f>
        <v/>
      </c>
      <c r="W21" s="120" t="str">
        <f>IF(OR(W$6="s",W$6="f",W$6="d"),"C",IF(AND(Gestion!$B$7:$B$120=$A$7,CalendrierGlobal!W19&gt;=Gestion!$E$7:$E$120,CalendrierGlobal!W19&lt;=Gestion!$F$7:$F$120),Gestion!$I$7:$I$120,""))</f>
        <v/>
      </c>
      <c r="X21" s="120" t="str">
        <f>IF(OR(X$6="s",X$6="f",X$6="d"),"C",IF(AND(Gestion!$B$7:$B$120=A21,CalendrierGlobal!$X$5&gt;=Gestion!$E$7:$E$120,CalendrierGlobal!$X$5&lt;=Gestion!$F$7:$F$120),Gestion!$I$7:$I$120,""))</f>
        <v/>
      </c>
      <c r="Y21" s="120" t="str">
        <f>IF(OR(Y$6="s",Y$6="f",Y$6="d"),"C",IF(AND(Gestion!$B$7:$B$120=A21,CalendrierGlobal!$Y$5&gt;=Gestion!$E$7:$E$120,CalendrierGlobal!$Y$5&lt;=Gestion!$F$7:$F$120),Gestion!$I$7:$I$120,""))</f>
        <v/>
      </c>
      <c r="Z21" s="120" t="str">
        <f>IF(OR(Z$6="s",Z$6="f",Z$6="d"),"C",IF(AND(Gestion!$B$7:$B$120=A21,CalendrierGlobal!$Z$5&gt;=Gestion!$E$7:$E$120,CalendrierGlobal!$Z$5&lt;=Gestion!$F$7:$F$120),Gestion!$I$7:$I$120,""))</f>
        <v>C</v>
      </c>
      <c r="AA21" s="120" t="str">
        <f>IF(OR(AA$6="s",AA$6="f",AA$6="d"),"C",IF(AND(Gestion!$B$7:$B$120=A21,CalendrierGlobal!$AA$5&gt;=Gestion!$E$7:$E$120,CalendrierGlobal!$AA$5&lt;=Gestion!$F$7:$F$120),Gestion!$I$7:$I$120,""))</f>
        <v>C</v>
      </c>
      <c r="AB21" s="120" t="str">
        <f>IF(OR(AB$6="s",AB$6="f",AB$6="d"),"C",IF(AND(Gestion!$B$7:$B$120=A21,CalendrierGlobal!$AB$5&gt;=Gestion!$E$7:$E$120,CalendrierGlobal!$AB$5&lt;=Gestion!$F$7:$F$120),Gestion!$I$7:$I$120,""))</f>
        <v/>
      </c>
      <c r="AC21" s="120" t="str">
        <f>IF(OR(AC$6="s",AC$6="f",AC$6="d"),"C",IF(AND(Gestion!$B$7:$B$120=A21,CalendrierGlobal!$AC$5&gt;=Gestion!$E$7:$E$120,CalendrierGlobal!$AC$5&lt;=Gestion!$F$7:$F$120),Gestion!$I$7:$I$120,""))</f>
        <v/>
      </c>
      <c r="AD21" s="120" t="str">
        <f>IF(OR(AD$6="s",AD$6="f",AD$6="d"),"C",IF(AND(Gestion!$B$7:$B$120=A21,CalendrierGlobal!$AD$5&gt;=Gestion!$E$7:$E$120,CalendrierGlobal!$AD$5&lt;=Gestion!$F$7:$F$120),Gestion!$I$7:$I$120,""))</f>
        <v/>
      </c>
      <c r="AE21" s="120" t="str">
        <f>IF(OR(AE$6="s",AE$6="f",AE$6="d"),"C",IF(AND(Gestion!$B$7:$B$120=A21,CalendrierGlobal!$AE$5&gt;=Gestion!$E$7:$E$120,CalendrierGlobal!$AE$5&lt;=Gestion!$F$7:$F$120),Gestion!$I$7:$I$120,""))</f>
        <v/>
      </c>
      <c r="AF21" s="120" t="str">
        <f>IF(OR(AF$6="s",AF$6="f",AF$6="d"),"C",IF(AND(Gestion!$B$7:$B$120=A21,CalendrierGlobal!$AF$5&gt;=Gestion!$E$7:$E$120,CalendrierGlobal!$AF$5&lt;=Gestion!$F$7:$F$120),Gestion!$I$7:$I$120,""))</f>
        <v/>
      </c>
      <c r="AG21" s="120" t="str">
        <f>IF(OR(AG$6="s",AG$6="f",AG$6="d"),"C",IF(AND(Gestion!$B$7:$B$120=A21,CalendrierGlobal!$AG$5&gt;=Gestion!$E$7:$E$120,CalendrierGlobal!$AG$5&lt;=Gestion!$F$7:$F$120),Gestion!$I$7:$I$120,""))</f>
        <v>C</v>
      </c>
      <c r="AH21" s="120" t="str">
        <f>IF(OR(AH$6="s",AH$6="f",AH$6="d"),"C",IF(AND(Gestion!$B$7:$B$120=A21,CalendrierGlobal!$AH$5&gt;=Gestion!$E$7:$E$120,CalendrierGlobal!$AH$5&lt;=Gestion!$F$7:$F$120),Gestion!$I$7:$I$120,""))</f>
        <v>C</v>
      </c>
      <c r="AI21" s="120" t="str">
        <f>IF(OR(AI$6="s",AI$6="f",AI$6="d"),"C",IF(AND(Gestion!$B$7:$B$120=A21,CalendrierGlobal!$AI$5&gt;=Gestion!$E$7:$E$120,CalendrierGlobal!$AI$5&lt;=Gestion!$F$7:$F$120),Gestion!$I$7:$I$120,""))</f>
        <v/>
      </c>
      <c r="AJ21" s="120" t="str">
        <f>IF(OR(AJ$6="s",AJ$6="f",AJ$6="d"),"C",IF(AND(Gestion!$B$7:$B$120=A21,CalendrierGlobal!$AJ$5&gt;=Gestion!$E$7:$E$120,CalendrierGlobal!$AJ$5&lt;=Gestion!$F$7:$F$120),Gestion!$I$7:$I$120,""))</f>
        <v/>
      </c>
      <c r="AK21" s="120" t="str">
        <f>IF(OR(AK$6="s",AK$6="f",AK$6="d"),"C",IF(AND(Gestion!$B$7:$B$120=A21,CalendrierGlobal!$AK$5&gt;=Gestion!$E$7:$E$120,CalendrierGlobal!$AK$5&lt;=Gestion!$F$7:$F$120),Gestion!$I$7:$I$120,""))</f>
        <v/>
      </c>
      <c r="AL21" s="120" t="str">
        <f>IF(OR(AL$6="s",AL$6="f",AL$6="d"),"C",IF(AND(Gestion!$B$7:$B$120=A21,CalendrierGlobal!$AL$5&gt;=Gestion!$E$7:$E$120,CalendrierGlobal!$AL$5&lt;=Gestion!$F$7:$F$120),Gestion!$I$7:$I$120,""))</f>
        <v/>
      </c>
      <c r="AM21" s="120" t="str">
        <f>IF(OR(AM$6="s",AM$6="f",AM$6="d"),"C",IF(AND(Gestion!$B$7:$B$120=A21,CalendrierGlobal!$AM$5&gt;=Gestion!$E$7:$E$120,CalendrierGlobal!$AM$5&lt;=Gestion!$F$7:$F$120),Gestion!$I$7:$I$120,""))</f>
        <v/>
      </c>
      <c r="AN21" s="120" t="str">
        <f>IF(OR(AN$6="s",AN$6="f",AN$6="d"),"C",IF(AND(Gestion!$B$7:$B$120=A21,CalendrierGlobal!$AN$5&gt;=Gestion!$E$7:$E$120,CalendrierGlobal!$AN$5&lt;=Gestion!$F$7:$F$120),Gestion!$I$7:$I$120,""))</f>
        <v>C</v>
      </c>
      <c r="AO21" s="120" t="str">
        <f>IF(OR(AO$6="s",AO$6="f",AO$6="d"),"C",IF(AND(Gestion!$B$7:$B$120=A21,CalendrierGlobal!$AO$5&gt;=Gestion!$E$7:$E$120,CalendrierGlobal!$AO$5&lt;=Gestion!$F$7:$F$120),Gestion!$I$7:$I$120,""))</f>
        <v>C</v>
      </c>
      <c r="AP21" s="120" t="str">
        <f>IF(OR(AP$6="s",AP$6="f",AP$6="d"),"C",IF(AND(Gestion!$B$7:$B$120=A21,CalendrierGlobal!$AP$5&gt;=Gestion!$E$7:$E$120,CalendrierGlobal!$AP$5&lt;=Gestion!$F$7:$F$120),Gestion!$I$7:$I$120,""))</f>
        <v/>
      </c>
      <c r="AQ21" s="119" t="str">
        <f>IF(OR(AQ$6="s",AQ$6="f",AQ$6="d"),"C",IF(AND(Gestion!$B$7:$B$120=A21,CalendrierGlobal!$AQ$5&gt;=Gestion!$E$7:$E$120,CalendrierGlobal!$AQ$5&lt;=Gestion!$F$7:$F$120),Gestion!$I$7:$I$120,""))</f>
        <v/>
      </c>
    </row>
  </sheetData>
  <sheetProtection pivotTables="0"/>
  <mergeCells count="4">
    <mergeCell ref="A1:AQ1"/>
    <mergeCell ref="AM4:AQ4"/>
    <mergeCell ref="C4:G4"/>
    <mergeCell ref="H4:AL4"/>
  </mergeCells>
  <conditionalFormatting sqref="C7:AQ21">
    <cfRule type="cellIs" dxfId="5" priority="1" stopIfTrue="1" operator="equal">
      <formula>"C"</formula>
    </cfRule>
    <cfRule type="cellIs" dxfId="4" priority="2" stopIfTrue="1" operator="equal">
      <formula>"A"</formula>
    </cfRule>
    <cfRule type="cellIs" dxfId="3" priority="3" stopIfTrue="1" operator="equal">
      <formula>"CP"</formula>
    </cfRule>
    <cfRule type="cellIs" dxfId="2" priority="4" stopIfTrue="1" operator="equal">
      <formula>"M"</formula>
    </cfRule>
  </conditionalFormatting>
  <conditionalFormatting sqref="C5:AQ5">
    <cfRule type="cellIs" dxfId="1" priority="5" stopIfTrue="1" operator="equal">
      <formula>$H$1</formula>
    </cfRule>
  </conditionalFormatting>
  <conditionalFormatting sqref="C6:AQ6">
    <cfRule type="expression" dxfId="0" priority="6" stopIfTrue="1">
      <formula>IF(OR(C$6="S",C$6="d",C$6="f"),TRUE,"")</formula>
    </cfRule>
  </conditionalFormatting>
  <dataValidations count="1">
    <dataValidation allowBlank="1" showInputMessage="1" sqref="A7:A21"/>
  </dataValidations>
  <printOptions horizontalCentered="1"/>
  <pageMargins left="0.59055118110236227" right="0.59055118110236227" top="0.47244094488188981" bottom="0.78740157480314965" header="0.27559055118110237" footer="0.27559055118110237"/>
  <pageSetup paperSize="9" scale="70" fitToHeight="100" orientation="landscape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'Paramètre DIVERS'!$F$5:$F$11</xm:f>
          </x14:formula1>
          <xm:sqref>B4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B2:R406"/>
  <sheetViews>
    <sheetView showGridLines="0" showRowColHeaders="0" zoomScaleNormal="130" workbookViewId="0">
      <pane ySplit="4" topLeftCell="A5" activePane="bottomLeft" state="frozenSplit"/>
      <selection activeCell="E8" sqref="E8"/>
      <selection pane="bottomLeft" activeCell="R6" sqref="R6"/>
    </sheetView>
  </sheetViews>
  <sheetFormatPr baseColWidth="10" defaultRowHeight="15" x14ac:dyDescent="0.3"/>
  <cols>
    <col min="1" max="1" width="15.28515625" style="131" customWidth="1"/>
    <col min="2" max="2" width="37.28515625" style="134" bestFit="1" customWidth="1"/>
    <col min="3" max="3" width="10.5703125" style="131" customWidth="1"/>
    <col min="4" max="4" width="7.42578125" style="131" hidden="1" customWidth="1"/>
    <col min="5" max="5" width="8.7109375" style="131" bestFit="1" customWidth="1"/>
    <col min="6" max="6" width="7" style="133" customWidth="1"/>
    <col min="7" max="7" width="6.5703125" style="131" hidden="1" customWidth="1"/>
    <col min="8" max="8" width="11" style="132" hidden="1" customWidth="1"/>
    <col min="9" max="11" width="6.5703125" style="131" hidden="1" customWidth="1"/>
    <col min="12" max="12" width="6.5703125" style="131" customWidth="1"/>
    <col min="13" max="13" width="13.5703125" style="131" bestFit="1" customWidth="1"/>
    <col min="14" max="14" width="20.42578125" style="131" bestFit="1" customWidth="1"/>
    <col min="15" max="15" width="2.5703125" style="131" bestFit="1" customWidth="1"/>
    <col min="16" max="16384" width="11.42578125" style="131"/>
  </cols>
  <sheetData>
    <row r="2" spans="2:18" ht="38.25" customHeight="1" x14ac:dyDescent="0.3"/>
    <row r="3" spans="2:18" s="152" customFormat="1" ht="18.75" x14ac:dyDescent="0.3">
      <c r="B3" s="157">
        <v>41244</v>
      </c>
      <c r="C3" s="156"/>
      <c r="D3" s="156"/>
      <c r="F3" s="155"/>
      <c r="G3" s="154"/>
      <c r="H3" s="153"/>
    </row>
    <row r="4" spans="2:18" s="147" customFormat="1" ht="23.25" customHeight="1" x14ac:dyDescent="0.25">
      <c r="B4" s="151" t="s">
        <v>41</v>
      </c>
      <c r="C4" s="150" t="s">
        <v>71</v>
      </c>
      <c r="D4" s="150"/>
      <c r="E4" s="150" t="s">
        <v>70</v>
      </c>
      <c r="F4" s="150" t="s">
        <v>69</v>
      </c>
      <c r="G4" s="149"/>
      <c r="H4" s="148"/>
      <c r="M4" s="237" t="s">
        <v>68</v>
      </c>
      <c r="N4" s="237"/>
      <c r="Q4" s="238" t="s">
        <v>67</v>
      </c>
      <c r="R4" s="239"/>
    </row>
    <row r="5" spans="2:18" x14ac:dyDescent="0.3">
      <c r="B5" s="138">
        <f>+B3</f>
        <v>41244</v>
      </c>
      <c r="C5" s="137">
        <f t="shared" ref="C5:C68" si="0">WEEKNUM(B5,2)</f>
        <v>49</v>
      </c>
      <c r="D5" s="137" t="str">
        <f t="shared" ref="D5:D68" si="1">IF(ISERROR(VLOOKUP(E5,jfdate,1,TRUE)),"",IF(VLOOKUP(E5,jfdate,1,TRUE)=B5,"f",""))</f>
        <v/>
      </c>
      <c r="E5" s="136">
        <f>+B3</f>
        <v>41244</v>
      </c>
      <c r="F5" s="135" t="str">
        <f t="shared" ref="F5:F68" si="2">IF(D5="f","f",VLOOKUP(WEEKDAY(E5),jourabbrege,2,FALSE))</f>
        <v>s</v>
      </c>
      <c r="G5" s="142">
        <v>1</v>
      </c>
      <c r="H5" s="132">
        <f>DATE(YEAR(B3),MONTH(B3)+1,1)</f>
        <v>41275</v>
      </c>
      <c r="J5" s="131">
        <v>2</v>
      </c>
      <c r="K5" s="131" t="s">
        <v>66</v>
      </c>
      <c r="M5" s="140">
        <v>41275</v>
      </c>
      <c r="N5" s="139" t="s">
        <v>65</v>
      </c>
      <c r="Q5" s="146"/>
      <c r="R5" s="146"/>
    </row>
    <row r="6" spans="2:18" x14ac:dyDescent="0.3">
      <c r="B6" s="138">
        <f t="shared" ref="B6:B69" si="3">+B5+1</f>
        <v>41245</v>
      </c>
      <c r="C6" s="137">
        <f t="shared" si="0"/>
        <v>49</v>
      </c>
      <c r="D6" s="137" t="str">
        <f t="shared" si="1"/>
        <v/>
      </c>
      <c r="E6" s="136">
        <f t="shared" ref="E6:E69" si="4">+E5+1</f>
        <v>41245</v>
      </c>
      <c r="F6" s="135" t="str">
        <f t="shared" si="2"/>
        <v>d</v>
      </c>
      <c r="G6" s="142">
        <v>2</v>
      </c>
      <c r="H6" s="132">
        <f t="shared" ref="H6:H16" si="5">DATE(YEAR(H5),MONTH(H5)+1,1)</f>
        <v>41306</v>
      </c>
      <c r="J6" s="131">
        <v>3</v>
      </c>
      <c r="K6" s="131" t="s">
        <v>62</v>
      </c>
      <c r="M6" s="140">
        <v>41365</v>
      </c>
      <c r="N6" s="145" t="s">
        <v>64</v>
      </c>
      <c r="Q6" s="143" t="s">
        <v>63</v>
      </c>
      <c r="R6" s="143">
        <f>(SUMPRODUCT(1*(MID(TEXT($M$5:$M$15,"jjj jj/mm/aa"),1,3)="lun")))</f>
        <v>3</v>
      </c>
    </row>
    <row r="7" spans="2:18" x14ac:dyDescent="0.3">
      <c r="B7" s="138">
        <f t="shared" si="3"/>
        <v>41246</v>
      </c>
      <c r="C7" s="137">
        <f t="shared" si="0"/>
        <v>50</v>
      </c>
      <c r="D7" s="137" t="str">
        <f t="shared" si="1"/>
        <v/>
      </c>
      <c r="E7" s="136">
        <f t="shared" si="4"/>
        <v>41246</v>
      </c>
      <c r="F7" s="135" t="str">
        <f t="shared" si="2"/>
        <v>l</v>
      </c>
      <c r="G7" s="142">
        <v>3</v>
      </c>
      <c r="H7" s="132">
        <f t="shared" si="5"/>
        <v>41334</v>
      </c>
      <c r="J7" s="131">
        <v>4</v>
      </c>
      <c r="K7" s="131" t="s">
        <v>62</v>
      </c>
      <c r="M7" s="140">
        <v>41395</v>
      </c>
      <c r="N7" s="139" t="s">
        <v>61</v>
      </c>
      <c r="Q7" s="143" t="s">
        <v>60</v>
      </c>
      <c r="R7" s="143">
        <f>(SUMPRODUCT(1*(MID(TEXT($M$5:$M$15,"jjj jj/mm/aa"),1,3)="mar")))</f>
        <v>1</v>
      </c>
    </row>
    <row r="8" spans="2:18" x14ac:dyDescent="0.3">
      <c r="B8" s="138">
        <f t="shared" si="3"/>
        <v>41247</v>
      </c>
      <c r="C8" s="137">
        <f t="shared" si="0"/>
        <v>50</v>
      </c>
      <c r="D8" s="137" t="str">
        <f t="shared" si="1"/>
        <v/>
      </c>
      <c r="E8" s="136">
        <f t="shared" si="4"/>
        <v>41247</v>
      </c>
      <c r="F8" s="135" t="str">
        <f t="shared" si="2"/>
        <v>m</v>
      </c>
      <c r="G8" s="142">
        <v>4</v>
      </c>
      <c r="H8" s="132">
        <f t="shared" si="5"/>
        <v>41365</v>
      </c>
      <c r="J8" s="131">
        <v>5</v>
      </c>
      <c r="K8" s="131" t="s">
        <v>59</v>
      </c>
      <c r="M8" s="140">
        <v>41402</v>
      </c>
      <c r="N8" s="144">
        <v>16565</v>
      </c>
      <c r="Q8" s="143" t="s">
        <v>58</v>
      </c>
      <c r="R8" s="143">
        <f>(SUMPRODUCT(1*(MID(TEXT($M$5:$M$15,"jjj jj/mm/aa"),1,3)="mer")))</f>
        <v>3</v>
      </c>
    </row>
    <row r="9" spans="2:18" x14ac:dyDescent="0.3">
      <c r="B9" s="138">
        <f t="shared" si="3"/>
        <v>41248</v>
      </c>
      <c r="C9" s="137">
        <f t="shared" si="0"/>
        <v>50</v>
      </c>
      <c r="D9" s="137" t="str">
        <f t="shared" si="1"/>
        <v/>
      </c>
      <c r="E9" s="136">
        <f t="shared" si="4"/>
        <v>41248</v>
      </c>
      <c r="F9" s="135" t="str">
        <f t="shared" si="2"/>
        <v>m</v>
      </c>
      <c r="G9" s="142">
        <v>5</v>
      </c>
      <c r="H9" s="132">
        <f t="shared" si="5"/>
        <v>41395</v>
      </c>
      <c r="J9" s="131">
        <v>6</v>
      </c>
      <c r="K9" s="131" t="s">
        <v>57</v>
      </c>
      <c r="M9" s="140">
        <v>41403</v>
      </c>
      <c r="N9" s="139" t="s">
        <v>56</v>
      </c>
      <c r="Q9" s="143" t="s">
        <v>55</v>
      </c>
      <c r="R9" s="143">
        <f>(SUMPRODUCT(1*(MID(TEXT($M$5:$M$15,"jjj jj/mm/aa"),1,3)="jeu")))</f>
        <v>2</v>
      </c>
    </row>
    <row r="10" spans="2:18" x14ac:dyDescent="0.3">
      <c r="B10" s="138">
        <f t="shared" si="3"/>
        <v>41249</v>
      </c>
      <c r="C10" s="137">
        <f t="shared" si="0"/>
        <v>50</v>
      </c>
      <c r="D10" s="137" t="str">
        <f t="shared" si="1"/>
        <v/>
      </c>
      <c r="E10" s="136">
        <f t="shared" si="4"/>
        <v>41249</v>
      </c>
      <c r="F10" s="135" t="str">
        <f t="shared" si="2"/>
        <v>j</v>
      </c>
      <c r="G10" s="142">
        <v>6</v>
      </c>
      <c r="H10" s="132">
        <f t="shared" si="5"/>
        <v>41426</v>
      </c>
      <c r="J10" s="131">
        <v>7</v>
      </c>
      <c r="K10" s="131" t="s">
        <v>54</v>
      </c>
      <c r="M10" s="140">
        <v>41414</v>
      </c>
      <c r="N10" s="139" t="s">
        <v>53</v>
      </c>
      <c r="Q10" s="143" t="s">
        <v>52</v>
      </c>
      <c r="R10" s="143">
        <f>(SUMPRODUCT(1*(MID(TEXT($M$5:$M$15,"jjj jj/mm/aa"),1,3)="ven")))</f>
        <v>1</v>
      </c>
    </row>
    <row r="11" spans="2:18" x14ac:dyDescent="0.3">
      <c r="B11" s="138">
        <f t="shared" si="3"/>
        <v>41250</v>
      </c>
      <c r="C11" s="137">
        <f t="shared" si="0"/>
        <v>50</v>
      </c>
      <c r="D11" s="137" t="str">
        <f t="shared" si="1"/>
        <v/>
      </c>
      <c r="E11" s="136">
        <f t="shared" si="4"/>
        <v>41250</v>
      </c>
      <c r="F11" s="135" t="str">
        <f t="shared" si="2"/>
        <v>v</v>
      </c>
      <c r="G11" s="142">
        <v>7</v>
      </c>
      <c r="H11" s="132">
        <f t="shared" si="5"/>
        <v>41456</v>
      </c>
      <c r="J11" s="131">
        <v>1</v>
      </c>
      <c r="K11" s="131" t="s">
        <v>51</v>
      </c>
      <c r="M11" s="140">
        <v>41469</v>
      </c>
      <c r="N11" s="139" t="s">
        <v>50</v>
      </c>
    </row>
    <row r="12" spans="2:18" x14ac:dyDescent="0.3">
      <c r="B12" s="138">
        <f t="shared" si="3"/>
        <v>41251</v>
      </c>
      <c r="C12" s="137">
        <f t="shared" si="0"/>
        <v>50</v>
      </c>
      <c r="D12" s="137" t="str">
        <f t="shared" si="1"/>
        <v/>
      </c>
      <c r="E12" s="136">
        <f t="shared" si="4"/>
        <v>41251</v>
      </c>
      <c r="F12" s="135" t="str">
        <f t="shared" si="2"/>
        <v>s</v>
      </c>
      <c r="G12" s="142">
        <v>8</v>
      </c>
      <c r="H12" s="132">
        <f t="shared" si="5"/>
        <v>41487</v>
      </c>
      <c r="M12" s="140">
        <v>41501</v>
      </c>
      <c r="N12" s="139" t="s">
        <v>49</v>
      </c>
    </row>
    <row r="13" spans="2:18" x14ac:dyDescent="0.3">
      <c r="B13" s="138">
        <f t="shared" si="3"/>
        <v>41252</v>
      </c>
      <c r="C13" s="137">
        <f t="shared" si="0"/>
        <v>50</v>
      </c>
      <c r="D13" s="137" t="str">
        <f t="shared" si="1"/>
        <v/>
      </c>
      <c r="E13" s="136">
        <f t="shared" si="4"/>
        <v>41252</v>
      </c>
      <c r="F13" s="135" t="str">
        <f t="shared" si="2"/>
        <v>d</v>
      </c>
      <c r="G13" s="142">
        <v>9</v>
      </c>
      <c r="H13" s="132">
        <f t="shared" si="5"/>
        <v>41518</v>
      </c>
      <c r="M13" s="140">
        <v>41579</v>
      </c>
      <c r="N13" s="139" t="s">
        <v>48</v>
      </c>
    </row>
    <row r="14" spans="2:18" x14ac:dyDescent="0.3">
      <c r="B14" s="138">
        <f t="shared" si="3"/>
        <v>41253</v>
      </c>
      <c r="C14" s="137">
        <f t="shared" si="0"/>
        <v>51</v>
      </c>
      <c r="D14" s="137" t="str">
        <f t="shared" si="1"/>
        <v/>
      </c>
      <c r="E14" s="136">
        <f t="shared" si="4"/>
        <v>41253</v>
      </c>
      <c r="F14" s="135" t="str">
        <f t="shared" si="2"/>
        <v>l</v>
      </c>
      <c r="G14" s="142">
        <v>10</v>
      </c>
      <c r="H14" s="132">
        <f t="shared" si="5"/>
        <v>41548</v>
      </c>
      <c r="M14" s="140">
        <v>41589</v>
      </c>
      <c r="N14" s="139" t="s">
        <v>47</v>
      </c>
    </row>
    <row r="15" spans="2:18" x14ac:dyDescent="0.3">
      <c r="B15" s="138">
        <f t="shared" si="3"/>
        <v>41254</v>
      </c>
      <c r="C15" s="137">
        <f t="shared" si="0"/>
        <v>51</v>
      </c>
      <c r="D15" s="137" t="str">
        <f t="shared" si="1"/>
        <v/>
      </c>
      <c r="E15" s="136">
        <f t="shared" si="4"/>
        <v>41254</v>
      </c>
      <c r="F15" s="135" t="str">
        <f t="shared" si="2"/>
        <v>m</v>
      </c>
      <c r="G15" s="142">
        <v>11</v>
      </c>
      <c r="H15" s="132">
        <f t="shared" si="5"/>
        <v>41579</v>
      </c>
      <c r="M15" s="140">
        <v>41633</v>
      </c>
      <c r="N15" s="139" t="s">
        <v>46</v>
      </c>
    </row>
    <row r="16" spans="2:18" x14ac:dyDescent="0.3">
      <c r="B16" s="138">
        <f t="shared" si="3"/>
        <v>41255</v>
      </c>
      <c r="C16" s="137">
        <f t="shared" si="0"/>
        <v>51</v>
      </c>
      <c r="D16" s="137" t="str">
        <f t="shared" si="1"/>
        <v/>
      </c>
      <c r="E16" s="136">
        <f t="shared" si="4"/>
        <v>41255</v>
      </c>
      <c r="F16" s="135" t="str">
        <f t="shared" si="2"/>
        <v>m</v>
      </c>
      <c r="G16" s="142">
        <v>12</v>
      </c>
      <c r="H16" s="132">
        <f t="shared" si="5"/>
        <v>41609</v>
      </c>
      <c r="J16" s="141"/>
      <c r="M16" s="140"/>
      <c r="N16" s="139"/>
    </row>
    <row r="17" spans="2:14" x14ac:dyDescent="0.3">
      <c r="B17" s="138">
        <f t="shared" si="3"/>
        <v>41256</v>
      </c>
      <c r="C17" s="137">
        <f t="shared" si="0"/>
        <v>51</v>
      </c>
      <c r="D17" s="137" t="str">
        <f t="shared" si="1"/>
        <v/>
      </c>
      <c r="E17" s="136">
        <f t="shared" si="4"/>
        <v>41256</v>
      </c>
      <c r="F17" s="135" t="str">
        <f t="shared" si="2"/>
        <v>j</v>
      </c>
      <c r="M17" s="140"/>
      <c r="N17" s="139"/>
    </row>
    <row r="18" spans="2:14" x14ac:dyDescent="0.3">
      <c r="B18" s="138">
        <f t="shared" si="3"/>
        <v>41257</v>
      </c>
      <c r="C18" s="137">
        <f t="shared" si="0"/>
        <v>51</v>
      </c>
      <c r="D18" s="137" t="str">
        <f t="shared" si="1"/>
        <v/>
      </c>
      <c r="E18" s="136">
        <f t="shared" si="4"/>
        <v>41257</v>
      </c>
      <c r="F18" s="135" t="str">
        <f t="shared" si="2"/>
        <v>v</v>
      </c>
      <c r="M18" s="140"/>
      <c r="N18" s="139"/>
    </row>
    <row r="19" spans="2:14" x14ac:dyDescent="0.3">
      <c r="B19" s="138">
        <f t="shared" si="3"/>
        <v>41258</v>
      </c>
      <c r="C19" s="137">
        <f t="shared" si="0"/>
        <v>51</v>
      </c>
      <c r="D19" s="137" t="str">
        <f t="shared" si="1"/>
        <v/>
      </c>
      <c r="E19" s="136">
        <f t="shared" si="4"/>
        <v>41258</v>
      </c>
      <c r="F19" s="135" t="str">
        <f t="shared" si="2"/>
        <v>s</v>
      </c>
    </row>
    <row r="20" spans="2:14" x14ac:dyDescent="0.3">
      <c r="B20" s="138">
        <f t="shared" si="3"/>
        <v>41259</v>
      </c>
      <c r="C20" s="137">
        <f t="shared" si="0"/>
        <v>51</v>
      </c>
      <c r="D20" s="137" t="str">
        <f t="shared" si="1"/>
        <v/>
      </c>
      <c r="E20" s="136">
        <f t="shared" si="4"/>
        <v>41259</v>
      </c>
      <c r="F20" s="135" t="str">
        <f t="shared" si="2"/>
        <v>d</v>
      </c>
    </row>
    <row r="21" spans="2:14" x14ac:dyDescent="0.3">
      <c r="B21" s="138">
        <f t="shared" si="3"/>
        <v>41260</v>
      </c>
      <c r="C21" s="137">
        <f t="shared" si="0"/>
        <v>52</v>
      </c>
      <c r="D21" s="137" t="str">
        <f t="shared" si="1"/>
        <v/>
      </c>
      <c r="E21" s="136">
        <f t="shared" si="4"/>
        <v>41260</v>
      </c>
      <c r="F21" s="135" t="str">
        <f t="shared" si="2"/>
        <v>l</v>
      </c>
    </row>
    <row r="22" spans="2:14" x14ac:dyDescent="0.3">
      <c r="B22" s="138">
        <f t="shared" si="3"/>
        <v>41261</v>
      </c>
      <c r="C22" s="137">
        <f t="shared" si="0"/>
        <v>52</v>
      </c>
      <c r="D22" s="137" t="str">
        <f t="shared" si="1"/>
        <v/>
      </c>
      <c r="E22" s="136">
        <f t="shared" si="4"/>
        <v>41261</v>
      </c>
      <c r="F22" s="135" t="str">
        <f t="shared" si="2"/>
        <v>m</v>
      </c>
    </row>
    <row r="23" spans="2:14" x14ac:dyDescent="0.3">
      <c r="B23" s="138">
        <f t="shared" si="3"/>
        <v>41262</v>
      </c>
      <c r="C23" s="137">
        <f t="shared" si="0"/>
        <v>52</v>
      </c>
      <c r="D23" s="137" t="str">
        <f t="shared" si="1"/>
        <v/>
      </c>
      <c r="E23" s="136">
        <f t="shared" si="4"/>
        <v>41262</v>
      </c>
      <c r="F23" s="135" t="str">
        <f t="shared" si="2"/>
        <v>m</v>
      </c>
    </row>
    <row r="24" spans="2:14" x14ac:dyDescent="0.3">
      <c r="B24" s="138">
        <f t="shared" si="3"/>
        <v>41263</v>
      </c>
      <c r="C24" s="137">
        <f t="shared" si="0"/>
        <v>52</v>
      </c>
      <c r="D24" s="137" t="str">
        <f t="shared" si="1"/>
        <v/>
      </c>
      <c r="E24" s="136">
        <f t="shared" si="4"/>
        <v>41263</v>
      </c>
      <c r="F24" s="135" t="str">
        <f t="shared" si="2"/>
        <v>j</v>
      </c>
    </row>
    <row r="25" spans="2:14" x14ac:dyDescent="0.3">
      <c r="B25" s="138">
        <f t="shared" si="3"/>
        <v>41264</v>
      </c>
      <c r="C25" s="137">
        <f t="shared" si="0"/>
        <v>52</v>
      </c>
      <c r="D25" s="137" t="str">
        <f t="shared" si="1"/>
        <v/>
      </c>
      <c r="E25" s="136">
        <f t="shared" si="4"/>
        <v>41264</v>
      </c>
      <c r="F25" s="135" t="str">
        <f t="shared" si="2"/>
        <v>v</v>
      </c>
    </row>
    <row r="26" spans="2:14" x14ac:dyDescent="0.3">
      <c r="B26" s="138">
        <f t="shared" si="3"/>
        <v>41265</v>
      </c>
      <c r="C26" s="137">
        <f t="shared" si="0"/>
        <v>52</v>
      </c>
      <c r="D26" s="137" t="str">
        <f t="shared" si="1"/>
        <v/>
      </c>
      <c r="E26" s="136">
        <f t="shared" si="4"/>
        <v>41265</v>
      </c>
      <c r="F26" s="135" t="str">
        <f t="shared" si="2"/>
        <v>s</v>
      </c>
    </row>
    <row r="27" spans="2:14" x14ac:dyDescent="0.3">
      <c r="B27" s="138">
        <f t="shared" si="3"/>
        <v>41266</v>
      </c>
      <c r="C27" s="137">
        <f t="shared" si="0"/>
        <v>52</v>
      </c>
      <c r="D27" s="137" t="str">
        <f t="shared" si="1"/>
        <v/>
      </c>
      <c r="E27" s="136">
        <f t="shared" si="4"/>
        <v>41266</v>
      </c>
      <c r="F27" s="135" t="str">
        <f t="shared" si="2"/>
        <v>d</v>
      </c>
    </row>
    <row r="28" spans="2:14" x14ac:dyDescent="0.3">
      <c r="B28" s="138">
        <f t="shared" si="3"/>
        <v>41267</v>
      </c>
      <c r="C28" s="137">
        <f t="shared" si="0"/>
        <v>53</v>
      </c>
      <c r="D28" s="137" t="str">
        <f t="shared" si="1"/>
        <v/>
      </c>
      <c r="E28" s="136">
        <f t="shared" si="4"/>
        <v>41267</v>
      </c>
      <c r="F28" s="135" t="str">
        <f t="shared" si="2"/>
        <v>l</v>
      </c>
    </row>
    <row r="29" spans="2:14" x14ac:dyDescent="0.3">
      <c r="B29" s="138">
        <f t="shared" si="3"/>
        <v>41268</v>
      </c>
      <c r="C29" s="137">
        <f t="shared" si="0"/>
        <v>53</v>
      </c>
      <c r="D29" s="137" t="str">
        <f t="shared" si="1"/>
        <v/>
      </c>
      <c r="E29" s="136">
        <f t="shared" si="4"/>
        <v>41268</v>
      </c>
      <c r="F29" s="135" t="str">
        <f t="shared" si="2"/>
        <v>m</v>
      </c>
    </row>
    <row r="30" spans="2:14" x14ac:dyDescent="0.3">
      <c r="B30" s="138">
        <f t="shared" si="3"/>
        <v>41269</v>
      </c>
      <c r="C30" s="137">
        <f t="shared" si="0"/>
        <v>53</v>
      </c>
      <c r="D30" s="137" t="str">
        <f t="shared" si="1"/>
        <v/>
      </c>
      <c r="E30" s="136">
        <f t="shared" si="4"/>
        <v>41269</v>
      </c>
      <c r="F30" s="135" t="str">
        <f t="shared" si="2"/>
        <v>m</v>
      </c>
    </row>
    <row r="31" spans="2:14" x14ac:dyDescent="0.3">
      <c r="B31" s="138">
        <f t="shared" si="3"/>
        <v>41270</v>
      </c>
      <c r="C31" s="137">
        <f t="shared" si="0"/>
        <v>53</v>
      </c>
      <c r="D31" s="137" t="str">
        <f t="shared" si="1"/>
        <v/>
      </c>
      <c r="E31" s="136">
        <f t="shared" si="4"/>
        <v>41270</v>
      </c>
      <c r="F31" s="135" t="str">
        <f t="shared" si="2"/>
        <v>j</v>
      </c>
    </row>
    <row r="32" spans="2:14" x14ac:dyDescent="0.3">
      <c r="B32" s="138">
        <f t="shared" si="3"/>
        <v>41271</v>
      </c>
      <c r="C32" s="137">
        <f t="shared" si="0"/>
        <v>53</v>
      </c>
      <c r="D32" s="137" t="str">
        <f t="shared" si="1"/>
        <v/>
      </c>
      <c r="E32" s="136">
        <f t="shared" si="4"/>
        <v>41271</v>
      </c>
      <c r="F32" s="135" t="str">
        <f t="shared" si="2"/>
        <v>v</v>
      </c>
    </row>
    <row r="33" spans="2:6" x14ac:dyDescent="0.3">
      <c r="B33" s="138">
        <f t="shared" si="3"/>
        <v>41272</v>
      </c>
      <c r="C33" s="137">
        <f t="shared" si="0"/>
        <v>53</v>
      </c>
      <c r="D33" s="137" t="str">
        <f t="shared" si="1"/>
        <v/>
      </c>
      <c r="E33" s="136">
        <f t="shared" si="4"/>
        <v>41272</v>
      </c>
      <c r="F33" s="135" t="str">
        <f t="shared" si="2"/>
        <v>s</v>
      </c>
    </row>
    <row r="34" spans="2:6" x14ac:dyDescent="0.3">
      <c r="B34" s="138">
        <f t="shared" si="3"/>
        <v>41273</v>
      </c>
      <c r="C34" s="137">
        <f t="shared" si="0"/>
        <v>53</v>
      </c>
      <c r="D34" s="137" t="str">
        <f t="shared" si="1"/>
        <v/>
      </c>
      <c r="E34" s="136">
        <f t="shared" si="4"/>
        <v>41273</v>
      </c>
      <c r="F34" s="135" t="str">
        <f t="shared" si="2"/>
        <v>d</v>
      </c>
    </row>
    <row r="35" spans="2:6" x14ac:dyDescent="0.3">
      <c r="B35" s="138">
        <f t="shared" si="3"/>
        <v>41274</v>
      </c>
      <c r="C35" s="137">
        <f t="shared" si="0"/>
        <v>54</v>
      </c>
      <c r="D35" s="137" t="str">
        <f t="shared" si="1"/>
        <v/>
      </c>
      <c r="E35" s="136">
        <f t="shared" si="4"/>
        <v>41274</v>
      </c>
      <c r="F35" s="135" t="str">
        <f t="shared" si="2"/>
        <v>l</v>
      </c>
    </row>
    <row r="36" spans="2:6" x14ac:dyDescent="0.3">
      <c r="B36" s="138">
        <f t="shared" si="3"/>
        <v>41275</v>
      </c>
      <c r="C36" s="137">
        <f t="shared" si="0"/>
        <v>1</v>
      </c>
      <c r="D36" s="137" t="str">
        <f t="shared" si="1"/>
        <v>f</v>
      </c>
      <c r="E36" s="136">
        <f t="shared" si="4"/>
        <v>41275</v>
      </c>
      <c r="F36" s="135" t="str">
        <f t="shared" si="2"/>
        <v>f</v>
      </c>
    </row>
    <row r="37" spans="2:6" x14ac:dyDescent="0.3">
      <c r="B37" s="138">
        <f t="shared" si="3"/>
        <v>41276</v>
      </c>
      <c r="C37" s="137">
        <f t="shared" si="0"/>
        <v>1</v>
      </c>
      <c r="D37" s="137" t="str">
        <f t="shared" si="1"/>
        <v/>
      </c>
      <c r="E37" s="136">
        <f t="shared" si="4"/>
        <v>41276</v>
      </c>
      <c r="F37" s="135" t="str">
        <f t="shared" si="2"/>
        <v>m</v>
      </c>
    </row>
    <row r="38" spans="2:6" x14ac:dyDescent="0.3">
      <c r="B38" s="138">
        <f t="shared" si="3"/>
        <v>41277</v>
      </c>
      <c r="C38" s="137">
        <f t="shared" si="0"/>
        <v>1</v>
      </c>
      <c r="D38" s="137" t="str">
        <f t="shared" si="1"/>
        <v/>
      </c>
      <c r="E38" s="136">
        <f t="shared" si="4"/>
        <v>41277</v>
      </c>
      <c r="F38" s="135" t="str">
        <f t="shared" si="2"/>
        <v>j</v>
      </c>
    </row>
    <row r="39" spans="2:6" x14ac:dyDescent="0.3">
      <c r="B39" s="138">
        <f t="shared" si="3"/>
        <v>41278</v>
      </c>
      <c r="C39" s="137">
        <f t="shared" si="0"/>
        <v>1</v>
      </c>
      <c r="D39" s="137" t="str">
        <f t="shared" si="1"/>
        <v/>
      </c>
      <c r="E39" s="136">
        <f t="shared" si="4"/>
        <v>41278</v>
      </c>
      <c r="F39" s="135" t="str">
        <f t="shared" si="2"/>
        <v>v</v>
      </c>
    </row>
    <row r="40" spans="2:6" x14ac:dyDescent="0.3">
      <c r="B40" s="138">
        <f t="shared" si="3"/>
        <v>41279</v>
      </c>
      <c r="C40" s="137">
        <f t="shared" si="0"/>
        <v>1</v>
      </c>
      <c r="D40" s="137" t="str">
        <f t="shared" si="1"/>
        <v/>
      </c>
      <c r="E40" s="136">
        <f t="shared" si="4"/>
        <v>41279</v>
      </c>
      <c r="F40" s="135" t="str">
        <f t="shared" si="2"/>
        <v>s</v>
      </c>
    </row>
    <row r="41" spans="2:6" x14ac:dyDescent="0.3">
      <c r="B41" s="138">
        <f t="shared" si="3"/>
        <v>41280</v>
      </c>
      <c r="C41" s="137">
        <f t="shared" si="0"/>
        <v>1</v>
      </c>
      <c r="D41" s="137" t="str">
        <f t="shared" si="1"/>
        <v/>
      </c>
      <c r="E41" s="136">
        <f t="shared" si="4"/>
        <v>41280</v>
      </c>
      <c r="F41" s="135" t="str">
        <f t="shared" si="2"/>
        <v>d</v>
      </c>
    </row>
    <row r="42" spans="2:6" x14ac:dyDescent="0.3">
      <c r="B42" s="138">
        <f t="shared" si="3"/>
        <v>41281</v>
      </c>
      <c r="C42" s="137">
        <f t="shared" si="0"/>
        <v>2</v>
      </c>
      <c r="D42" s="137" t="str">
        <f t="shared" si="1"/>
        <v/>
      </c>
      <c r="E42" s="136">
        <f t="shared" si="4"/>
        <v>41281</v>
      </c>
      <c r="F42" s="135" t="str">
        <f t="shared" si="2"/>
        <v>l</v>
      </c>
    </row>
    <row r="43" spans="2:6" x14ac:dyDescent="0.3">
      <c r="B43" s="138">
        <f t="shared" si="3"/>
        <v>41282</v>
      </c>
      <c r="C43" s="137">
        <f t="shared" si="0"/>
        <v>2</v>
      </c>
      <c r="D43" s="137" t="str">
        <f t="shared" si="1"/>
        <v/>
      </c>
      <c r="E43" s="136">
        <f t="shared" si="4"/>
        <v>41282</v>
      </c>
      <c r="F43" s="135" t="str">
        <f t="shared" si="2"/>
        <v>m</v>
      </c>
    </row>
    <row r="44" spans="2:6" x14ac:dyDescent="0.3">
      <c r="B44" s="138">
        <f t="shared" si="3"/>
        <v>41283</v>
      </c>
      <c r="C44" s="137">
        <f t="shared" si="0"/>
        <v>2</v>
      </c>
      <c r="D44" s="137" t="str">
        <f t="shared" si="1"/>
        <v/>
      </c>
      <c r="E44" s="136">
        <f t="shared" si="4"/>
        <v>41283</v>
      </c>
      <c r="F44" s="135" t="str">
        <f t="shared" si="2"/>
        <v>m</v>
      </c>
    </row>
    <row r="45" spans="2:6" x14ac:dyDescent="0.3">
      <c r="B45" s="138">
        <f t="shared" si="3"/>
        <v>41284</v>
      </c>
      <c r="C45" s="137">
        <f t="shared" si="0"/>
        <v>2</v>
      </c>
      <c r="D45" s="137" t="str">
        <f t="shared" si="1"/>
        <v/>
      </c>
      <c r="E45" s="136">
        <f t="shared" si="4"/>
        <v>41284</v>
      </c>
      <c r="F45" s="135" t="str">
        <f t="shared" si="2"/>
        <v>j</v>
      </c>
    </row>
    <row r="46" spans="2:6" x14ac:dyDescent="0.3">
      <c r="B46" s="138">
        <f t="shared" si="3"/>
        <v>41285</v>
      </c>
      <c r="C46" s="137">
        <f t="shared" si="0"/>
        <v>2</v>
      </c>
      <c r="D46" s="137" t="str">
        <f t="shared" si="1"/>
        <v/>
      </c>
      <c r="E46" s="136">
        <f t="shared" si="4"/>
        <v>41285</v>
      </c>
      <c r="F46" s="135" t="str">
        <f t="shared" si="2"/>
        <v>v</v>
      </c>
    </row>
    <row r="47" spans="2:6" x14ac:dyDescent="0.3">
      <c r="B47" s="138">
        <f t="shared" si="3"/>
        <v>41286</v>
      </c>
      <c r="C47" s="137">
        <f t="shared" si="0"/>
        <v>2</v>
      </c>
      <c r="D47" s="137" t="str">
        <f t="shared" si="1"/>
        <v/>
      </c>
      <c r="E47" s="136">
        <f t="shared" si="4"/>
        <v>41286</v>
      </c>
      <c r="F47" s="135" t="str">
        <f t="shared" si="2"/>
        <v>s</v>
      </c>
    </row>
    <row r="48" spans="2:6" x14ac:dyDescent="0.3">
      <c r="B48" s="138">
        <f t="shared" si="3"/>
        <v>41287</v>
      </c>
      <c r="C48" s="137">
        <f t="shared" si="0"/>
        <v>2</v>
      </c>
      <c r="D48" s="137" t="str">
        <f t="shared" si="1"/>
        <v/>
      </c>
      <c r="E48" s="136">
        <f t="shared" si="4"/>
        <v>41287</v>
      </c>
      <c r="F48" s="135" t="str">
        <f t="shared" si="2"/>
        <v>d</v>
      </c>
    </row>
    <row r="49" spans="2:6" x14ac:dyDescent="0.3">
      <c r="B49" s="138">
        <f t="shared" si="3"/>
        <v>41288</v>
      </c>
      <c r="C49" s="137">
        <f t="shared" si="0"/>
        <v>3</v>
      </c>
      <c r="D49" s="137" t="str">
        <f t="shared" si="1"/>
        <v/>
      </c>
      <c r="E49" s="136">
        <f t="shared" si="4"/>
        <v>41288</v>
      </c>
      <c r="F49" s="135" t="str">
        <f t="shared" si="2"/>
        <v>l</v>
      </c>
    </row>
    <row r="50" spans="2:6" x14ac:dyDescent="0.3">
      <c r="B50" s="138">
        <f t="shared" si="3"/>
        <v>41289</v>
      </c>
      <c r="C50" s="137">
        <f t="shared" si="0"/>
        <v>3</v>
      </c>
      <c r="D50" s="137" t="str">
        <f t="shared" si="1"/>
        <v/>
      </c>
      <c r="E50" s="136">
        <f t="shared" si="4"/>
        <v>41289</v>
      </c>
      <c r="F50" s="135" t="str">
        <f t="shared" si="2"/>
        <v>m</v>
      </c>
    </row>
    <row r="51" spans="2:6" x14ac:dyDescent="0.3">
      <c r="B51" s="138">
        <f t="shared" si="3"/>
        <v>41290</v>
      </c>
      <c r="C51" s="137">
        <f t="shared" si="0"/>
        <v>3</v>
      </c>
      <c r="D51" s="137" t="str">
        <f t="shared" si="1"/>
        <v/>
      </c>
      <c r="E51" s="136">
        <f t="shared" si="4"/>
        <v>41290</v>
      </c>
      <c r="F51" s="135" t="str">
        <f t="shared" si="2"/>
        <v>m</v>
      </c>
    </row>
    <row r="52" spans="2:6" x14ac:dyDescent="0.3">
      <c r="B52" s="138">
        <f t="shared" si="3"/>
        <v>41291</v>
      </c>
      <c r="C52" s="137">
        <f t="shared" si="0"/>
        <v>3</v>
      </c>
      <c r="D52" s="137" t="str">
        <f t="shared" si="1"/>
        <v/>
      </c>
      <c r="E52" s="136">
        <f t="shared" si="4"/>
        <v>41291</v>
      </c>
      <c r="F52" s="135" t="str">
        <f t="shared" si="2"/>
        <v>j</v>
      </c>
    </row>
    <row r="53" spans="2:6" x14ac:dyDescent="0.3">
      <c r="B53" s="138">
        <f t="shared" si="3"/>
        <v>41292</v>
      </c>
      <c r="C53" s="137">
        <f t="shared" si="0"/>
        <v>3</v>
      </c>
      <c r="D53" s="137" t="str">
        <f t="shared" si="1"/>
        <v/>
      </c>
      <c r="E53" s="136">
        <f t="shared" si="4"/>
        <v>41292</v>
      </c>
      <c r="F53" s="135" t="str">
        <f t="shared" si="2"/>
        <v>v</v>
      </c>
    </row>
    <row r="54" spans="2:6" x14ac:dyDescent="0.3">
      <c r="B54" s="138">
        <f t="shared" si="3"/>
        <v>41293</v>
      </c>
      <c r="C54" s="137">
        <f t="shared" si="0"/>
        <v>3</v>
      </c>
      <c r="D54" s="137" t="str">
        <f t="shared" si="1"/>
        <v/>
      </c>
      <c r="E54" s="136">
        <f t="shared" si="4"/>
        <v>41293</v>
      </c>
      <c r="F54" s="135" t="str">
        <f t="shared" si="2"/>
        <v>s</v>
      </c>
    </row>
    <row r="55" spans="2:6" x14ac:dyDescent="0.3">
      <c r="B55" s="138">
        <f t="shared" si="3"/>
        <v>41294</v>
      </c>
      <c r="C55" s="137">
        <f t="shared" si="0"/>
        <v>3</v>
      </c>
      <c r="D55" s="137" t="str">
        <f t="shared" si="1"/>
        <v/>
      </c>
      <c r="E55" s="136">
        <f t="shared" si="4"/>
        <v>41294</v>
      </c>
      <c r="F55" s="135" t="str">
        <f t="shared" si="2"/>
        <v>d</v>
      </c>
    </row>
    <row r="56" spans="2:6" x14ac:dyDescent="0.3">
      <c r="B56" s="138">
        <f t="shared" si="3"/>
        <v>41295</v>
      </c>
      <c r="C56" s="137">
        <f t="shared" si="0"/>
        <v>4</v>
      </c>
      <c r="D56" s="137" t="str">
        <f t="shared" si="1"/>
        <v/>
      </c>
      <c r="E56" s="136">
        <f t="shared" si="4"/>
        <v>41295</v>
      </c>
      <c r="F56" s="135" t="str">
        <f t="shared" si="2"/>
        <v>l</v>
      </c>
    </row>
    <row r="57" spans="2:6" x14ac:dyDescent="0.3">
      <c r="B57" s="138">
        <f t="shared" si="3"/>
        <v>41296</v>
      </c>
      <c r="C57" s="137">
        <f t="shared" si="0"/>
        <v>4</v>
      </c>
      <c r="D57" s="137" t="str">
        <f t="shared" si="1"/>
        <v/>
      </c>
      <c r="E57" s="136">
        <f t="shared" si="4"/>
        <v>41296</v>
      </c>
      <c r="F57" s="135" t="str">
        <f t="shared" si="2"/>
        <v>m</v>
      </c>
    </row>
    <row r="58" spans="2:6" x14ac:dyDescent="0.3">
      <c r="B58" s="138">
        <f t="shared" si="3"/>
        <v>41297</v>
      </c>
      <c r="C58" s="137">
        <f t="shared" si="0"/>
        <v>4</v>
      </c>
      <c r="D58" s="137" t="str">
        <f t="shared" si="1"/>
        <v/>
      </c>
      <c r="E58" s="136">
        <f t="shared" si="4"/>
        <v>41297</v>
      </c>
      <c r="F58" s="135" t="str">
        <f t="shared" si="2"/>
        <v>m</v>
      </c>
    </row>
    <row r="59" spans="2:6" x14ac:dyDescent="0.3">
      <c r="B59" s="138">
        <f t="shared" si="3"/>
        <v>41298</v>
      </c>
      <c r="C59" s="137">
        <f t="shared" si="0"/>
        <v>4</v>
      </c>
      <c r="D59" s="137" t="str">
        <f t="shared" si="1"/>
        <v/>
      </c>
      <c r="E59" s="136">
        <f t="shared" si="4"/>
        <v>41298</v>
      </c>
      <c r="F59" s="135" t="str">
        <f t="shared" si="2"/>
        <v>j</v>
      </c>
    </row>
    <row r="60" spans="2:6" x14ac:dyDescent="0.3">
      <c r="B60" s="138">
        <f t="shared" si="3"/>
        <v>41299</v>
      </c>
      <c r="C60" s="137">
        <f t="shared" si="0"/>
        <v>4</v>
      </c>
      <c r="D60" s="137" t="str">
        <f t="shared" si="1"/>
        <v/>
      </c>
      <c r="E60" s="136">
        <f t="shared" si="4"/>
        <v>41299</v>
      </c>
      <c r="F60" s="135" t="str">
        <f t="shared" si="2"/>
        <v>v</v>
      </c>
    </row>
    <row r="61" spans="2:6" x14ac:dyDescent="0.3">
      <c r="B61" s="138">
        <f t="shared" si="3"/>
        <v>41300</v>
      </c>
      <c r="C61" s="137">
        <f t="shared" si="0"/>
        <v>4</v>
      </c>
      <c r="D61" s="137" t="str">
        <f t="shared" si="1"/>
        <v/>
      </c>
      <c r="E61" s="136">
        <f t="shared" si="4"/>
        <v>41300</v>
      </c>
      <c r="F61" s="135" t="str">
        <f t="shared" si="2"/>
        <v>s</v>
      </c>
    </row>
    <row r="62" spans="2:6" x14ac:dyDescent="0.3">
      <c r="B62" s="138">
        <f t="shared" si="3"/>
        <v>41301</v>
      </c>
      <c r="C62" s="137">
        <f t="shared" si="0"/>
        <v>4</v>
      </c>
      <c r="D62" s="137" t="str">
        <f t="shared" si="1"/>
        <v/>
      </c>
      <c r="E62" s="136">
        <f t="shared" si="4"/>
        <v>41301</v>
      </c>
      <c r="F62" s="135" t="str">
        <f t="shared" si="2"/>
        <v>d</v>
      </c>
    </row>
    <row r="63" spans="2:6" x14ac:dyDescent="0.3">
      <c r="B63" s="138">
        <f t="shared" si="3"/>
        <v>41302</v>
      </c>
      <c r="C63" s="137">
        <f t="shared" si="0"/>
        <v>5</v>
      </c>
      <c r="D63" s="137" t="str">
        <f t="shared" si="1"/>
        <v/>
      </c>
      <c r="E63" s="136">
        <f t="shared" si="4"/>
        <v>41302</v>
      </c>
      <c r="F63" s="135" t="str">
        <f t="shared" si="2"/>
        <v>l</v>
      </c>
    </row>
    <row r="64" spans="2:6" x14ac:dyDescent="0.3">
      <c r="B64" s="138">
        <f t="shared" si="3"/>
        <v>41303</v>
      </c>
      <c r="C64" s="137">
        <f t="shared" si="0"/>
        <v>5</v>
      </c>
      <c r="D64" s="137" t="str">
        <f t="shared" si="1"/>
        <v/>
      </c>
      <c r="E64" s="136">
        <f t="shared" si="4"/>
        <v>41303</v>
      </c>
      <c r="F64" s="135" t="str">
        <f t="shared" si="2"/>
        <v>m</v>
      </c>
    </row>
    <row r="65" spans="2:6" x14ac:dyDescent="0.3">
      <c r="B65" s="138">
        <f t="shared" si="3"/>
        <v>41304</v>
      </c>
      <c r="C65" s="137">
        <f t="shared" si="0"/>
        <v>5</v>
      </c>
      <c r="D65" s="137" t="str">
        <f t="shared" si="1"/>
        <v/>
      </c>
      <c r="E65" s="136">
        <f t="shared" si="4"/>
        <v>41304</v>
      </c>
      <c r="F65" s="135" t="str">
        <f t="shared" si="2"/>
        <v>m</v>
      </c>
    </row>
    <row r="66" spans="2:6" x14ac:dyDescent="0.3">
      <c r="B66" s="138">
        <f t="shared" si="3"/>
        <v>41305</v>
      </c>
      <c r="C66" s="137">
        <f t="shared" si="0"/>
        <v>5</v>
      </c>
      <c r="D66" s="137" t="str">
        <f t="shared" si="1"/>
        <v/>
      </c>
      <c r="E66" s="136">
        <f t="shared" si="4"/>
        <v>41305</v>
      </c>
      <c r="F66" s="135" t="str">
        <f t="shared" si="2"/>
        <v>j</v>
      </c>
    </row>
    <row r="67" spans="2:6" x14ac:dyDescent="0.3">
      <c r="B67" s="138">
        <f t="shared" si="3"/>
        <v>41306</v>
      </c>
      <c r="C67" s="137">
        <f t="shared" si="0"/>
        <v>5</v>
      </c>
      <c r="D67" s="137" t="str">
        <f t="shared" si="1"/>
        <v/>
      </c>
      <c r="E67" s="136">
        <f t="shared" si="4"/>
        <v>41306</v>
      </c>
      <c r="F67" s="135" t="str">
        <f t="shared" si="2"/>
        <v>v</v>
      </c>
    </row>
    <row r="68" spans="2:6" x14ac:dyDescent="0.3">
      <c r="B68" s="138">
        <f t="shared" si="3"/>
        <v>41307</v>
      </c>
      <c r="C68" s="137">
        <f t="shared" si="0"/>
        <v>5</v>
      </c>
      <c r="D68" s="137" t="str">
        <f t="shared" si="1"/>
        <v/>
      </c>
      <c r="E68" s="136">
        <f t="shared" si="4"/>
        <v>41307</v>
      </c>
      <c r="F68" s="135" t="str">
        <f t="shared" si="2"/>
        <v>s</v>
      </c>
    </row>
    <row r="69" spans="2:6" x14ac:dyDescent="0.3">
      <c r="B69" s="138">
        <f t="shared" si="3"/>
        <v>41308</v>
      </c>
      <c r="C69" s="137">
        <f t="shared" ref="C69:C132" si="6">WEEKNUM(B69,2)</f>
        <v>5</v>
      </c>
      <c r="D69" s="137" t="str">
        <f t="shared" ref="D69:D132" si="7">IF(ISERROR(VLOOKUP(E69,jfdate,1,TRUE)),"",IF(VLOOKUP(E69,jfdate,1,TRUE)=B69,"f",""))</f>
        <v/>
      </c>
      <c r="E69" s="136">
        <f t="shared" si="4"/>
        <v>41308</v>
      </c>
      <c r="F69" s="135" t="str">
        <f t="shared" ref="F69:F132" si="8">IF(D69="f","f",VLOOKUP(WEEKDAY(E69),jourabbrege,2,FALSE))</f>
        <v>d</v>
      </c>
    </row>
    <row r="70" spans="2:6" x14ac:dyDescent="0.3">
      <c r="B70" s="138">
        <f t="shared" ref="B70:B133" si="9">+B69+1</f>
        <v>41309</v>
      </c>
      <c r="C70" s="137">
        <f t="shared" si="6"/>
        <v>6</v>
      </c>
      <c r="D70" s="137" t="str">
        <f t="shared" si="7"/>
        <v/>
      </c>
      <c r="E70" s="136">
        <f t="shared" ref="E70:E133" si="10">+E69+1</f>
        <v>41309</v>
      </c>
      <c r="F70" s="135" t="str">
        <f t="shared" si="8"/>
        <v>l</v>
      </c>
    </row>
    <row r="71" spans="2:6" x14ac:dyDescent="0.3">
      <c r="B71" s="138">
        <f t="shared" si="9"/>
        <v>41310</v>
      </c>
      <c r="C71" s="137">
        <f t="shared" si="6"/>
        <v>6</v>
      </c>
      <c r="D71" s="137" t="str">
        <f t="shared" si="7"/>
        <v/>
      </c>
      <c r="E71" s="136">
        <f t="shared" si="10"/>
        <v>41310</v>
      </c>
      <c r="F71" s="135" t="str">
        <f t="shared" si="8"/>
        <v>m</v>
      </c>
    </row>
    <row r="72" spans="2:6" x14ac:dyDescent="0.3">
      <c r="B72" s="138">
        <f t="shared" si="9"/>
        <v>41311</v>
      </c>
      <c r="C72" s="137">
        <f t="shared" si="6"/>
        <v>6</v>
      </c>
      <c r="D72" s="137" t="str">
        <f t="shared" si="7"/>
        <v/>
      </c>
      <c r="E72" s="136">
        <f t="shared" si="10"/>
        <v>41311</v>
      </c>
      <c r="F72" s="135" t="str">
        <f t="shared" si="8"/>
        <v>m</v>
      </c>
    </row>
    <row r="73" spans="2:6" x14ac:dyDescent="0.3">
      <c r="B73" s="138">
        <f t="shared" si="9"/>
        <v>41312</v>
      </c>
      <c r="C73" s="137">
        <f t="shared" si="6"/>
        <v>6</v>
      </c>
      <c r="D73" s="137" t="str">
        <f t="shared" si="7"/>
        <v/>
      </c>
      <c r="E73" s="136">
        <f t="shared" si="10"/>
        <v>41312</v>
      </c>
      <c r="F73" s="135" t="str">
        <f t="shared" si="8"/>
        <v>j</v>
      </c>
    </row>
    <row r="74" spans="2:6" x14ac:dyDescent="0.3">
      <c r="B74" s="138">
        <f t="shared" si="9"/>
        <v>41313</v>
      </c>
      <c r="C74" s="137">
        <f t="shared" si="6"/>
        <v>6</v>
      </c>
      <c r="D74" s="137" t="str">
        <f t="shared" si="7"/>
        <v/>
      </c>
      <c r="E74" s="136">
        <f t="shared" si="10"/>
        <v>41313</v>
      </c>
      <c r="F74" s="135" t="str">
        <f t="shared" si="8"/>
        <v>v</v>
      </c>
    </row>
    <row r="75" spans="2:6" x14ac:dyDescent="0.3">
      <c r="B75" s="138">
        <f t="shared" si="9"/>
        <v>41314</v>
      </c>
      <c r="C75" s="137">
        <f t="shared" si="6"/>
        <v>6</v>
      </c>
      <c r="D75" s="137" t="str">
        <f t="shared" si="7"/>
        <v/>
      </c>
      <c r="E75" s="136">
        <f t="shared" si="10"/>
        <v>41314</v>
      </c>
      <c r="F75" s="135" t="str">
        <f t="shared" si="8"/>
        <v>s</v>
      </c>
    </row>
    <row r="76" spans="2:6" x14ac:dyDescent="0.3">
      <c r="B76" s="138">
        <f t="shared" si="9"/>
        <v>41315</v>
      </c>
      <c r="C76" s="137">
        <f t="shared" si="6"/>
        <v>6</v>
      </c>
      <c r="D76" s="137" t="str">
        <f t="shared" si="7"/>
        <v/>
      </c>
      <c r="E76" s="136">
        <f t="shared" si="10"/>
        <v>41315</v>
      </c>
      <c r="F76" s="135" t="str">
        <f t="shared" si="8"/>
        <v>d</v>
      </c>
    </row>
    <row r="77" spans="2:6" x14ac:dyDescent="0.3">
      <c r="B77" s="138">
        <f t="shared" si="9"/>
        <v>41316</v>
      </c>
      <c r="C77" s="137">
        <f t="shared" si="6"/>
        <v>7</v>
      </c>
      <c r="D77" s="137" t="str">
        <f t="shared" si="7"/>
        <v/>
      </c>
      <c r="E77" s="136">
        <f t="shared" si="10"/>
        <v>41316</v>
      </c>
      <c r="F77" s="135" t="str">
        <f t="shared" si="8"/>
        <v>l</v>
      </c>
    </row>
    <row r="78" spans="2:6" x14ac:dyDescent="0.3">
      <c r="B78" s="138">
        <f t="shared" si="9"/>
        <v>41317</v>
      </c>
      <c r="C78" s="137">
        <f t="shared" si="6"/>
        <v>7</v>
      </c>
      <c r="D78" s="137" t="str">
        <f t="shared" si="7"/>
        <v/>
      </c>
      <c r="E78" s="136">
        <f t="shared" si="10"/>
        <v>41317</v>
      </c>
      <c r="F78" s="135" t="str">
        <f t="shared" si="8"/>
        <v>m</v>
      </c>
    </row>
    <row r="79" spans="2:6" x14ac:dyDescent="0.3">
      <c r="B79" s="138">
        <f t="shared" si="9"/>
        <v>41318</v>
      </c>
      <c r="C79" s="137">
        <f t="shared" si="6"/>
        <v>7</v>
      </c>
      <c r="D79" s="137" t="str">
        <f t="shared" si="7"/>
        <v/>
      </c>
      <c r="E79" s="136">
        <f t="shared" si="10"/>
        <v>41318</v>
      </c>
      <c r="F79" s="135" t="str">
        <f t="shared" si="8"/>
        <v>m</v>
      </c>
    </row>
    <row r="80" spans="2:6" x14ac:dyDescent="0.3">
      <c r="B80" s="138">
        <f t="shared" si="9"/>
        <v>41319</v>
      </c>
      <c r="C80" s="137">
        <f t="shared" si="6"/>
        <v>7</v>
      </c>
      <c r="D80" s="137" t="str">
        <f t="shared" si="7"/>
        <v/>
      </c>
      <c r="E80" s="136">
        <f t="shared" si="10"/>
        <v>41319</v>
      </c>
      <c r="F80" s="135" t="str">
        <f t="shared" si="8"/>
        <v>j</v>
      </c>
    </row>
    <row r="81" spans="2:6" x14ac:dyDescent="0.3">
      <c r="B81" s="138">
        <f t="shared" si="9"/>
        <v>41320</v>
      </c>
      <c r="C81" s="137">
        <f t="shared" si="6"/>
        <v>7</v>
      </c>
      <c r="D81" s="137" t="str">
        <f t="shared" si="7"/>
        <v/>
      </c>
      <c r="E81" s="136">
        <f t="shared" si="10"/>
        <v>41320</v>
      </c>
      <c r="F81" s="135" t="str">
        <f t="shared" si="8"/>
        <v>v</v>
      </c>
    </row>
    <row r="82" spans="2:6" x14ac:dyDescent="0.3">
      <c r="B82" s="138">
        <f t="shared" si="9"/>
        <v>41321</v>
      </c>
      <c r="C82" s="137">
        <f t="shared" si="6"/>
        <v>7</v>
      </c>
      <c r="D82" s="137" t="str">
        <f t="shared" si="7"/>
        <v/>
      </c>
      <c r="E82" s="136">
        <f t="shared" si="10"/>
        <v>41321</v>
      </c>
      <c r="F82" s="135" t="str">
        <f t="shared" si="8"/>
        <v>s</v>
      </c>
    </row>
    <row r="83" spans="2:6" x14ac:dyDescent="0.3">
      <c r="B83" s="138">
        <f t="shared" si="9"/>
        <v>41322</v>
      </c>
      <c r="C83" s="137">
        <f t="shared" si="6"/>
        <v>7</v>
      </c>
      <c r="D83" s="137" t="str">
        <f t="shared" si="7"/>
        <v/>
      </c>
      <c r="E83" s="136">
        <f t="shared" si="10"/>
        <v>41322</v>
      </c>
      <c r="F83" s="135" t="str">
        <f t="shared" si="8"/>
        <v>d</v>
      </c>
    </row>
    <row r="84" spans="2:6" x14ac:dyDescent="0.3">
      <c r="B84" s="138">
        <f t="shared" si="9"/>
        <v>41323</v>
      </c>
      <c r="C84" s="137">
        <f t="shared" si="6"/>
        <v>8</v>
      </c>
      <c r="D84" s="137" t="str">
        <f t="shared" si="7"/>
        <v/>
      </c>
      <c r="E84" s="136">
        <f t="shared" si="10"/>
        <v>41323</v>
      </c>
      <c r="F84" s="135" t="str">
        <f t="shared" si="8"/>
        <v>l</v>
      </c>
    </row>
    <row r="85" spans="2:6" x14ac:dyDescent="0.3">
      <c r="B85" s="138">
        <f t="shared" si="9"/>
        <v>41324</v>
      </c>
      <c r="C85" s="137">
        <f t="shared" si="6"/>
        <v>8</v>
      </c>
      <c r="D85" s="137" t="str">
        <f t="shared" si="7"/>
        <v/>
      </c>
      <c r="E85" s="136">
        <f t="shared" si="10"/>
        <v>41324</v>
      </c>
      <c r="F85" s="135" t="str">
        <f t="shared" si="8"/>
        <v>m</v>
      </c>
    </row>
    <row r="86" spans="2:6" x14ac:dyDescent="0.3">
      <c r="B86" s="138">
        <f t="shared" si="9"/>
        <v>41325</v>
      </c>
      <c r="C86" s="137">
        <f t="shared" si="6"/>
        <v>8</v>
      </c>
      <c r="D86" s="137" t="str">
        <f t="shared" si="7"/>
        <v/>
      </c>
      <c r="E86" s="136">
        <f t="shared" si="10"/>
        <v>41325</v>
      </c>
      <c r="F86" s="135" t="str">
        <f t="shared" si="8"/>
        <v>m</v>
      </c>
    </row>
    <row r="87" spans="2:6" x14ac:dyDescent="0.3">
      <c r="B87" s="138">
        <f t="shared" si="9"/>
        <v>41326</v>
      </c>
      <c r="C87" s="137">
        <f t="shared" si="6"/>
        <v>8</v>
      </c>
      <c r="D87" s="137" t="str">
        <f t="shared" si="7"/>
        <v/>
      </c>
      <c r="E87" s="136">
        <f t="shared" si="10"/>
        <v>41326</v>
      </c>
      <c r="F87" s="135" t="str">
        <f t="shared" si="8"/>
        <v>j</v>
      </c>
    </row>
    <row r="88" spans="2:6" x14ac:dyDescent="0.3">
      <c r="B88" s="138">
        <f t="shared" si="9"/>
        <v>41327</v>
      </c>
      <c r="C88" s="137">
        <f t="shared" si="6"/>
        <v>8</v>
      </c>
      <c r="D88" s="137" t="str">
        <f t="shared" si="7"/>
        <v/>
      </c>
      <c r="E88" s="136">
        <f t="shared" si="10"/>
        <v>41327</v>
      </c>
      <c r="F88" s="135" t="str">
        <f t="shared" si="8"/>
        <v>v</v>
      </c>
    </row>
    <row r="89" spans="2:6" x14ac:dyDescent="0.3">
      <c r="B89" s="138">
        <f t="shared" si="9"/>
        <v>41328</v>
      </c>
      <c r="C89" s="137">
        <f t="shared" si="6"/>
        <v>8</v>
      </c>
      <c r="D89" s="137" t="str">
        <f t="shared" si="7"/>
        <v/>
      </c>
      <c r="E89" s="136">
        <f t="shared" si="10"/>
        <v>41328</v>
      </c>
      <c r="F89" s="135" t="str">
        <f t="shared" si="8"/>
        <v>s</v>
      </c>
    </row>
    <row r="90" spans="2:6" x14ac:dyDescent="0.3">
      <c r="B90" s="138">
        <f t="shared" si="9"/>
        <v>41329</v>
      </c>
      <c r="C90" s="137">
        <f t="shared" si="6"/>
        <v>8</v>
      </c>
      <c r="D90" s="137" t="str">
        <f t="shared" si="7"/>
        <v/>
      </c>
      <c r="E90" s="136">
        <f t="shared" si="10"/>
        <v>41329</v>
      </c>
      <c r="F90" s="135" t="str">
        <f t="shared" si="8"/>
        <v>d</v>
      </c>
    </row>
    <row r="91" spans="2:6" x14ac:dyDescent="0.3">
      <c r="B91" s="138">
        <f t="shared" si="9"/>
        <v>41330</v>
      </c>
      <c r="C91" s="137">
        <f t="shared" si="6"/>
        <v>9</v>
      </c>
      <c r="D91" s="137" t="str">
        <f t="shared" si="7"/>
        <v/>
      </c>
      <c r="E91" s="136">
        <f t="shared" si="10"/>
        <v>41330</v>
      </c>
      <c r="F91" s="135" t="str">
        <f t="shared" si="8"/>
        <v>l</v>
      </c>
    </row>
    <row r="92" spans="2:6" x14ac:dyDescent="0.3">
      <c r="B92" s="138">
        <f t="shared" si="9"/>
        <v>41331</v>
      </c>
      <c r="C92" s="137">
        <f t="shared" si="6"/>
        <v>9</v>
      </c>
      <c r="D92" s="137" t="str">
        <f t="shared" si="7"/>
        <v/>
      </c>
      <c r="E92" s="136">
        <f t="shared" si="10"/>
        <v>41331</v>
      </c>
      <c r="F92" s="135" t="str">
        <f t="shared" si="8"/>
        <v>m</v>
      </c>
    </row>
    <row r="93" spans="2:6" x14ac:dyDescent="0.3">
      <c r="B93" s="138">
        <f t="shared" si="9"/>
        <v>41332</v>
      </c>
      <c r="C93" s="137">
        <f t="shared" si="6"/>
        <v>9</v>
      </c>
      <c r="D93" s="137" t="str">
        <f t="shared" si="7"/>
        <v/>
      </c>
      <c r="E93" s="136">
        <f t="shared" si="10"/>
        <v>41332</v>
      </c>
      <c r="F93" s="135" t="str">
        <f t="shared" si="8"/>
        <v>m</v>
      </c>
    </row>
    <row r="94" spans="2:6" x14ac:dyDescent="0.3">
      <c r="B94" s="138">
        <f t="shared" si="9"/>
        <v>41333</v>
      </c>
      <c r="C94" s="137">
        <f t="shared" si="6"/>
        <v>9</v>
      </c>
      <c r="D94" s="137" t="str">
        <f t="shared" si="7"/>
        <v/>
      </c>
      <c r="E94" s="136">
        <f t="shared" si="10"/>
        <v>41333</v>
      </c>
      <c r="F94" s="135" t="str">
        <f t="shared" si="8"/>
        <v>j</v>
      </c>
    </row>
    <row r="95" spans="2:6" x14ac:dyDescent="0.3">
      <c r="B95" s="138">
        <f t="shared" si="9"/>
        <v>41334</v>
      </c>
      <c r="C95" s="137">
        <f t="shared" si="6"/>
        <v>9</v>
      </c>
      <c r="D95" s="137" t="str">
        <f t="shared" si="7"/>
        <v/>
      </c>
      <c r="E95" s="136">
        <f t="shared" si="10"/>
        <v>41334</v>
      </c>
      <c r="F95" s="135" t="str">
        <f t="shared" si="8"/>
        <v>v</v>
      </c>
    </row>
    <row r="96" spans="2:6" x14ac:dyDescent="0.3">
      <c r="B96" s="138">
        <f t="shared" si="9"/>
        <v>41335</v>
      </c>
      <c r="C96" s="137">
        <f t="shared" si="6"/>
        <v>9</v>
      </c>
      <c r="D96" s="137" t="str">
        <f t="shared" si="7"/>
        <v/>
      </c>
      <c r="E96" s="136">
        <f t="shared" si="10"/>
        <v>41335</v>
      </c>
      <c r="F96" s="135" t="str">
        <f t="shared" si="8"/>
        <v>s</v>
      </c>
    </row>
    <row r="97" spans="2:6" x14ac:dyDescent="0.3">
      <c r="B97" s="138">
        <f t="shared" si="9"/>
        <v>41336</v>
      </c>
      <c r="C97" s="137">
        <f t="shared" si="6"/>
        <v>9</v>
      </c>
      <c r="D97" s="137" t="str">
        <f t="shared" si="7"/>
        <v/>
      </c>
      <c r="E97" s="136">
        <f t="shared" si="10"/>
        <v>41336</v>
      </c>
      <c r="F97" s="135" t="str">
        <f t="shared" si="8"/>
        <v>d</v>
      </c>
    </row>
    <row r="98" spans="2:6" x14ac:dyDescent="0.3">
      <c r="B98" s="138">
        <f t="shared" si="9"/>
        <v>41337</v>
      </c>
      <c r="C98" s="137">
        <f t="shared" si="6"/>
        <v>10</v>
      </c>
      <c r="D98" s="137" t="str">
        <f t="shared" si="7"/>
        <v/>
      </c>
      <c r="E98" s="136">
        <f t="shared" si="10"/>
        <v>41337</v>
      </c>
      <c r="F98" s="135" t="str">
        <f t="shared" si="8"/>
        <v>l</v>
      </c>
    </row>
    <row r="99" spans="2:6" x14ac:dyDescent="0.3">
      <c r="B99" s="138">
        <f t="shared" si="9"/>
        <v>41338</v>
      </c>
      <c r="C99" s="137">
        <f t="shared" si="6"/>
        <v>10</v>
      </c>
      <c r="D99" s="137" t="str">
        <f t="shared" si="7"/>
        <v/>
      </c>
      <c r="E99" s="136">
        <f t="shared" si="10"/>
        <v>41338</v>
      </c>
      <c r="F99" s="135" t="str">
        <f t="shared" si="8"/>
        <v>m</v>
      </c>
    </row>
    <row r="100" spans="2:6" x14ac:dyDescent="0.3">
      <c r="B100" s="138">
        <f t="shared" si="9"/>
        <v>41339</v>
      </c>
      <c r="C100" s="137">
        <f t="shared" si="6"/>
        <v>10</v>
      </c>
      <c r="D100" s="137" t="str">
        <f t="shared" si="7"/>
        <v/>
      </c>
      <c r="E100" s="136">
        <f t="shared" si="10"/>
        <v>41339</v>
      </c>
      <c r="F100" s="135" t="str">
        <f t="shared" si="8"/>
        <v>m</v>
      </c>
    </row>
    <row r="101" spans="2:6" x14ac:dyDescent="0.3">
      <c r="B101" s="138">
        <f t="shared" si="9"/>
        <v>41340</v>
      </c>
      <c r="C101" s="137">
        <f t="shared" si="6"/>
        <v>10</v>
      </c>
      <c r="D101" s="137" t="str">
        <f t="shared" si="7"/>
        <v/>
      </c>
      <c r="E101" s="136">
        <f t="shared" si="10"/>
        <v>41340</v>
      </c>
      <c r="F101" s="135" t="str">
        <f t="shared" si="8"/>
        <v>j</v>
      </c>
    </row>
    <row r="102" spans="2:6" x14ac:dyDescent="0.3">
      <c r="B102" s="138">
        <f t="shared" si="9"/>
        <v>41341</v>
      </c>
      <c r="C102" s="137">
        <f t="shared" si="6"/>
        <v>10</v>
      </c>
      <c r="D102" s="137" t="str">
        <f t="shared" si="7"/>
        <v/>
      </c>
      <c r="E102" s="136">
        <f t="shared" si="10"/>
        <v>41341</v>
      </c>
      <c r="F102" s="135" t="str">
        <f t="shared" si="8"/>
        <v>v</v>
      </c>
    </row>
    <row r="103" spans="2:6" x14ac:dyDescent="0.3">
      <c r="B103" s="138">
        <f t="shared" si="9"/>
        <v>41342</v>
      </c>
      <c r="C103" s="137">
        <f t="shared" si="6"/>
        <v>10</v>
      </c>
      <c r="D103" s="137" t="str">
        <f t="shared" si="7"/>
        <v/>
      </c>
      <c r="E103" s="136">
        <f t="shared" si="10"/>
        <v>41342</v>
      </c>
      <c r="F103" s="135" t="str">
        <f t="shared" si="8"/>
        <v>s</v>
      </c>
    </row>
    <row r="104" spans="2:6" x14ac:dyDescent="0.3">
      <c r="B104" s="138">
        <f t="shared" si="9"/>
        <v>41343</v>
      </c>
      <c r="C104" s="137">
        <f t="shared" si="6"/>
        <v>10</v>
      </c>
      <c r="D104" s="137" t="str">
        <f t="shared" si="7"/>
        <v/>
      </c>
      <c r="E104" s="136">
        <f t="shared" si="10"/>
        <v>41343</v>
      </c>
      <c r="F104" s="135" t="str">
        <f t="shared" si="8"/>
        <v>d</v>
      </c>
    </row>
    <row r="105" spans="2:6" x14ac:dyDescent="0.3">
      <c r="B105" s="138">
        <f t="shared" si="9"/>
        <v>41344</v>
      </c>
      <c r="C105" s="137">
        <f t="shared" si="6"/>
        <v>11</v>
      </c>
      <c r="D105" s="137" t="str">
        <f t="shared" si="7"/>
        <v/>
      </c>
      <c r="E105" s="136">
        <f t="shared" si="10"/>
        <v>41344</v>
      </c>
      <c r="F105" s="135" t="str">
        <f t="shared" si="8"/>
        <v>l</v>
      </c>
    </row>
    <row r="106" spans="2:6" x14ac:dyDescent="0.3">
      <c r="B106" s="138">
        <f t="shared" si="9"/>
        <v>41345</v>
      </c>
      <c r="C106" s="137">
        <f t="shared" si="6"/>
        <v>11</v>
      </c>
      <c r="D106" s="137" t="str">
        <f t="shared" si="7"/>
        <v/>
      </c>
      <c r="E106" s="136">
        <f t="shared" si="10"/>
        <v>41345</v>
      </c>
      <c r="F106" s="135" t="str">
        <f t="shared" si="8"/>
        <v>m</v>
      </c>
    </row>
    <row r="107" spans="2:6" x14ac:dyDescent="0.3">
      <c r="B107" s="138">
        <f t="shared" si="9"/>
        <v>41346</v>
      </c>
      <c r="C107" s="137">
        <f t="shared" si="6"/>
        <v>11</v>
      </c>
      <c r="D107" s="137" t="str">
        <f t="shared" si="7"/>
        <v/>
      </c>
      <c r="E107" s="136">
        <f t="shared" si="10"/>
        <v>41346</v>
      </c>
      <c r="F107" s="135" t="str">
        <f t="shared" si="8"/>
        <v>m</v>
      </c>
    </row>
    <row r="108" spans="2:6" x14ac:dyDescent="0.3">
      <c r="B108" s="138">
        <f t="shared" si="9"/>
        <v>41347</v>
      </c>
      <c r="C108" s="137">
        <f t="shared" si="6"/>
        <v>11</v>
      </c>
      <c r="D108" s="137" t="str">
        <f t="shared" si="7"/>
        <v/>
      </c>
      <c r="E108" s="136">
        <f t="shared" si="10"/>
        <v>41347</v>
      </c>
      <c r="F108" s="135" t="str">
        <f t="shared" si="8"/>
        <v>j</v>
      </c>
    </row>
    <row r="109" spans="2:6" x14ac:dyDescent="0.3">
      <c r="B109" s="138">
        <f t="shared" si="9"/>
        <v>41348</v>
      </c>
      <c r="C109" s="137">
        <f t="shared" si="6"/>
        <v>11</v>
      </c>
      <c r="D109" s="137" t="str">
        <f t="shared" si="7"/>
        <v/>
      </c>
      <c r="E109" s="136">
        <f t="shared" si="10"/>
        <v>41348</v>
      </c>
      <c r="F109" s="135" t="str">
        <f t="shared" si="8"/>
        <v>v</v>
      </c>
    </row>
    <row r="110" spans="2:6" x14ac:dyDescent="0.3">
      <c r="B110" s="138">
        <f t="shared" si="9"/>
        <v>41349</v>
      </c>
      <c r="C110" s="137">
        <f t="shared" si="6"/>
        <v>11</v>
      </c>
      <c r="D110" s="137" t="str">
        <f t="shared" si="7"/>
        <v/>
      </c>
      <c r="E110" s="136">
        <f t="shared" si="10"/>
        <v>41349</v>
      </c>
      <c r="F110" s="135" t="str">
        <f t="shared" si="8"/>
        <v>s</v>
      </c>
    </row>
    <row r="111" spans="2:6" x14ac:dyDescent="0.3">
      <c r="B111" s="138">
        <f t="shared" si="9"/>
        <v>41350</v>
      </c>
      <c r="C111" s="137">
        <f t="shared" si="6"/>
        <v>11</v>
      </c>
      <c r="D111" s="137" t="str">
        <f t="shared" si="7"/>
        <v/>
      </c>
      <c r="E111" s="136">
        <f t="shared" si="10"/>
        <v>41350</v>
      </c>
      <c r="F111" s="135" t="str">
        <f t="shared" si="8"/>
        <v>d</v>
      </c>
    </row>
    <row r="112" spans="2:6" x14ac:dyDescent="0.3">
      <c r="B112" s="138">
        <f t="shared" si="9"/>
        <v>41351</v>
      </c>
      <c r="C112" s="137">
        <f t="shared" si="6"/>
        <v>12</v>
      </c>
      <c r="D112" s="137" t="str">
        <f t="shared" si="7"/>
        <v/>
      </c>
      <c r="E112" s="136">
        <f t="shared" si="10"/>
        <v>41351</v>
      </c>
      <c r="F112" s="135" t="str">
        <f t="shared" si="8"/>
        <v>l</v>
      </c>
    </row>
    <row r="113" spans="2:6" x14ac:dyDescent="0.3">
      <c r="B113" s="138">
        <f t="shared" si="9"/>
        <v>41352</v>
      </c>
      <c r="C113" s="137">
        <f t="shared" si="6"/>
        <v>12</v>
      </c>
      <c r="D113" s="137" t="str">
        <f t="shared" si="7"/>
        <v/>
      </c>
      <c r="E113" s="136">
        <f t="shared" si="10"/>
        <v>41352</v>
      </c>
      <c r="F113" s="135" t="str">
        <f t="shared" si="8"/>
        <v>m</v>
      </c>
    </row>
    <row r="114" spans="2:6" x14ac:dyDescent="0.3">
      <c r="B114" s="138">
        <f t="shared" si="9"/>
        <v>41353</v>
      </c>
      <c r="C114" s="137">
        <f t="shared" si="6"/>
        <v>12</v>
      </c>
      <c r="D114" s="137" t="str">
        <f t="shared" si="7"/>
        <v/>
      </c>
      <c r="E114" s="136">
        <f t="shared" si="10"/>
        <v>41353</v>
      </c>
      <c r="F114" s="135" t="str">
        <f t="shared" si="8"/>
        <v>m</v>
      </c>
    </row>
    <row r="115" spans="2:6" x14ac:dyDescent="0.3">
      <c r="B115" s="138">
        <f t="shared" si="9"/>
        <v>41354</v>
      </c>
      <c r="C115" s="137">
        <f t="shared" si="6"/>
        <v>12</v>
      </c>
      <c r="D115" s="137" t="str">
        <f t="shared" si="7"/>
        <v/>
      </c>
      <c r="E115" s="136">
        <f t="shared" si="10"/>
        <v>41354</v>
      </c>
      <c r="F115" s="135" t="str">
        <f t="shared" si="8"/>
        <v>j</v>
      </c>
    </row>
    <row r="116" spans="2:6" x14ac:dyDescent="0.3">
      <c r="B116" s="138">
        <f t="shared" si="9"/>
        <v>41355</v>
      </c>
      <c r="C116" s="137">
        <f t="shared" si="6"/>
        <v>12</v>
      </c>
      <c r="D116" s="137" t="str">
        <f t="shared" si="7"/>
        <v/>
      </c>
      <c r="E116" s="136">
        <f t="shared" si="10"/>
        <v>41355</v>
      </c>
      <c r="F116" s="135" t="str">
        <f t="shared" si="8"/>
        <v>v</v>
      </c>
    </row>
    <row r="117" spans="2:6" x14ac:dyDescent="0.3">
      <c r="B117" s="138">
        <f t="shared" si="9"/>
        <v>41356</v>
      </c>
      <c r="C117" s="137">
        <f t="shared" si="6"/>
        <v>12</v>
      </c>
      <c r="D117" s="137" t="str">
        <f t="shared" si="7"/>
        <v/>
      </c>
      <c r="E117" s="136">
        <f t="shared" si="10"/>
        <v>41356</v>
      </c>
      <c r="F117" s="135" t="str">
        <f t="shared" si="8"/>
        <v>s</v>
      </c>
    </row>
    <row r="118" spans="2:6" x14ac:dyDescent="0.3">
      <c r="B118" s="138">
        <f t="shared" si="9"/>
        <v>41357</v>
      </c>
      <c r="C118" s="137">
        <f t="shared" si="6"/>
        <v>12</v>
      </c>
      <c r="D118" s="137" t="str">
        <f t="shared" si="7"/>
        <v/>
      </c>
      <c r="E118" s="136">
        <f t="shared" si="10"/>
        <v>41357</v>
      </c>
      <c r="F118" s="135" t="str">
        <f t="shared" si="8"/>
        <v>d</v>
      </c>
    </row>
    <row r="119" spans="2:6" x14ac:dyDescent="0.3">
      <c r="B119" s="138">
        <f t="shared" si="9"/>
        <v>41358</v>
      </c>
      <c r="C119" s="137">
        <f t="shared" si="6"/>
        <v>13</v>
      </c>
      <c r="D119" s="137" t="str">
        <f t="shared" si="7"/>
        <v/>
      </c>
      <c r="E119" s="136">
        <f t="shared" si="10"/>
        <v>41358</v>
      </c>
      <c r="F119" s="135" t="str">
        <f t="shared" si="8"/>
        <v>l</v>
      </c>
    </row>
    <row r="120" spans="2:6" x14ac:dyDescent="0.3">
      <c r="B120" s="138">
        <f t="shared" si="9"/>
        <v>41359</v>
      </c>
      <c r="C120" s="137">
        <f t="shared" si="6"/>
        <v>13</v>
      </c>
      <c r="D120" s="137" t="str">
        <f t="shared" si="7"/>
        <v/>
      </c>
      <c r="E120" s="136">
        <f t="shared" si="10"/>
        <v>41359</v>
      </c>
      <c r="F120" s="135" t="str">
        <f t="shared" si="8"/>
        <v>m</v>
      </c>
    </row>
    <row r="121" spans="2:6" x14ac:dyDescent="0.3">
      <c r="B121" s="138">
        <f t="shared" si="9"/>
        <v>41360</v>
      </c>
      <c r="C121" s="137">
        <f t="shared" si="6"/>
        <v>13</v>
      </c>
      <c r="D121" s="137" t="str">
        <f t="shared" si="7"/>
        <v/>
      </c>
      <c r="E121" s="136">
        <f t="shared" si="10"/>
        <v>41360</v>
      </c>
      <c r="F121" s="135" t="str">
        <f t="shared" si="8"/>
        <v>m</v>
      </c>
    </row>
    <row r="122" spans="2:6" x14ac:dyDescent="0.3">
      <c r="B122" s="138">
        <f t="shared" si="9"/>
        <v>41361</v>
      </c>
      <c r="C122" s="137">
        <f t="shared" si="6"/>
        <v>13</v>
      </c>
      <c r="D122" s="137" t="str">
        <f t="shared" si="7"/>
        <v/>
      </c>
      <c r="E122" s="136">
        <f t="shared" si="10"/>
        <v>41361</v>
      </c>
      <c r="F122" s="135" t="str">
        <f t="shared" si="8"/>
        <v>j</v>
      </c>
    </row>
    <row r="123" spans="2:6" x14ac:dyDescent="0.3">
      <c r="B123" s="138">
        <f t="shared" si="9"/>
        <v>41362</v>
      </c>
      <c r="C123" s="137">
        <f t="shared" si="6"/>
        <v>13</v>
      </c>
      <c r="D123" s="137" t="str">
        <f t="shared" si="7"/>
        <v/>
      </c>
      <c r="E123" s="136">
        <f t="shared" si="10"/>
        <v>41362</v>
      </c>
      <c r="F123" s="135" t="str">
        <f t="shared" si="8"/>
        <v>v</v>
      </c>
    </row>
    <row r="124" spans="2:6" x14ac:dyDescent="0.3">
      <c r="B124" s="138">
        <f t="shared" si="9"/>
        <v>41363</v>
      </c>
      <c r="C124" s="137">
        <f t="shared" si="6"/>
        <v>13</v>
      </c>
      <c r="D124" s="137" t="str">
        <f t="shared" si="7"/>
        <v/>
      </c>
      <c r="E124" s="136">
        <f t="shared" si="10"/>
        <v>41363</v>
      </c>
      <c r="F124" s="135" t="str">
        <f t="shared" si="8"/>
        <v>s</v>
      </c>
    </row>
    <row r="125" spans="2:6" x14ac:dyDescent="0.3">
      <c r="B125" s="138">
        <f t="shared" si="9"/>
        <v>41364</v>
      </c>
      <c r="C125" s="137">
        <f t="shared" si="6"/>
        <v>13</v>
      </c>
      <c r="D125" s="137" t="str">
        <f t="shared" si="7"/>
        <v/>
      </c>
      <c r="E125" s="136">
        <f t="shared" si="10"/>
        <v>41364</v>
      </c>
      <c r="F125" s="135" t="str">
        <f t="shared" si="8"/>
        <v>d</v>
      </c>
    </row>
    <row r="126" spans="2:6" x14ac:dyDescent="0.3">
      <c r="B126" s="138">
        <f t="shared" si="9"/>
        <v>41365</v>
      </c>
      <c r="C126" s="137">
        <f t="shared" si="6"/>
        <v>14</v>
      </c>
      <c r="D126" s="137" t="str">
        <f t="shared" si="7"/>
        <v>f</v>
      </c>
      <c r="E126" s="136">
        <f t="shared" si="10"/>
        <v>41365</v>
      </c>
      <c r="F126" s="135" t="str">
        <f t="shared" si="8"/>
        <v>f</v>
      </c>
    </row>
    <row r="127" spans="2:6" x14ac:dyDescent="0.3">
      <c r="B127" s="138">
        <f t="shared" si="9"/>
        <v>41366</v>
      </c>
      <c r="C127" s="137">
        <f t="shared" si="6"/>
        <v>14</v>
      </c>
      <c r="D127" s="137" t="str">
        <f t="shared" si="7"/>
        <v/>
      </c>
      <c r="E127" s="136">
        <f t="shared" si="10"/>
        <v>41366</v>
      </c>
      <c r="F127" s="135" t="str">
        <f t="shared" si="8"/>
        <v>m</v>
      </c>
    </row>
    <row r="128" spans="2:6" x14ac:dyDescent="0.3">
      <c r="B128" s="138">
        <f t="shared" si="9"/>
        <v>41367</v>
      </c>
      <c r="C128" s="137">
        <f t="shared" si="6"/>
        <v>14</v>
      </c>
      <c r="D128" s="137" t="str">
        <f t="shared" si="7"/>
        <v/>
      </c>
      <c r="E128" s="136">
        <f t="shared" si="10"/>
        <v>41367</v>
      </c>
      <c r="F128" s="135" t="str">
        <f t="shared" si="8"/>
        <v>m</v>
      </c>
    </row>
    <row r="129" spans="2:6" x14ac:dyDescent="0.3">
      <c r="B129" s="138">
        <f t="shared" si="9"/>
        <v>41368</v>
      </c>
      <c r="C129" s="137">
        <f t="shared" si="6"/>
        <v>14</v>
      </c>
      <c r="D129" s="137" t="str">
        <f t="shared" si="7"/>
        <v/>
      </c>
      <c r="E129" s="136">
        <f t="shared" si="10"/>
        <v>41368</v>
      </c>
      <c r="F129" s="135" t="str">
        <f t="shared" si="8"/>
        <v>j</v>
      </c>
    </row>
    <row r="130" spans="2:6" x14ac:dyDescent="0.3">
      <c r="B130" s="138">
        <f t="shared" si="9"/>
        <v>41369</v>
      </c>
      <c r="C130" s="137">
        <f t="shared" si="6"/>
        <v>14</v>
      </c>
      <c r="D130" s="137" t="str">
        <f t="shared" si="7"/>
        <v/>
      </c>
      <c r="E130" s="136">
        <f t="shared" si="10"/>
        <v>41369</v>
      </c>
      <c r="F130" s="135" t="str">
        <f t="shared" si="8"/>
        <v>v</v>
      </c>
    </row>
    <row r="131" spans="2:6" x14ac:dyDescent="0.3">
      <c r="B131" s="138">
        <f t="shared" si="9"/>
        <v>41370</v>
      </c>
      <c r="C131" s="137">
        <f t="shared" si="6"/>
        <v>14</v>
      </c>
      <c r="D131" s="137" t="str">
        <f t="shared" si="7"/>
        <v/>
      </c>
      <c r="E131" s="136">
        <f t="shared" si="10"/>
        <v>41370</v>
      </c>
      <c r="F131" s="135" t="str">
        <f t="shared" si="8"/>
        <v>s</v>
      </c>
    </row>
    <row r="132" spans="2:6" x14ac:dyDescent="0.3">
      <c r="B132" s="138">
        <f t="shared" si="9"/>
        <v>41371</v>
      </c>
      <c r="C132" s="137">
        <f t="shared" si="6"/>
        <v>14</v>
      </c>
      <c r="D132" s="137" t="str">
        <f t="shared" si="7"/>
        <v/>
      </c>
      <c r="E132" s="136">
        <f t="shared" si="10"/>
        <v>41371</v>
      </c>
      <c r="F132" s="135" t="str">
        <f t="shared" si="8"/>
        <v>d</v>
      </c>
    </row>
    <row r="133" spans="2:6" x14ac:dyDescent="0.3">
      <c r="B133" s="138">
        <f t="shared" si="9"/>
        <v>41372</v>
      </c>
      <c r="C133" s="137">
        <f t="shared" ref="C133:C196" si="11">WEEKNUM(B133,2)</f>
        <v>15</v>
      </c>
      <c r="D133" s="137" t="str">
        <f t="shared" ref="D133:D196" si="12">IF(ISERROR(VLOOKUP(E133,jfdate,1,TRUE)),"",IF(VLOOKUP(E133,jfdate,1,TRUE)=B133,"f",""))</f>
        <v/>
      </c>
      <c r="E133" s="136">
        <f t="shared" si="10"/>
        <v>41372</v>
      </c>
      <c r="F133" s="135" t="str">
        <f t="shared" ref="F133:F196" si="13">IF(D133="f","f",VLOOKUP(WEEKDAY(E133),jourabbrege,2,FALSE))</f>
        <v>l</v>
      </c>
    </row>
    <row r="134" spans="2:6" x14ac:dyDescent="0.3">
      <c r="B134" s="138">
        <f t="shared" ref="B134:B197" si="14">+B133+1</f>
        <v>41373</v>
      </c>
      <c r="C134" s="137">
        <f t="shared" si="11"/>
        <v>15</v>
      </c>
      <c r="D134" s="137" t="str">
        <f t="shared" si="12"/>
        <v/>
      </c>
      <c r="E134" s="136">
        <f t="shared" ref="E134:E197" si="15">+E133+1</f>
        <v>41373</v>
      </c>
      <c r="F134" s="135" t="str">
        <f t="shared" si="13"/>
        <v>m</v>
      </c>
    </row>
    <row r="135" spans="2:6" x14ac:dyDescent="0.3">
      <c r="B135" s="138">
        <f t="shared" si="14"/>
        <v>41374</v>
      </c>
      <c r="C135" s="137">
        <f t="shared" si="11"/>
        <v>15</v>
      </c>
      <c r="D135" s="137" t="str">
        <f t="shared" si="12"/>
        <v/>
      </c>
      <c r="E135" s="136">
        <f t="shared" si="15"/>
        <v>41374</v>
      </c>
      <c r="F135" s="135" t="str">
        <f t="shared" si="13"/>
        <v>m</v>
      </c>
    </row>
    <row r="136" spans="2:6" x14ac:dyDescent="0.3">
      <c r="B136" s="138">
        <f t="shared" si="14"/>
        <v>41375</v>
      </c>
      <c r="C136" s="137">
        <f t="shared" si="11"/>
        <v>15</v>
      </c>
      <c r="D136" s="137" t="str">
        <f t="shared" si="12"/>
        <v/>
      </c>
      <c r="E136" s="136">
        <f t="shared" si="15"/>
        <v>41375</v>
      </c>
      <c r="F136" s="135" t="str">
        <f t="shared" si="13"/>
        <v>j</v>
      </c>
    </row>
    <row r="137" spans="2:6" x14ac:dyDescent="0.3">
      <c r="B137" s="138">
        <f t="shared" si="14"/>
        <v>41376</v>
      </c>
      <c r="C137" s="137">
        <f t="shared" si="11"/>
        <v>15</v>
      </c>
      <c r="D137" s="137" t="str">
        <f t="shared" si="12"/>
        <v/>
      </c>
      <c r="E137" s="136">
        <f t="shared" si="15"/>
        <v>41376</v>
      </c>
      <c r="F137" s="135" t="str">
        <f t="shared" si="13"/>
        <v>v</v>
      </c>
    </row>
    <row r="138" spans="2:6" x14ac:dyDescent="0.3">
      <c r="B138" s="138">
        <f t="shared" si="14"/>
        <v>41377</v>
      </c>
      <c r="C138" s="137">
        <f t="shared" si="11"/>
        <v>15</v>
      </c>
      <c r="D138" s="137" t="str">
        <f t="shared" si="12"/>
        <v/>
      </c>
      <c r="E138" s="136">
        <f t="shared" si="15"/>
        <v>41377</v>
      </c>
      <c r="F138" s="135" t="str">
        <f t="shared" si="13"/>
        <v>s</v>
      </c>
    </row>
    <row r="139" spans="2:6" x14ac:dyDescent="0.3">
      <c r="B139" s="138">
        <f t="shared" si="14"/>
        <v>41378</v>
      </c>
      <c r="C139" s="137">
        <f t="shared" si="11"/>
        <v>15</v>
      </c>
      <c r="D139" s="137" t="str">
        <f t="shared" si="12"/>
        <v/>
      </c>
      <c r="E139" s="136">
        <f t="shared" si="15"/>
        <v>41378</v>
      </c>
      <c r="F139" s="135" t="str">
        <f t="shared" si="13"/>
        <v>d</v>
      </c>
    </row>
    <row r="140" spans="2:6" x14ac:dyDescent="0.3">
      <c r="B140" s="138">
        <f t="shared" si="14"/>
        <v>41379</v>
      </c>
      <c r="C140" s="137">
        <f t="shared" si="11"/>
        <v>16</v>
      </c>
      <c r="D140" s="137" t="str">
        <f t="shared" si="12"/>
        <v/>
      </c>
      <c r="E140" s="136">
        <f t="shared" si="15"/>
        <v>41379</v>
      </c>
      <c r="F140" s="135" t="str">
        <f t="shared" si="13"/>
        <v>l</v>
      </c>
    </row>
    <row r="141" spans="2:6" x14ac:dyDescent="0.3">
      <c r="B141" s="138">
        <f t="shared" si="14"/>
        <v>41380</v>
      </c>
      <c r="C141" s="137">
        <f t="shared" si="11"/>
        <v>16</v>
      </c>
      <c r="D141" s="137" t="str">
        <f t="shared" si="12"/>
        <v/>
      </c>
      <c r="E141" s="136">
        <f t="shared" si="15"/>
        <v>41380</v>
      </c>
      <c r="F141" s="135" t="str">
        <f t="shared" si="13"/>
        <v>m</v>
      </c>
    </row>
    <row r="142" spans="2:6" x14ac:dyDescent="0.3">
      <c r="B142" s="138">
        <f t="shared" si="14"/>
        <v>41381</v>
      </c>
      <c r="C142" s="137">
        <f t="shared" si="11"/>
        <v>16</v>
      </c>
      <c r="D142" s="137" t="str">
        <f t="shared" si="12"/>
        <v/>
      </c>
      <c r="E142" s="136">
        <f t="shared" si="15"/>
        <v>41381</v>
      </c>
      <c r="F142" s="135" t="str">
        <f t="shared" si="13"/>
        <v>m</v>
      </c>
    </row>
    <row r="143" spans="2:6" x14ac:dyDescent="0.3">
      <c r="B143" s="138">
        <f t="shared" si="14"/>
        <v>41382</v>
      </c>
      <c r="C143" s="137">
        <f t="shared" si="11"/>
        <v>16</v>
      </c>
      <c r="D143" s="137" t="str">
        <f t="shared" si="12"/>
        <v/>
      </c>
      <c r="E143" s="136">
        <f t="shared" si="15"/>
        <v>41382</v>
      </c>
      <c r="F143" s="135" t="str">
        <f t="shared" si="13"/>
        <v>j</v>
      </c>
    </row>
    <row r="144" spans="2:6" x14ac:dyDescent="0.3">
      <c r="B144" s="138">
        <f t="shared" si="14"/>
        <v>41383</v>
      </c>
      <c r="C144" s="137">
        <f t="shared" si="11"/>
        <v>16</v>
      </c>
      <c r="D144" s="137" t="str">
        <f t="shared" si="12"/>
        <v/>
      </c>
      <c r="E144" s="136">
        <f t="shared" si="15"/>
        <v>41383</v>
      </c>
      <c r="F144" s="135" t="str">
        <f t="shared" si="13"/>
        <v>v</v>
      </c>
    </row>
    <row r="145" spans="2:6" x14ac:dyDescent="0.3">
      <c r="B145" s="138">
        <f t="shared" si="14"/>
        <v>41384</v>
      </c>
      <c r="C145" s="137">
        <f t="shared" si="11"/>
        <v>16</v>
      </c>
      <c r="D145" s="137" t="str">
        <f t="shared" si="12"/>
        <v/>
      </c>
      <c r="E145" s="136">
        <f t="shared" si="15"/>
        <v>41384</v>
      </c>
      <c r="F145" s="135" t="str">
        <f t="shared" si="13"/>
        <v>s</v>
      </c>
    </row>
    <row r="146" spans="2:6" x14ac:dyDescent="0.3">
      <c r="B146" s="138">
        <f t="shared" si="14"/>
        <v>41385</v>
      </c>
      <c r="C146" s="137">
        <f t="shared" si="11"/>
        <v>16</v>
      </c>
      <c r="D146" s="137" t="str">
        <f t="shared" si="12"/>
        <v/>
      </c>
      <c r="E146" s="136">
        <f t="shared" si="15"/>
        <v>41385</v>
      </c>
      <c r="F146" s="135" t="str">
        <f t="shared" si="13"/>
        <v>d</v>
      </c>
    </row>
    <row r="147" spans="2:6" x14ac:dyDescent="0.3">
      <c r="B147" s="138">
        <f t="shared" si="14"/>
        <v>41386</v>
      </c>
      <c r="C147" s="137">
        <f t="shared" si="11"/>
        <v>17</v>
      </c>
      <c r="D147" s="137" t="str">
        <f t="shared" si="12"/>
        <v/>
      </c>
      <c r="E147" s="136">
        <f t="shared" si="15"/>
        <v>41386</v>
      </c>
      <c r="F147" s="135" t="str">
        <f t="shared" si="13"/>
        <v>l</v>
      </c>
    </row>
    <row r="148" spans="2:6" x14ac:dyDescent="0.3">
      <c r="B148" s="138">
        <f t="shared" si="14"/>
        <v>41387</v>
      </c>
      <c r="C148" s="137">
        <f t="shared" si="11"/>
        <v>17</v>
      </c>
      <c r="D148" s="137" t="str">
        <f t="shared" si="12"/>
        <v/>
      </c>
      <c r="E148" s="136">
        <f t="shared" si="15"/>
        <v>41387</v>
      </c>
      <c r="F148" s="135" t="str">
        <f t="shared" si="13"/>
        <v>m</v>
      </c>
    </row>
    <row r="149" spans="2:6" x14ac:dyDescent="0.3">
      <c r="B149" s="138">
        <f t="shared" si="14"/>
        <v>41388</v>
      </c>
      <c r="C149" s="137">
        <f t="shared" si="11"/>
        <v>17</v>
      </c>
      <c r="D149" s="137" t="str">
        <f t="shared" si="12"/>
        <v/>
      </c>
      <c r="E149" s="136">
        <f t="shared" si="15"/>
        <v>41388</v>
      </c>
      <c r="F149" s="135" t="str">
        <f t="shared" si="13"/>
        <v>m</v>
      </c>
    </row>
    <row r="150" spans="2:6" x14ac:dyDescent="0.3">
      <c r="B150" s="138">
        <f t="shared" si="14"/>
        <v>41389</v>
      </c>
      <c r="C150" s="137">
        <f t="shared" si="11"/>
        <v>17</v>
      </c>
      <c r="D150" s="137" t="str">
        <f t="shared" si="12"/>
        <v/>
      </c>
      <c r="E150" s="136">
        <f t="shared" si="15"/>
        <v>41389</v>
      </c>
      <c r="F150" s="135" t="str">
        <f t="shared" si="13"/>
        <v>j</v>
      </c>
    </row>
    <row r="151" spans="2:6" x14ac:dyDescent="0.3">
      <c r="B151" s="138">
        <f t="shared" si="14"/>
        <v>41390</v>
      </c>
      <c r="C151" s="137">
        <f t="shared" si="11"/>
        <v>17</v>
      </c>
      <c r="D151" s="137" t="str">
        <f t="shared" si="12"/>
        <v/>
      </c>
      <c r="E151" s="136">
        <f t="shared" si="15"/>
        <v>41390</v>
      </c>
      <c r="F151" s="135" t="str">
        <f t="shared" si="13"/>
        <v>v</v>
      </c>
    </row>
    <row r="152" spans="2:6" x14ac:dyDescent="0.3">
      <c r="B152" s="138">
        <f t="shared" si="14"/>
        <v>41391</v>
      </c>
      <c r="C152" s="137">
        <f t="shared" si="11"/>
        <v>17</v>
      </c>
      <c r="D152" s="137" t="str">
        <f t="shared" si="12"/>
        <v/>
      </c>
      <c r="E152" s="136">
        <f t="shared" si="15"/>
        <v>41391</v>
      </c>
      <c r="F152" s="135" t="str">
        <f t="shared" si="13"/>
        <v>s</v>
      </c>
    </row>
    <row r="153" spans="2:6" x14ac:dyDescent="0.3">
      <c r="B153" s="138">
        <f t="shared" si="14"/>
        <v>41392</v>
      </c>
      <c r="C153" s="137">
        <f t="shared" si="11"/>
        <v>17</v>
      </c>
      <c r="D153" s="137" t="str">
        <f t="shared" si="12"/>
        <v/>
      </c>
      <c r="E153" s="136">
        <f t="shared" si="15"/>
        <v>41392</v>
      </c>
      <c r="F153" s="135" t="str">
        <f t="shared" si="13"/>
        <v>d</v>
      </c>
    </row>
    <row r="154" spans="2:6" x14ac:dyDescent="0.3">
      <c r="B154" s="138">
        <f t="shared" si="14"/>
        <v>41393</v>
      </c>
      <c r="C154" s="137">
        <f t="shared" si="11"/>
        <v>18</v>
      </c>
      <c r="D154" s="137" t="str">
        <f t="shared" si="12"/>
        <v/>
      </c>
      <c r="E154" s="136">
        <f t="shared" si="15"/>
        <v>41393</v>
      </c>
      <c r="F154" s="135" t="str">
        <f t="shared" si="13"/>
        <v>l</v>
      </c>
    </row>
    <row r="155" spans="2:6" x14ac:dyDescent="0.3">
      <c r="B155" s="138">
        <f t="shared" si="14"/>
        <v>41394</v>
      </c>
      <c r="C155" s="137">
        <f t="shared" si="11"/>
        <v>18</v>
      </c>
      <c r="D155" s="137" t="str">
        <f t="shared" si="12"/>
        <v/>
      </c>
      <c r="E155" s="136">
        <f t="shared" si="15"/>
        <v>41394</v>
      </c>
      <c r="F155" s="135" t="str">
        <f t="shared" si="13"/>
        <v>m</v>
      </c>
    </row>
    <row r="156" spans="2:6" x14ac:dyDescent="0.3">
      <c r="B156" s="138">
        <f t="shared" si="14"/>
        <v>41395</v>
      </c>
      <c r="C156" s="137">
        <f t="shared" si="11"/>
        <v>18</v>
      </c>
      <c r="D156" s="137" t="str">
        <f t="shared" si="12"/>
        <v>f</v>
      </c>
      <c r="E156" s="136">
        <f t="shared" si="15"/>
        <v>41395</v>
      </c>
      <c r="F156" s="135" t="str">
        <f t="shared" si="13"/>
        <v>f</v>
      </c>
    </row>
    <row r="157" spans="2:6" x14ac:dyDescent="0.3">
      <c r="B157" s="138">
        <f t="shared" si="14"/>
        <v>41396</v>
      </c>
      <c r="C157" s="137">
        <f t="shared" si="11"/>
        <v>18</v>
      </c>
      <c r="D157" s="137" t="str">
        <f t="shared" si="12"/>
        <v/>
      </c>
      <c r="E157" s="136">
        <f t="shared" si="15"/>
        <v>41396</v>
      </c>
      <c r="F157" s="135" t="str">
        <f t="shared" si="13"/>
        <v>j</v>
      </c>
    </row>
    <row r="158" spans="2:6" x14ac:dyDescent="0.3">
      <c r="B158" s="138">
        <f t="shared" si="14"/>
        <v>41397</v>
      </c>
      <c r="C158" s="137">
        <f t="shared" si="11"/>
        <v>18</v>
      </c>
      <c r="D158" s="137" t="str">
        <f t="shared" si="12"/>
        <v/>
      </c>
      <c r="E158" s="136">
        <f t="shared" si="15"/>
        <v>41397</v>
      </c>
      <c r="F158" s="135" t="str">
        <f t="shared" si="13"/>
        <v>v</v>
      </c>
    </row>
    <row r="159" spans="2:6" x14ac:dyDescent="0.3">
      <c r="B159" s="138">
        <f t="shared" si="14"/>
        <v>41398</v>
      </c>
      <c r="C159" s="137">
        <f t="shared" si="11"/>
        <v>18</v>
      </c>
      <c r="D159" s="137" t="str">
        <f t="shared" si="12"/>
        <v/>
      </c>
      <c r="E159" s="136">
        <f t="shared" si="15"/>
        <v>41398</v>
      </c>
      <c r="F159" s="135" t="str">
        <f t="shared" si="13"/>
        <v>s</v>
      </c>
    </row>
    <row r="160" spans="2:6" x14ac:dyDescent="0.3">
      <c r="B160" s="138">
        <f t="shared" si="14"/>
        <v>41399</v>
      </c>
      <c r="C160" s="137">
        <f t="shared" si="11"/>
        <v>18</v>
      </c>
      <c r="D160" s="137" t="str">
        <f t="shared" si="12"/>
        <v/>
      </c>
      <c r="E160" s="136">
        <f t="shared" si="15"/>
        <v>41399</v>
      </c>
      <c r="F160" s="135" t="str">
        <f t="shared" si="13"/>
        <v>d</v>
      </c>
    </row>
    <row r="161" spans="2:6" x14ac:dyDescent="0.3">
      <c r="B161" s="138">
        <f t="shared" si="14"/>
        <v>41400</v>
      </c>
      <c r="C161" s="137">
        <f t="shared" si="11"/>
        <v>19</v>
      </c>
      <c r="D161" s="137" t="str">
        <f t="shared" si="12"/>
        <v/>
      </c>
      <c r="E161" s="136">
        <f t="shared" si="15"/>
        <v>41400</v>
      </c>
      <c r="F161" s="135" t="str">
        <f t="shared" si="13"/>
        <v>l</v>
      </c>
    </row>
    <row r="162" spans="2:6" x14ac:dyDescent="0.3">
      <c r="B162" s="138">
        <f t="shared" si="14"/>
        <v>41401</v>
      </c>
      <c r="C162" s="137">
        <f t="shared" si="11"/>
        <v>19</v>
      </c>
      <c r="D162" s="137" t="str">
        <f t="shared" si="12"/>
        <v/>
      </c>
      <c r="E162" s="136">
        <f t="shared" si="15"/>
        <v>41401</v>
      </c>
      <c r="F162" s="135" t="str">
        <f t="shared" si="13"/>
        <v>m</v>
      </c>
    </row>
    <row r="163" spans="2:6" x14ac:dyDescent="0.3">
      <c r="B163" s="138">
        <f t="shared" si="14"/>
        <v>41402</v>
      </c>
      <c r="C163" s="137">
        <f t="shared" si="11"/>
        <v>19</v>
      </c>
      <c r="D163" s="137" t="str">
        <f t="shared" si="12"/>
        <v>f</v>
      </c>
      <c r="E163" s="136">
        <f t="shared" si="15"/>
        <v>41402</v>
      </c>
      <c r="F163" s="135" t="str">
        <f t="shared" si="13"/>
        <v>f</v>
      </c>
    </row>
    <row r="164" spans="2:6" x14ac:dyDescent="0.3">
      <c r="B164" s="138">
        <f t="shared" si="14"/>
        <v>41403</v>
      </c>
      <c r="C164" s="137">
        <f t="shared" si="11"/>
        <v>19</v>
      </c>
      <c r="D164" s="137" t="str">
        <f t="shared" si="12"/>
        <v>f</v>
      </c>
      <c r="E164" s="136">
        <f t="shared" si="15"/>
        <v>41403</v>
      </c>
      <c r="F164" s="135" t="str">
        <f t="shared" si="13"/>
        <v>f</v>
      </c>
    </row>
    <row r="165" spans="2:6" x14ac:dyDescent="0.3">
      <c r="B165" s="138">
        <f t="shared" si="14"/>
        <v>41404</v>
      </c>
      <c r="C165" s="137">
        <f t="shared" si="11"/>
        <v>19</v>
      </c>
      <c r="D165" s="137" t="str">
        <f t="shared" si="12"/>
        <v/>
      </c>
      <c r="E165" s="136">
        <f t="shared" si="15"/>
        <v>41404</v>
      </c>
      <c r="F165" s="135" t="str">
        <f t="shared" si="13"/>
        <v>v</v>
      </c>
    </row>
    <row r="166" spans="2:6" x14ac:dyDescent="0.3">
      <c r="B166" s="138">
        <f t="shared" si="14"/>
        <v>41405</v>
      </c>
      <c r="C166" s="137">
        <f t="shared" si="11"/>
        <v>19</v>
      </c>
      <c r="D166" s="137" t="str">
        <f t="shared" si="12"/>
        <v/>
      </c>
      <c r="E166" s="136">
        <f t="shared" si="15"/>
        <v>41405</v>
      </c>
      <c r="F166" s="135" t="str">
        <f t="shared" si="13"/>
        <v>s</v>
      </c>
    </row>
    <row r="167" spans="2:6" x14ac:dyDescent="0.3">
      <c r="B167" s="138">
        <f t="shared" si="14"/>
        <v>41406</v>
      </c>
      <c r="C167" s="137">
        <f t="shared" si="11"/>
        <v>19</v>
      </c>
      <c r="D167" s="137" t="str">
        <f t="shared" si="12"/>
        <v/>
      </c>
      <c r="E167" s="136">
        <f t="shared" si="15"/>
        <v>41406</v>
      </c>
      <c r="F167" s="135" t="str">
        <f t="shared" si="13"/>
        <v>d</v>
      </c>
    </row>
    <row r="168" spans="2:6" x14ac:dyDescent="0.3">
      <c r="B168" s="138">
        <f t="shared" si="14"/>
        <v>41407</v>
      </c>
      <c r="C168" s="137">
        <f t="shared" si="11"/>
        <v>20</v>
      </c>
      <c r="D168" s="137" t="str">
        <f t="shared" si="12"/>
        <v/>
      </c>
      <c r="E168" s="136">
        <f t="shared" si="15"/>
        <v>41407</v>
      </c>
      <c r="F168" s="135" t="str">
        <f t="shared" si="13"/>
        <v>l</v>
      </c>
    </row>
    <row r="169" spans="2:6" x14ac:dyDescent="0.3">
      <c r="B169" s="138">
        <f t="shared" si="14"/>
        <v>41408</v>
      </c>
      <c r="C169" s="137">
        <f t="shared" si="11"/>
        <v>20</v>
      </c>
      <c r="D169" s="137" t="str">
        <f t="shared" si="12"/>
        <v/>
      </c>
      <c r="E169" s="136">
        <f t="shared" si="15"/>
        <v>41408</v>
      </c>
      <c r="F169" s="135" t="str">
        <f t="shared" si="13"/>
        <v>m</v>
      </c>
    </row>
    <row r="170" spans="2:6" x14ac:dyDescent="0.3">
      <c r="B170" s="138">
        <f t="shared" si="14"/>
        <v>41409</v>
      </c>
      <c r="C170" s="137">
        <f t="shared" si="11"/>
        <v>20</v>
      </c>
      <c r="D170" s="137" t="str">
        <f t="shared" si="12"/>
        <v/>
      </c>
      <c r="E170" s="136">
        <f t="shared" si="15"/>
        <v>41409</v>
      </c>
      <c r="F170" s="135" t="str">
        <f t="shared" si="13"/>
        <v>m</v>
      </c>
    </row>
    <row r="171" spans="2:6" x14ac:dyDescent="0.3">
      <c r="B171" s="138">
        <f t="shared" si="14"/>
        <v>41410</v>
      </c>
      <c r="C171" s="137">
        <f t="shared" si="11"/>
        <v>20</v>
      </c>
      <c r="D171" s="137" t="str">
        <f t="shared" si="12"/>
        <v/>
      </c>
      <c r="E171" s="136">
        <f t="shared" si="15"/>
        <v>41410</v>
      </c>
      <c r="F171" s="135" t="str">
        <f t="shared" si="13"/>
        <v>j</v>
      </c>
    </row>
    <row r="172" spans="2:6" x14ac:dyDescent="0.3">
      <c r="B172" s="138">
        <f t="shared" si="14"/>
        <v>41411</v>
      </c>
      <c r="C172" s="137">
        <f t="shared" si="11"/>
        <v>20</v>
      </c>
      <c r="D172" s="137" t="str">
        <f t="shared" si="12"/>
        <v/>
      </c>
      <c r="E172" s="136">
        <f t="shared" si="15"/>
        <v>41411</v>
      </c>
      <c r="F172" s="135" t="str">
        <f t="shared" si="13"/>
        <v>v</v>
      </c>
    </row>
    <row r="173" spans="2:6" x14ac:dyDescent="0.3">
      <c r="B173" s="138">
        <f t="shared" si="14"/>
        <v>41412</v>
      </c>
      <c r="C173" s="137">
        <f t="shared" si="11"/>
        <v>20</v>
      </c>
      <c r="D173" s="137" t="str">
        <f t="shared" si="12"/>
        <v/>
      </c>
      <c r="E173" s="136">
        <f t="shared" si="15"/>
        <v>41412</v>
      </c>
      <c r="F173" s="135" t="str">
        <f t="shared" si="13"/>
        <v>s</v>
      </c>
    </row>
    <row r="174" spans="2:6" x14ac:dyDescent="0.3">
      <c r="B174" s="138">
        <f t="shared" si="14"/>
        <v>41413</v>
      </c>
      <c r="C174" s="137">
        <f t="shared" si="11"/>
        <v>20</v>
      </c>
      <c r="D174" s="137" t="str">
        <f t="shared" si="12"/>
        <v/>
      </c>
      <c r="E174" s="136">
        <f t="shared" si="15"/>
        <v>41413</v>
      </c>
      <c r="F174" s="135" t="str">
        <f t="shared" si="13"/>
        <v>d</v>
      </c>
    </row>
    <row r="175" spans="2:6" x14ac:dyDescent="0.3">
      <c r="B175" s="138">
        <f t="shared" si="14"/>
        <v>41414</v>
      </c>
      <c r="C175" s="137">
        <f t="shared" si="11"/>
        <v>21</v>
      </c>
      <c r="D175" s="137" t="str">
        <f t="shared" si="12"/>
        <v>f</v>
      </c>
      <c r="E175" s="136">
        <f t="shared" si="15"/>
        <v>41414</v>
      </c>
      <c r="F175" s="135" t="str">
        <f t="shared" si="13"/>
        <v>f</v>
      </c>
    </row>
    <row r="176" spans="2:6" x14ac:dyDescent="0.3">
      <c r="B176" s="138">
        <f t="shared" si="14"/>
        <v>41415</v>
      </c>
      <c r="C176" s="137">
        <f t="shared" si="11"/>
        <v>21</v>
      </c>
      <c r="D176" s="137" t="str">
        <f t="shared" si="12"/>
        <v/>
      </c>
      <c r="E176" s="136">
        <f t="shared" si="15"/>
        <v>41415</v>
      </c>
      <c r="F176" s="135" t="str">
        <f t="shared" si="13"/>
        <v>m</v>
      </c>
    </row>
    <row r="177" spans="2:6" x14ac:dyDescent="0.3">
      <c r="B177" s="138">
        <f t="shared" si="14"/>
        <v>41416</v>
      </c>
      <c r="C177" s="137">
        <f t="shared" si="11"/>
        <v>21</v>
      </c>
      <c r="D177" s="137" t="str">
        <f t="shared" si="12"/>
        <v/>
      </c>
      <c r="E177" s="136">
        <f t="shared" si="15"/>
        <v>41416</v>
      </c>
      <c r="F177" s="135" t="str">
        <f t="shared" si="13"/>
        <v>m</v>
      </c>
    </row>
    <row r="178" spans="2:6" x14ac:dyDescent="0.3">
      <c r="B178" s="138">
        <f t="shared" si="14"/>
        <v>41417</v>
      </c>
      <c r="C178" s="137">
        <f t="shared" si="11"/>
        <v>21</v>
      </c>
      <c r="D178" s="137" t="str">
        <f t="shared" si="12"/>
        <v/>
      </c>
      <c r="E178" s="136">
        <f t="shared" si="15"/>
        <v>41417</v>
      </c>
      <c r="F178" s="135" t="str">
        <f t="shared" si="13"/>
        <v>j</v>
      </c>
    </row>
    <row r="179" spans="2:6" x14ac:dyDescent="0.3">
      <c r="B179" s="138">
        <f t="shared" si="14"/>
        <v>41418</v>
      </c>
      <c r="C179" s="137">
        <f t="shared" si="11"/>
        <v>21</v>
      </c>
      <c r="D179" s="137" t="str">
        <f t="shared" si="12"/>
        <v/>
      </c>
      <c r="E179" s="136">
        <f t="shared" si="15"/>
        <v>41418</v>
      </c>
      <c r="F179" s="135" t="str">
        <f t="shared" si="13"/>
        <v>v</v>
      </c>
    </row>
    <row r="180" spans="2:6" x14ac:dyDescent="0.3">
      <c r="B180" s="138">
        <f t="shared" si="14"/>
        <v>41419</v>
      </c>
      <c r="C180" s="137">
        <f t="shared" si="11"/>
        <v>21</v>
      </c>
      <c r="D180" s="137" t="str">
        <f t="shared" si="12"/>
        <v/>
      </c>
      <c r="E180" s="136">
        <f t="shared" si="15"/>
        <v>41419</v>
      </c>
      <c r="F180" s="135" t="str">
        <f t="shared" si="13"/>
        <v>s</v>
      </c>
    </row>
    <row r="181" spans="2:6" x14ac:dyDescent="0.3">
      <c r="B181" s="138">
        <f t="shared" si="14"/>
        <v>41420</v>
      </c>
      <c r="C181" s="137">
        <f t="shared" si="11"/>
        <v>21</v>
      </c>
      <c r="D181" s="137" t="str">
        <f t="shared" si="12"/>
        <v/>
      </c>
      <c r="E181" s="136">
        <f t="shared" si="15"/>
        <v>41420</v>
      </c>
      <c r="F181" s="135" t="str">
        <f t="shared" si="13"/>
        <v>d</v>
      </c>
    </row>
    <row r="182" spans="2:6" x14ac:dyDescent="0.3">
      <c r="B182" s="138">
        <f t="shared" si="14"/>
        <v>41421</v>
      </c>
      <c r="C182" s="137">
        <f t="shared" si="11"/>
        <v>22</v>
      </c>
      <c r="D182" s="137" t="str">
        <f t="shared" si="12"/>
        <v/>
      </c>
      <c r="E182" s="136">
        <f t="shared" si="15"/>
        <v>41421</v>
      </c>
      <c r="F182" s="135" t="str">
        <f t="shared" si="13"/>
        <v>l</v>
      </c>
    </row>
    <row r="183" spans="2:6" x14ac:dyDescent="0.3">
      <c r="B183" s="138">
        <f t="shared" si="14"/>
        <v>41422</v>
      </c>
      <c r="C183" s="137">
        <f t="shared" si="11"/>
        <v>22</v>
      </c>
      <c r="D183" s="137" t="str">
        <f t="shared" si="12"/>
        <v/>
      </c>
      <c r="E183" s="136">
        <f t="shared" si="15"/>
        <v>41422</v>
      </c>
      <c r="F183" s="135" t="str">
        <f t="shared" si="13"/>
        <v>m</v>
      </c>
    </row>
    <row r="184" spans="2:6" x14ac:dyDescent="0.3">
      <c r="B184" s="138">
        <f t="shared" si="14"/>
        <v>41423</v>
      </c>
      <c r="C184" s="137">
        <f t="shared" si="11"/>
        <v>22</v>
      </c>
      <c r="D184" s="137" t="str">
        <f t="shared" si="12"/>
        <v/>
      </c>
      <c r="E184" s="136">
        <f t="shared" si="15"/>
        <v>41423</v>
      </c>
      <c r="F184" s="135" t="str">
        <f t="shared" si="13"/>
        <v>m</v>
      </c>
    </row>
    <row r="185" spans="2:6" x14ac:dyDescent="0.3">
      <c r="B185" s="138">
        <f t="shared" si="14"/>
        <v>41424</v>
      </c>
      <c r="C185" s="137">
        <f t="shared" si="11"/>
        <v>22</v>
      </c>
      <c r="D185" s="137" t="str">
        <f t="shared" si="12"/>
        <v/>
      </c>
      <c r="E185" s="136">
        <f t="shared" si="15"/>
        <v>41424</v>
      </c>
      <c r="F185" s="135" t="str">
        <f t="shared" si="13"/>
        <v>j</v>
      </c>
    </row>
    <row r="186" spans="2:6" x14ac:dyDescent="0.3">
      <c r="B186" s="138">
        <f t="shared" si="14"/>
        <v>41425</v>
      </c>
      <c r="C186" s="137">
        <f t="shared" si="11"/>
        <v>22</v>
      </c>
      <c r="D186" s="137" t="str">
        <f t="shared" si="12"/>
        <v/>
      </c>
      <c r="E186" s="136">
        <f t="shared" si="15"/>
        <v>41425</v>
      </c>
      <c r="F186" s="135" t="str">
        <f t="shared" si="13"/>
        <v>v</v>
      </c>
    </row>
    <row r="187" spans="2:6" x14ac:dyDescent="0.3">
      <c r="B187" s="138">
        <f t="shared" si="14"/>
        <v>41426</v>
      </c>
      <c r="C187" s="137">
        <f t="shared" si="11"/>
        <v>22</v>
      </c>
      <c r="D187" s="137" t="str">
        <f t="shared" si="12"/>
        <v/>
      </c>
      <c r="E187" s="136">
        <f t="shared" si="15"/>
        <v>41426</v>
      </c>
      <c r="F187" s="135" t="str">
        <f t="shared" si="13"/>
        <v>s</v>
      </c>
    </row>
    <row r="188" spans="2:6" x14ac:dyDescent="0.3">
      <c r="B188" s="138">
        <f t="shared" si="14"/>
        <v>41427</v>
      </c>
      <c r="C188" s="137">
        <f t="shared" si="11"/>
        <v>22</v>
      </c>
      <c r="D188" s="137" t="str">
        <f t="shared" si="12"/>
        <v/>
      </c>
      <c r="E188" s="136">
        <f t="shared" si="15"/>
        <v>41427</v>
      </c>
      <c r="F188" s="135" t="str">
        <f t="shared" si="13"/>
        <v>d</v>
      </c>
    </row>
    <row r="189" spans="2:6" x14ac:dyDescent="0.3">
      <c r="B189" s="138">
        <f t="shared" si="14"/>
        <v>41428</v>
      </c>
      <c r="C189" s="137">
        <f t="shared" si="11"/>
        <v>23</v>
      </c>
      <c r="D189" s="137" t="str">
        <f t="shared" si="12"/>
        <v/>
      </c>
      <c r="E189" s="136">
        <f t="shared" si="15"/>
        <v>41428</v>
      </c>
      <c r="F189" s="135" t="str">
        <f t="shared" si="13"/>
        <v>l</v>
      </c>
    </row>
    <row r="190" spans="2:6" x14ac:dyDescent="0.3">
      <c r="B190" s="138">
        <f t="shared" si="14"/>
        <v>41429</v>
      </c>
      <c r="C190" s="137">
        <f t="shared" si="11"/>
        <v>23</v>
      </c>
      <c r="D190" s="137" t="str">
        <f t="shared" si="12"/>
        <v/>
      </c>
      <c r="E190" s="136">
        <f t="shared" si="15"/>
        <v>41429</v>
      </c>
      <c r="F190" s="135" t="str">
        <f t="shared" si="13"/>
        <v>m</v>
      </c>
    </row>
    <row r="191" spans="2:6" x14ac:dyDescent="0.3">
      <c r="B191" s="138">
        <f t="shared" si="14"/>
        <v>41430</v>
      </c>
      <c r="C191" s="137">
        <f t="shared" si="11"/>
        <v>23</v>
      </c>
      <c r="D191" s="137" t="str">
        <f t="shared" si="12"/>
        <v/>
      </c>
      <c r="E191" s="136">
        <f t="shared" si="15"/>
        <v>41430</v>
      </c>
      <c r="F191" s="135" t="str">
        <f t="shared" si="13"/>
        <v>m</v>
      </c>
    </row>
    <row r="192" spans="2:6" x14ac:dyDescent="0.3">
      <c r="B192" s="138">
        <f t="shared" si="14"/>
        <v>41431</v>
      </c>
      <c r="C192" s="137">
        <f t="shared" si="11"/>
        <v>23</v>
      </c>
      <c r="D192" s="137" t="str">
        <f t="shared" si="12"/>
        <v/>
      </c>
      <c r="E192" s="136">
        <f t="shared" si="15"/>
        <v>41431</v>
      </c>
      <c r="F192" s="135" t="str">
        <f t="shared" si="13"/>
        <v>j</v>
      </c>
    </row>
    <row r="193" spans="2:6" x14ac:dyDescent="0.3">
      <c r="B193" s="138">
        <f t="shared" si="14"/>
        <v>41432</v>
      </c>
      <c r="C193" s="137">
        <f t="shared" si="11"/>
        <v>23</v>
      </c>
      <c r="D193" s="137" t="str">
        <f t="shared" si="12"/>
        <v/>
      </c>
      <c r="E193" s="136">
        <f t="shared" si="15"/>
        <v>41432</v>
      </c>
      <c r="F193" s="135" t="str">
        <f t="shared" si="13"/>
        <v>v</v>
      </c>
    </row>
    <row r="194" spans="2:6" x14ac:dyDescent="0.3">
      <c r="B194" s="138">
        <f t="shared" si="14"/>
        <v>41433</v>
      </c>
      <c r="C194" s="137">
        <f t="shared" si="11"/>
        <v>23</v>
      </c>
      <c r="D194" s="137" t="str">
        <f t="shared" si="12"/>
        <v/>
      </c>
      <c r="E194" s="136">
        <f t="shared" si="15"/>
        <v>41433</v>
      </c>
      <c r="F194" s="135" t="str">
        <f t="shared" si="13"/>
        <v>s</v>
      </c>
    </row>
    <row r="195" spans="2:6" x14ac:dyDescent="0.3">
      <c r="B195" s="138">
        <f t="shared" si="14"/>
        <v>41434</v>
      </c>
      <c r="C195" s="137">
        <f t="shared" si="11"/>
        <v>23</v>
      </c>
      <c r="D195" s="137" t="str">
        <f t="shared" si="12"/>
        <v/>
      </c>
      <c r="E195" s="136">
        <f t="shared" si="15"/>
        <v>41434</v>
      </c>
      <c r="F195" s="135" t="str">
        <f t="shared" si="13"/>
        <v>d</v>
      </c>
    </row>
    <row r="196" spans="2:6" x14ac:dyDescent="0.3">
      <c r="B196" s="138">
        <f t="shared" si="14"/>
        <v>41435</v>
      </c>
      <c r="C196" s="137">
        <f t="shared" si="11"/>
        <v>24</v>
      </c>
      <c r="D196" s="137" t="str">
        <f t="shared" si="12"/>
        <v/>
      </c>
      <c r="E196" s="136">
        <f t="shared" si="15"/>
        <v>41435</v>
      </c>
      <c r="F196" s="135" t="str">
        <f t="shared" si="13"/>
        <v>l</v>
      </c>
    </row>
    <row r="197" spans="2:6" x14ac:dyDescent="0.3">
      <c r="B197" s="138">
        <f t="shared" si="14"/>
        <v>41436</v>
      </c>
      <c r="C197" s="137">
        <f t="shared" ref="C197:C260" si="16">WEEKNUM(B197,2)</f>
        <v>24</v>
      </c>
      <c r="D197" s="137" t="str">
        <f t="shared" ref="D197:D260" si="17">IF(ISERROR(VLOOKUP(E197,jfdate,1,TRUE)),"",IF(VLOOKUP(E197,jfdate,1,TRUE)=B197,"f",""))</f>
        <v/>
      </c>
      <c r="E197" s="136">
        <f t="shared" si="15"/>
        <v>41436</v>
      </c>
      <c r="F197" s="135" t="str">
        <f t="shared" ref="F197:F260" si="18">IF(D197="f","f",VLOOKUP(WEEKDAY(E197),jourabbrege,2,FALSE))</f>
        <v>m</v>
      </c>
    </row>
    <row r="198" spans="2:6" x14ac:dyDescent="0.3">
      <c r="B198" s="138">
        <f t="shared" ref="B198:B261" si="19">+B197+1</f>
        <v>41437</v>
      </c>
      <c r="C198" s="137">
        <f t="shared" si="16"/>
        <v>24</v>
      </c>
      <c r="D198" s="137" t="str">
        <f t="shared" si="17"/>
        <v/>
      </c>
      <c r="E198" s="136">
        <f t="shared" ref="E198:E261" si="20">+E197+1</f>
        <v>41437</v>
      </c>
      <c r="F198" s="135" t="str">
        <f t="shared" si="18"/>
        <v>m</v>
      </c>
    </row>
    <row r="199" spans="2:6" x14ac:dyDescent="0.3">
      <c r="B199" s="138">
        <f t="shared" si="19"/>
        <v>41438</v>
      </c>
      <c r="C199" s="137">
        <f t="shared" si="16"/>
        <v>24</v>
      </c>
      <c r="D199" s="137" t="str">
        <f t="shared" si="17"/>
        <v/>
      </c>
      <c r="E199" s="136">
        <f t="shared" si="20"/>
        <v>41438</v>
      </c>
      <c r="F199" s="135" t="str">
        <f t="shared" si="18"/>
        <v>j</v>
      </c>
    </row>
    <row r="200" spans="2:6" x14ac:dyDescent="0.3">
      <c r="B200" s="138">
        <f t="shared" si="19"/>
        <v>41439</v>
      </c>
      <c r="C200" s="137">
        <f t="shared" si="16"/>
        <v>24</v>
      </c>
      <c r="D200" s="137" t="str">
        <f t="shared" si="17"/>
        <v/>
      </c>
      <c r="E200" s="136">
        <f t="shared" si="20"/>
        <v>41439</v>
      </c>
      <c r="F200" s="135" t="str">
        <f t="shared" si="18"/>
        <v>v</v>
      </c>
    </row>
    <row r="201" spans="2:6" x14ac:dyDescent="0.3">
      <c r="B201" s="138">
        <f t="shared" si="19"/>
        <v>41440</v>
      </c>
      <c r="C201" s="137">
        <f t="shared" si="16"/>
        <v>24</v>
      </c>
      <c r="D201" s="137" t="str">
        <f t="shared" si="17"/>
        <v/>
      </c>
      <c r="E201" s="136">
        <f t="shared" si="20"/>
        <v>41440</v>
      </c>
      <c r="F201" s="135" t="str">
        <f t="shared" si="18"/>
        <v>s</v>
      </c>
    </row>
    <row r="202" spans="2:6" x14ac:dyDescent="0.3">
      <c r="B202" s="138">
        <f t="shared" si="19"/>
        <v>41441</v>
      </c>
      <c r="C202" s="137">
        <f t="shared" si="16"/>
        <v>24</v>
      </c>
      <c r="D202" s="137" t="str">
        <f t="shared" si="17"/>
        <v/>
      </c>
      <c r="E202" s="136">
        <f t="shared" si="20"/>
        <v>41441</v>
      </c>
      <c r="F202" s="135" t="str">
        <f t="shared" si="18"/>
        <v>d</v>
      </c>
    </row>
    <row r="203" spans="2:6" x14ac:dyDescent="0.3">
      <c r="B203" s="138">
        <f t="shared" si="19"/>
        <v>41442</v>
      </c>
      <c r="C203" s="137">
        <f t="shared" si="16"/>
        <v>25</v>
      </c>
      <c r="D203" s="137" t="str">
        <f t="shared" si="17"/>
        <v/>
      </c>
      <c r="E203" s="136">
        <f t="shared" si="20"/>
        <v>41442</v>
      </c>
      <c r="F203" s="135" t="str">
        <f t="shared" si="18"/>
        <v>l</v>
      </c>
    </row>
    <row r="204" spans="2:6" x14ac:dyDescent="0.3">
      <c r="B204" s="138">
        <f t="shared" si="19"/>
        <v>41443</v>
      </c>
      <c r="C204" s="137">
        <f t="shared" si="16"/>
        <v>25</v>
      </c>
      <c r="D204" s="137" t="str">
        <f t="shared" si="17"/>
        <v/>
      </c>
      <c r="E204" s="136">
        <f t="shared" si="20"/>
        <v>41443</v>
      </c>
      <c r="F204" s="135" t="str">
        <f t="shared" si="18"/>
        <v>m</v>
      </c>
    </row>
    <row r="205" spans="2:6" x14ac:dyDescent="0.3">
      <c r="B205" s="138">
        <f t="shared" si="19"/>
        <v>41444</v>
      </c>
      <c r="C205" s="137">
        <f t="shared" si="16"/>
        <v>25</v>
      </c>
      <c r="D205" s="137" t="str">
        <f t="shared" si="17"/>
        <v/>
      </c>
      <c r="E205" s="136">
        <f t="shared" si="20"/>
        <v>41444</v>
      </c>
      <c r="F205" s="135" t="str">
        <f t="shared" si="18"/>
        <v>m</v>
      </c>
    </row>
    <row r="206" spans="2:6" x14ac:dyDescent="0.3">
      <c r="B206" s="138">
        <f t="shared" si="19"/>
        <v>41445</v>
      </c>
      <c r="C206" s="137">
        <f t="shared" si="16"/>
        <v>25</v>
      </c>
      <c r="D206" s="137" t="str">
        <f t="shared" si="17"/>
        <v/>
      </c>
      <c r="E206" s="136">
        <f t="shared" si="20"/>
        <v>41445</v>
      </c>
      <c r="F206" s="135" t="str">
        <f t="shared" si="18"/>
        <v>j</v>
      </c>
    </row>
    <row r="207" spans="2:6" x14ac:dyDescent="0.3">
      <c r="B207" s="138">
        <f t="shared" si="19"/>
        <v>41446</v>
      </c>
      <c r="C207" s="137">
        <f t="shared" si="16"/>
        <v>25</v>
      </c>
      <c r="D207" s="137" t="str">
        <f t="shared" si="17"/>
        <v/>
      </c>
      <c r="E207" s="136">
        <f t="shared" si="20"/>
        <v>41446</v>
      </c>
      <c r="F207" s="135" t="str">
        <f t="shared" si="18"/>
        <v>v</v>
      </c>
    </row>
    <row r="208" spans="2:6" x14ac:dyDescent="0.3">
      <c r="B208" s="138">
        <f t="shared" si="19"/>
        <v>41447</v>
      </c>
      <c r="C208" s="137">
        <f t="shared" si="16"/>
        <v>25</v>
      </c>
      <c r="D208" s="137" t="str">
        <f t="shared" si="17"/>
        <v/>
      </c>
      <c r="E208" s="136">
        <f t="shared" si="20"/>
        <v>41447</v>
      </c>
      <c r="F208" s="135" t="str">
        <f t="shared" si="18"/>
        <v>s</v>
      </c>
    </row>
    <row r="209" spans="2:6" x14ac:dyDescent="0.3">
      <c r="B209" s="138">
        <f t="shared" si="19"/>
        <v>41448</v>
      </c>
      <c r="C209" s="137">
        <f t="shared" si="16"/>
        <v>25</v>
      </c>
      <c r="D209" s="137" t="str">
        <f t="shared" si="17"/>
        <v/>
      </c>
      <c r="E209" s="136">
        <f t="shared" si="20"/>
        <v>41448</v>
      </c>
      <c r="F209" s="135" t="str">
        <f t="shared" si="18"/>
        <v>d</v>
      </c>
    </row>
    <row r="210" spans="2:6" x14ac:dyDescent="0.3">
      <c r="B210" s="138">
        <f t="shared" si="19"/>
        <v>41449</v>
      </c>
      <c r="C210" s="137">
        <f t="shared" si="16"/>
        <v>26</v>
      </c>
      <c r="D210" s="137" t="str">
        <f t="shared" si="17"/>
        <v/>
      </c>
      <c r="E210" s="136">
        <f t="shared" si="20"/>
        <v>41449</v>
      </c>
      <c r="F210" s="135" t="str">
        <f t="shared" si="18"/>
        <v>l</v>
      </c>
    </row>
    <row r="211" spans="2:6" x14ac:dyDescent="0.3">
      <c r="B211" s="138">
        <f t="shared" si="19"/>
        <v>41450</v>
      </c>
      <c r="C211" s="137">
        <f t="shared" si="16"/>
        <v>26</v>
      </c>
      <c r="D211" s="137" t="str">
        <f t="shared" si="17"/>
        <v/>
      </c>
      <c r="E211" s="136">
        <f t="shared" si="20"/>
        <v>41450</v>
      </c>
      <c r="F211" s="135" t="str">
        <f t="shared" si="18"/>
        <v>m</v>
      </c>
    </row>
    <row r="212" spans="2:6" x14ac:dyDescent="0.3">
      <c r="B212" s="138">
        <f t="shared" si="19"/>
        <v>41451</v>
      </c>
      <c r="C212" s="137">
        <f t="shared" si="16"/>
        <v>26</v>
      </c>
      <c r="D212" s="137" t="str">
        <f t="shared" si="17"/>
        <v/>
      </c>
      <c r="E212" s="136">
        <f t="shared" si="20"/>
        <v>41451</v>
      </c>
      <c r="F212" s="135" t="str">
        <f t="shared" si="18"/>
        <v>m</v>
      </c>
    </row>
    <row r="213" spans="2:6" x14ac:dyDescent="0.3">
      <c r="B213" s="138">
        <f t="shared" si="19"/>
        <v>41452</v>
      </c>
      <c r="C213" s="137">
        <f t="shared" si="16"/>
        <v>26</v>
      </c>
      <c r="D213" s="137" t="str">
        <f t="shared" si="17"/>
        <v/>
      </c>
      <c r="E213" s="136">
        <f t="shared" si="20"/>
        <v>41452</v>
      </c>
      <c r="F213" s="135" t="str">
        <f t="shared" si="18"/>
        <v>j</v>
      </c>
    </row>
    <row r="214" spans="2:6" x14ac:dyDescent="0.3">
      <c r="B214" s="138">
        <f t="shared" si="19"/>
        <v>41453</v>
      </c>
      <c r="C214" s="137">
        <f t="shared" si="16"/>
        <v>26</v>
      </c>
      <c r="D214" s="137" t="str">
        <f t="shared" si="17"/>
        <v/>
      </c>
      <c r="E214" s="136">
        <f t="shared" si="20"/>
        <v>41453</v>
      </c>
      <c r="F214" s="135" t="str">
        <f t="shared" si="18"/>
        <v>v</v>
      </c>
    </row>
    <row r="215" spans="2:6" x14ac:dyDescent="0.3">
      <c r="B215" s="138">
        <f t="shared" si="19"/>
        <v>41454</v>
      </c>
      <c r="C215" s="137">
        <f t="shared" si="16"/>
        <v>26</v>
      </c>
      <c r="D215" s="137" t="str">
        <f t="shared" si="17"/>
        <v/>
      </c>
      <c r="E215" s="136">
        <f t="shared" si="20"/>
        <v>41454</v>
      </c>
      <c r="F215" s="135" t="str">
        <f t="shared" si="18"/>
        <v>s</v>
      </c>
    </row>
    <row r="216" spans="2:6" x14ac:dyDescent="0.3">
      <c r="B216" s="138">
        <f t="shared" si="19"/>
        <v>41455</v>
      </c>
      <c r="C216" s="137">
        <f t="shared" si="16"/>
        <v>26</v>
      </c>
      <c r="D216" s="137" t="str">
        <f t="shared" si="17"/>
        <v/>
      </c>
      <c r="E216" s="136">
        <f t="shared" si="20"/>
        <v>41455</v>
      </c>
      <c r="F216" s="135" t="str">
        <f t="shared" si="18"/>
        <v>d</v>
      </c>
    </row>
    <row r="217" spans="2:6" x14ac:dyDescent="0.3">
      <c r="B217" s="138">
        <f t="shared" si="19"/>
        <v>41456</v>
      </c>
      <c r="C217" s="137">
        <f t="shared" si="16"/>
        <v>27</v>
      </c>
      <c r="D217" s="137" t="str">
        <f t="shared" si="17"/>
        <v/>
      </c>
      <c r="E217" s="136">
        <f t="shared" si="20"/>
        <v>41456</v>
      </c>
      <c r="F217" s="135" t="str">
        <f t="shared" si="18"/>
        <v>l</v>
      </c>
    </row>
    <row r="218" spans="2:6" x14ac:dyDescent="0.3">
      <c r="B218" s="138">
        <f t="shared" si="19"/>
        <v>41457</v>
      </c>
      <c r="C218" s="137">
        <f t="shared" si="16"/>
        <v>27</v>
      </c>
      <c r="D218" s="137" t="str">
        <f t="shared" si="17"/>
        <v/>
      </c>
      <c r="E218" s="136">
        <f t="shared" si="20"/>
        <v>41457</v>
      </c>
      <c r="F218" s="135" t="str">
        <f t="shared" si="18"/>
        <v>m</v>
      </c>
    </row>
    <row r="219" spans="2:6" x14ac:dyDescent="0.3">
      <c r="B219" s="138">
        <f t="shared" si="19"/>
        <v>41458</v>
      </c>
      <c r="C219" s="137">
        <f t="shared" si="16"/>
        <v>27</v>
      </c>
      <c r="D219" s="137" t="str">
        <f t="shared" si="17"/>
        <v/>
      </c>
      <c r="E219" s="136">
        <f t="shared" si="20"/>
        <v>41458</v>
      </c>
      <c r="F219" s="135" t="str">
        <f t="shared" si="18"/>
        <v>m</v>
      </c>
    </row>
    <row r="220" spans="2:6" x14ac:dyDescent="0.3">
      <c r="B220" s="138">
        <f t="shared" si="19"/>
        <v>41459</v>
      </c>
      <c r="C220" s="137">
        <f t="shared" si="16"/>
        <v>27</v>
      </c>
      <c r="D220" s="137" t="str">
        <f t="shared" si="17"/>
        <v/>
      </c>
      <c r="E220" s="136">
        <f t="shared" si="20"/>
        <v>41459</v>
      </c>
      <c r="F220" s="135" t="str">
        <f t="shared" si="18"/>
        <v>j</v>
      </c>
    </row>
    <row r="221" spans="2:6" x14ac:dyDescent="0.3">
      <c r="B221" s="138">
        <f t="shared" si="19"/>
        <v>41460</v>
      </c>
      <c r="C221" s="137">
        <f t="shared" si="16"/>
        <v>27</v>
      </c>
      <c r="D221" s="137" t="str">
        <f t="shared" si="17"/>
        <v/>
      </c>
      <c r="E221" s="136">
        <f t="shared" si="20"/>
        <v>41460</v>
      </c>
      <c r="F221" s="135" t="str">
        <f t="shared" si="18"/>
        <v>v</v>
      </c>
    </row>
    <row r="222" spans="2:6" x14ac:dyDescent="0.3">
      <c r="B222" s="138">
        <f t="shared" si="19"/>
        <v>41461</v>
      </c>
      <c r="C222" s="137">
        <f t="shared" si="16"/>
        <v>27</v>
      </c>
      <c r="D222" s="137" t="str">
        <f t="shared" si="17"/>
        <v/>
      </c>
      <c r="E222" s="136">
        <f t="shared" si="20"/>
        <v>41461</v>
      </c>
      <c r="F222" s="135" t="str">
        <f t="shared" si="18"/>
        <v>s</v>
      </c>
    </row>
    <row r="223" spans="2:6" x14ac:dyDescent="0.3">
      <c r="B223" s="138">
        <f t="shared" si="19"/>
        <v>41462</v>
      </c>
      <c r="C223" s="137">
        <f t="shared" si="16"/>
        <v>27</v>
      </c>
      <c r="D223" s="137" t="str">
        <f t="shared" si="17"/>
        <v/>
      </c>
      <c r="E223" s="136">
        <f t="shared" si="20"/>
        <v>41462</v>
      </c>
      <c r="F223" s="135" t="str">
        <f t="shared" si="18"/>
        <v>d</v>
      </c>
    </row>
    <row r="224" spans="2:6" x14ac:dyDescent="0.3">
      <c r="B224" s="138">
        <f t="shared" si="19"/>
        <v>41463</v>
      </c>
      <c r="C224" s="137">
        <f t="shared" si="16"/>
        <v>28</v>
      </c>
      <c r="D224" s="137" t="str">
        <f t="shared" si="17"/>
        <v/>
      </c>
      <c r="E224" s="136">
        <f t="shared" si="20"/>
        <v>41463</v>
      </c>
      <c r="F224" s="135" t="str">
        <f t="shared" si="18"/>
        <v>l</v>
      </c>
    </row>
    <row r="225" spans="2:6" x14ac:dyDescent="0.3">
      <c r="B225" s="138">
        <f t="shared" si="19"/>
        <v>41464</v>
      </c>
      <c r="C225" s="137">
        <f t="shared" si="16"/>
        <v>28</v>
      </c>
      <c r="D225" s="137" t="str">
        <f t="shared" si="17"/>
        <v/>
      </c>
      <c r="E225" s="136">
        <f t="shared" si="20"/>
        <v>41464</v>
      </c>
      <c r="F225" s="135" t="str">
        <f t="shared" si="18"/>
        <v>m</v>
      </c>
    </row>
    <row r="226" spans="2:6" x14ac:dyDescent="0.3">
      <c r="B226" s="138">
        <f t="shared" si="19"/>
        <v>41465</v>
      </c>
      <c r="C226" s="137">
        <f t="shared" si="16"/>
        <v>28</v>
      </c>
      <c r="D226" s="137" t="str">
        <f t="shared" si="17"/>
        <v/>
      </c>
      <c r="E226" s="136">
        <f t="shared" si="20"/>
        <v>41465</v>
      </c>
      <c r="F226" s="135" t="str">
        <f t="shared" si="18"/>
        <v>m</v>
      </c>
    </row>
    <row r="227" spans="2:6" x14ac:dyDescent="0.3">
      <c r="B227" s="138">
        <f t="shared" si="19"/>
        <v>41466</v>
      </c>
      <c r="C227" s="137">
        <f t="shared" si="16"/>
        <v>28</v>
      </c>
      <c r="D227" s="137" t="str">
        <f t="shared" si="17"/>
        <v/>
      </c>
      <c r="E227" s="136">
        <f t="shared" si="20"/>
        <v>41466</v>
      </c>
      <c r="F227" s="135" t="str">
        <f t="shared" si="18"/>
        <v>j</v>
      </c>
    </row>
    <row r="228" spans="2:6" x14ac:dyDescent="0.3">
      <c r="B228" s="138">
        <f t="shared" si="19"/>
        <v>41467</v>
      </c>
      <c r="C228" s="137">
        <f t="shared" si="16"/>
        <v>28</v>
      </c>
      <c r="D228" s="137" t="str">
        <f t="shared" si="17"/>
        <v/>
      </c>
      <c r="E228" s="136">
        <f t="shared" si="20"/>
        <v>41467</v>
      </c>
      <c r="F228" s="135" t="str">
        <f t="shared" si="18"/>
        <v>v</v>
      </c>
    </row>
    <row r="229" spans="2:6" x14ac:dyDescent="0.3">
      <c r="B229" s="138">
        <f t="shared" si="19"/>
        <v>41468</v>
      </c>
      <c r="C229" s="137">
        <f t="shared" si="16"/>
        <v>28</v>
      </c>
      <c r="D229" s="137" t="str">
        <f t="shared" si="17"/>
        <v/>
      </c>
      <c r="E229" s="136">
        <f t="shared" si="20"/>
        <v>41468</v>
      </c>
      <c r="F229" s="135" t="str">
        <f t="shared" si="18"/>
        <v>s</v>
      </c>
    </row>
    <row r="230" spans="2:6" x14ac:dyDescent="0.3">
      <c r="B230" s="138">
        <f t="shared" si="19"/>
        <v>41469</v>
      </c>
      <c r="C230" s="137">
        <f t="shared" si="16"/>
        <v>28</v>
      </c>
      <c r="D230" s="137" t="str">
        <f t="shared" si="17"/>
        <v>f</v>
      </c>
      <c r="E230" s="136">
        <f t="shared" si="20"/>
        <v>41469</v>
      </c>
      <c r="F230" s="135" t="str">
        <f t="shared" si="18"/>
        <v>f</v>
      </c>
    </row>
    <row r="231" spans="2:6" x14ac:dyDescent="0.3">
      <c r="B231" s="138">
        <f t="shared" si="19"/>
        <v>41470</v>
      </c>
      <c r="C231" s="137">
        <f t="shared" si="16"/>
        <v>29</v>
      </c>
      <c r="D231" s="137" t="str">
        <f t="shared" si="17"/>
        <v/>
      </c>
      <c r="E231" s="136">
        <f t="shared" si="20"/>
        <v>41470</v>
      </c>
      <c r="F231" s="135" t="str">
        <f t="shared" si="18"/>
        <v>l</v>
      </c>
    </row>
    <row r="232" spans="2:6" x14ac:dyDescent="0.3">
      <c r="B232" s="138">
        <f t="shared" si="19"/>
        <v>41471</v>
      </c>
      <c r="C232" s="137">
        <f t="shared" si="16"/>
        <v>29</v>
      </c>
      <c r="D232" s="137" t="str">
        <f t="shared" si="17"/>
        <v/>
      </c>
      <c r="E232" s="136">
        <f t="shared" si="20"/>
        <v>41471</v>
      </c>
      <c r="F232" s="135" t="str">
        <f t="shared" si="18"/>
        <v>m</v>
      </c>
    </row>
    <row r="233" spans="2:6" x14ac:dyDescent="0.3">
      <c r="B233" s="138">
        <f t="shared" si="19"/>
        <v>41472</v>
      </c>
      <c r="C233" s="137">
        <f t="shared" si="16"/>
        <v>29</v>
      </c>
      <c r="D233" s="137" t="str">
        <f t="shared" si="17"/>
        <v/>
      </c>
      <c r="E233" s="136">
        <f t="shared" si="20"/>
        <v>41472</v>
      </c>
      <c r="F233" s="135" t="str">
        <f t="shared" si="18"/>
        <v>m</v>
      </c>
    </row>
    <row r="234" spans="2:6" x14ac:dyDescent="0.3">
      <c r="B234" s="138">
        <f t="shared" si="19"/>
        <v>41473</v>
      </c>
      <c r="C234" s="137">
        <f t="shared" si="16"/>
        <v>29</v>
      </c>
      <c r="D234" s="137" t="str">
        <f t="shared" si="17"/>
        <v/>
      </c>
      <c r="E234" s="136">
        <f t="shared" si="20"/>
        <v>41473</v>
      </c>
      <c r="F234" s="135" t="str">
        <f t="shared" si="18"/>
        <v>j</v>
      </c>
    </row>
    <row r="235" spans="2:6" x14ac:dyDescent="0.3">
      <c r="B235" s="138">
        <f t="shared" si="19"/>
        <v>41474</v>
      </c>
      <c r="C235" s="137">
        <f t="shared" si="16"/>
        <v>29</v>
      </c>
      <c r="D235" s="137" t="str">
        <f t="shared" si="17"/>
        <v/>
      </c>
      <c r="E235" s="136">
        <f t="shared" si="20"/>
        <v>41474</v>
      </c>
      <c r="F235" s="135" t="str">
        <f t="shared" si="18"/>
        <v>v</v>
      </c>
    </row>
    <row r="236" spans="2:6" x14ac:dyDescent="0.3">
      <c r="B236" s="138">
        <f t="shared" si="19"/>
        <v>41475</v>
      </c>
      <c r="C236" s="137">
        <f t="shared" si="16"/>
        <v>29</v>
      </c>
      <c r="D236" s="137" t="str">
        <f t="shared" si="17"/>
        <v/>
      </c>
      <c r="E236" s="136">
        <f t="shared" si="20"/>
        <v>41475</v>
      </c>
      <c r="F236" s="135" t="str">
        <f t="shared" si="18"/>
        <v>s</v>
      </c>
    </row>
    <row r="237" spans="2:6" x14ac:dyDescent="0.3">
      <c r="B237" s="138">
        <f t="shared" si="19"/>
        <v>41476</v>
      </c>
      <c r="C237" s="137">
        <f t="shared" si="16"/>
        <v>29</v>
      </c>
      <c r="D237" s="137" t="str">
        <f t="shared" si="17"/>
        <v/>
      </c>
      <c r="E237" s="136">
        <f t="shared" si="20"/>
        <v>41476</v>
      </c>
      <c r="F237" s="135" t="str">
        <f t="shared" si="18"/>
        <v>d</v>
      </c>
    </row>
    <row r="238" spans="2:6" x14ac:dyDescent="0.3">
      <c r="B238" s="138">
        <f t="shared" si="19"/>
        <v>41477</v>
      </c>
      <c r="C238" s="137">
        <f t="shared" si="16"/>
        <v>30</v>
      </c>
      <c r="D238" s="137" t="str">
        <f t="shared" si="17"/>
        <v/>
      </c>
      <c r="E238" s="136">
        <f t="shared" si="20"/>
        <v>41477</v>
      </c>
      <c r="F238" s="135" t="str">
        <f t="shared" si="18"/>
        <v>l</v>
      </c>
    </row>
    <row r="239" spans="2:6" x14ac:dyDescent="0.3">
      <c r="B239" s="138">
        <f t="shared" si="19"/>
        <v>41478</v>
      </c>
      <c r="C239" s="137">
        <f t="shared" si="16"/>
        <v>30</v>
      </c>
      <c r="D239" s="137" t="str">
        <f t="shared" si="17"/>
        <v/>
      </c>
      <c r="E239" s="136">
        <f t="shared" si="20"/>
        <v>41478</v>
      </c>
      <c r="F239" s="135" t="str">
        <f t="shared" si="18"/>
        <v>m</v>
      </c>
    </row>
    <row r="240" spans="2:6" x14ac:dyDescent="0.3">
      <c r="B240" s="138">
        <f t="shared" si="19"/>
        <v>41479</v>
      </c>
      <c r="C240" s="137">
        <f t="shared" si="16"/>
        <v>30</v>
      </c>
      <c r="D240" s="137" t="str">
        <f t="shared" si="17"/>
        <v/>
      </c>
      <c r="E240" s="136">
        <f t="shared" si="20"/>
        <v>41479</v>
      </c>
      <c r="F240" s="135" t="str">
        <f t="shared" si="18"/>
        <v>m</v>
      </c>
    </row>
    <row r="241" spans="2:6" x14ac:dyDescent="0.3">
      <c r="B241" s="138">
        <f t="shared" si="19"/>
        <v>41480</v>
      </c>
      <c r="C241" s="137">
        <f t="shared" si="16"/>
        <v>30</v>
      </c>
      <c r="D241" s="137" t="str">
        <f t="shared" si="17"/>
        <v/>
      </c>
      <c r="E241" s="136">
        <f t="shared" si="20"/>
        <v>41480</v>
      </c>
      <c r="F241" s="135" t="str">
        <f t="shared" si="18"/>
        <v>j</v>
      </c>
    </row>
    <row r="242" spans="2:6" x14ac:dyDescent="0.3">
      <c r="B242" s="138">
        <f t="shared" si="19"/>
        <v>41481</v>
      </c>
      <c r="C242" s="137">
        <f t="shared" si="16"/>
        <v>30</v>
      </c>
      <c r="D242" s="137" t="str">
        <f t="shared" si="17"/>
        <v/>
      </c>
      <c r="E242" s="136">
        <f t="shared" si="20"/>
        <v>41481</v>
      </c>
      <c r="F242" s="135" t="str">
        <f t="shared" si="18"/>
        <v>v</v>
      </c>
    </row>
    <row r="243" spans="2:6" x14ac:dyDescent="0.3">
      <c r="B243" s="138">
        <f t="shared" si="19"/>
        <v>41482</v>
      </c>
      <c r="C243" s="137">
        <f t="shared" si="16"/>
        <v>30</v>
      </c>
      <c r="D243" s="137" t="str">
        <f t="shared" si="17"/>
        <v/>
      </c>
      <c r="E243" s="136">
        <f t="shared" si="20"/>
        <v>41482</v>
      </c>
      <c r="F243" s="135" t="str">
        <f t="shared" si="18"/>
        <v>s</v>
      </c>
    </row>
    <row r="244" spans="2:6" x14ac:dyDescent="0.3">
      <c r="B244" s="138">
        <f t="shared" si="19"/>
        <v>41483</v>
      </c>
      <c r="C244" s="137">
        <f t="shared" si="16"/>
        <v>30</v>
      </c>
      <c r="D244" s="137" t="str">
        <f t="shared" si="17"/>
        <v/>
      </c>
      <c r="E244" s="136">
        <f t="shared" si="20"/>
        <v>41483</v>
      </c>
      <c r="F244" s="135" t="str">
        <f t="shared" si="18"/>
        <v>d</v>
      </c>
    </row>
    <row r="245" spans="2:6" x14ac:dyDescent="0.3">
      <c r="B245" s="138">
        <f t="shared" si="19"/>
        <v>41484</v>
      </c>
      <c r="C245" s="137">
        <f t="shared" si="16"/>
        <v>31</v>
      </c>
      <c r="D245" s="137" t="str">
        <f t="shared" si="17"/>
        <v/>
      </c>
      <c r="E245" s="136">
        <f t="shared" si="20"/>
        <v>41484</v>
      </c>
      <c r="F245" s="135" t="str">
        <f t="shared" si="18"/>
        <v>l</v>
      </c>
    </row>
    <row r="246" spans="2:6" x14ac:dyDescent="0.3">
      <c r="B246" s="138">
        <f t="shared" si="19"/>
        <v>41485</v>
      </c>
      <c r="C246" s="137">
        <f t="shared" si="16"/>
        <v>31</v>
      </c>
      <c r="D246" s="137" t="str">
        <f t="shared" si="17"/>
        <v/>
      </c>
      <c r="E246" s="136">
        <f t="shared" si="20"/>
        <v>41485</v>
      </c>
      <c r="F246" s="135" t="str">
        <f t="shared" si="18"/>
        <v>m</v>
      </c>
    </row>
    <row r="247" spans="2:6" x14ac:dyDescent="0.3">
      <c r="B247" s="138">
        <f t="shared" si="19"/>
        <v>41486</v>
      </c>
      <c r="C247" s="137">
        <f t="shared" si="16"/>
        <v>31</v>
      </c>
      <c r="D247" s="137" t="str">
        <f t="shared" si="17"/>
        <v/>
      </c>
      <c r="E247" s="136">
        <f t="shared" si="20"/>
        <v>41486</v>
      </c>
      <c r="F247" s="135" t="str">
        <f t="shared" si="18"/>
        <v>m</v>
      </c>
    </row>
    <row r="248" spans="2:6" x14ac:dyDescent="0.3">
      <c r="B248" s="138">
        <f t="shared" si="19"/>
        <v>41487</v>
      </c>
      <c r="C248" s="137">
        <f t="shared" si="16"/>
        <v>31</v>
      </c>
      <c r="D248" s="137" t="str">
        <f t="shared" si="17"/>
        <v/>
      </c>
      <c r="E248" s="136">
        <f t="shared" si="20"/>
        <v>41487</v>
      </c>
      <c r="F248" s="135" t="str">
        <f t="shared" si="18"/>
        <v>j</v>
      </c>
    </row>
    <row r="249" spans="2:6" x14ac:dyDescent="0.3">
      <c r="B249" s="138">
        <f t="shared" si="19"/>
        <v>41488</v>
      </c>
      <c r="C249" s="137">
        <f t="shared" si="16"/>
        <v>31</v>
      </c>
      <c r="D249" s="137" t="str">
        <f t="shared" si="17"/>
        <v/>
      </c>
      <c r="E249" s="136">
        <f t="shared" si="20"/>
        <v>41488</v>
      </c>
      <c r="F249" s="135" t="str">
        <f t="shared" si="18"/>
        <v>v</v>
      </c>
    </row>
    <row r="250" spans="2:6" x14ac:dyDescent="0.3">
      <c r="B250" s="138">
        <f t="shared" si="19"/>
        <v>41489</v>
      </c>
      <c r="C250" s="137">
        <f t="shared" si="16"/>
        <v>31</v>
      </c>
      <c r="D250" s="137" t="str">
        <f t="shared" si="17"/>
        <v/>
      </c>
      <c r="E250" s="136">
        <f t="shared" si="20"/>
        <v>41489</v>
      </c>
      <c r="F250" s="135" t="str">
        <f t="shared" si="18"/>
        <v>s</v>
      </c>
    </row>
    <row r="251" spans="2:6" x14ac:dyDescent="0.3">
      <c r="B251" s="138">
        <f t="shared" si="19"/>
        <v>41490</v>
      </c>
      <c r="C251" s="137">
        <f t="shared" si="16"/>
        <v>31</v>
      </c>
      <c r="D251" s="137" t="str">
        <f t="shared" si="17"/>
        <v/>
      </c>
      <c r="E251" s="136">
        <f t="shared" si="20"/>
        <v>41490</v>
      </c>
      <c r="F251" s="135" t="str">
        <f t="shared" si="18"/>
        <v>d</v>
      </c>
    </row>
    <row r="252" spans="2:6" x14ac:dyDescent="0.3">
      <c r="B252" s="138">
        <f t="shared" si="19"/>
        <v>41491</v>
      </c>
      <c r="C252" s="137">
        <f t="shared" si="16"/>
        <v>32</v>
      </c>
      <c r="D252" s="137" t="str">
        <f t="shared" si="17"/>
        <v/>
      </c>
      <c r="E252" s="136">
        <f t="shared" si="20"/>
        <v>41491</v>
      </c>
      <c r="F252" s="135" t="str">
        <f t="shared" si="18"/>
        <v>l</v>
      </c>
    </row>
    <row r="253" spans="2:6" x14ac:dyDescent="0.3">
      <c r="B253" s="138">
        <f t="shared" si="19"/>
        <v>41492</v>
      </c>
      <c r="C253" s="137">
        <f t="shared" si="16"/>
        <v>32</v>
      </c>
      <c r="D253" s="137" t="str">
        <f t="shared" si="17"/>
        <v/>
      </c>
      <c r="E253" s="136">
        <f t="shared" si="20"/>
        <v>41492</v>
      </c>
      <c r="F253" s="135" t="str">
        <f t="shared" si="18"/>
        <v>m</v>
      </c>
    </row>
    <row r="254" spans="2:6" x14ac:dyDescent="0.3">
      <c r="B254" s="138">
        <f t="shared" si="19"/>
        <v>41493</v>
      </c>
      <c r="C254" s="137">
        <f t="shared" si="16"/>
        <v>32</v>
      </c>
      <c r="D254" s="137" t="str">
        <f t="shared" si="17"/>
        <v/>
      </c>
      <c r="E254" s="136">
        <f t="shared" si="20"/>
        <v>41493</v>
      </c>
      <c r="F254" s="135" t="str">
        <f t="shared" si="18"/>
        <v>m</v>
      </c>
    </row>
    <row r="255" spans="2:6" x14ac:dyDescent="0.3">
      <c r="B255" s="138">
        <f t="shared" si="19"/>
        <v>41494</v>
      </c>
      <c r="C255" s="137">
        <f t="shared" si="16"/>
        <v>32</v>
      </c>
      <c r="D255" s="137" t="str">
        <f t="shared" si="17"/>
        <v/>
      </c>
      <c r="E255" s="136">
        <f t="shared" si="20"/>
        <v>41494</v>
      </c>
      <c r="F255" s="135" t="str">
        <f t="shared" si="18"/>
        <v>j</v>
      </c>
    </row>
    <row r="256" spans="2:6" x14ac:dyDescent="0.3">
      <c r="B256" s="138">
        <f t="shared" si="19"/>
        <v>41495</v>
      </c>
      <c r="C256" s="137">
        <f t="shared" si="16"/>
        <v>32</v>
      </c>
      <c r="D256" s="137" t="str">
        <f t="shared" si="17"/>
        <v/>
      </c>
      <c r="E256" s="136">
        <f t="shared" si="20"/>
        <v>41495</v>
      </c>
      <c r="F256" s="135" t="str">
        <f t="shared" si="18"/>
        <v>v</v>
      </c>
    </row>
    <row r="257" spans="2:6" x14ac:dyDescent="0.3">
      <c r="B257" s="138">
        <f t="shared" si="19"/>
        <v>41496</v>
      </c>
      <c r="C257" s="137">
        <f t="shared" si="16"/>
        <v>32</v>
      </c>
      <c r="D257" s="137" t="str">
        <f t="shared" si="17"/>
        <v/>
      </c>
      <c r="E257" s="136">
        <f t="shared" si="20"/>
        <v>41496</v>
      </c>
      <c r="F257" s="135" t="str">
        <f t="shared" si="18"/>
        <v>s</v>
      </c>
    </row>
    <row r="258" spans="2:6" x14ac:dyDescent="0.3">
      <c r="B258" s="138">
        <f t="shared" si="19"/>
        <v>41497</v>
      </c>
      <c r="C258" s="137">
        <f t="shared" si="16"/>
        <v>32</v>
      </c>
      <c r="D258" s="137" t="str">
        <f t="shared" si="17"/>
        <v/>
      </c>
      <c r="E258" s="136">
        <f t="shared" si="20"/>
        <v>41497</v>
      </c>
      <c r="F258" s="135" t="str">
        <f t="shared" si="18"/>
        <v>d</v>
      </c>
    </row>
    <row r="259" spans="2:6" x14ac:dyDescent="0.3">
      <c r="B259" s="138">
        <f t="shared" si="19"/>
        <v>41498</v>
      </c>
      <c r="C259" s="137">
        <f t="shared" si="16"/>
        <v>33</v>
      </c>
      <c r="D259" s="137" t="str">
        <f t="shared" si="17"/>
        <v/>
      </c>
      <c r="E259" s="136">
        <f t="shared" si="20"/>
        <v>41498</v>
      </c>
      <c r="F259" s="135" t="str">
        <f t="shared" si="18"/>
        <v>l</v>
      </c>
    </row>
    <row r="260" spans="2:6" x14ac:dyDescent="0.3">
      <c r="B260" s="138">
        <f t="shared" si="19"/>
        <v>41499</v>
      </c>
      <c r="C260" s="137">
        <f t="shared" si="16"/>
        <v>33</v>
      </c>
      <c r="D260" s="137" t="str">
        <f t="shared" si="17"/>
        <v/>
      </c>
      <c r="E260" s="136">
        <f t="shared" si="20"/>
        <v>41499</v>
      </c>
      <c r="F260" s="135" t="str">
        <f t="shared" si="18"/>
        <v>m</v>
      </c>
    </row>
    <row r="261" spans="2:6" x14ac:dyDescent="0.3">
      <c r="B261" s="138">
        <f t="shared" si="19"/>
        <v>41500</v>
      </c>
      <c r="C261" s="137">
        <f t="shared" ref="C261:C324" si="21">WEEKNUM(B261,2)</f>
        <v>33</v>
      </c>
      <c r="D261" s="137" t="str">
        <f t="shared" ref="D261:D324" si="22">IF(ISERROR(VLOOKUP(E261,jfdate,1,TRUE)),"",IF(VLOOKUP(E261,jfdate,1,TRUE)=B261,"f",""))</f>
        <v/>
      </c>
      <c r="E261" s="136">
        <f t="shared" si="20"/>
        <v>41500</v>
      </c>
      <c r="F261" s="135" t="str">
        <f t="shared" ref="F261:F324" si="23">IF(D261="f","f",VLOOKUP(WEEKDAY(E261),jourabbrege,2,FALSE))</f>
        <v>m</v>
      </c>
    </row>
    <row r="262" spans="2:6" x14ac:dyDescent="0.3">
      <c r="B262" s="138">
        <f t="shared" ref="B262:B325" si="24">+B261+1</f>
        <v>41501</v>
      </c>
      <c r="C262" s="137">
        <f t="shared" si="21"/>
        <v>33</v>
      </c>
      <c r="D262" s="137" t="str">
        <f t="shared" si="22"/>
        <v>f</v>
      </c>
      <c r="E262" s="136">
        <f t="shared" ref="E262:E325" si="25">+E261+1</f>
        <v>41501</v>
      </c>
      <c r="F262" s="135" t="str">
        <f t="shared" si="23"/>
        <v>f</v>
      </c>
    </row>
    <row r="263" spans="2:6" x14ac:dyDescent="0.3">
      <c r="B263" s="138">
        <f t="shared" si="24"/>
        <v>41502</v>
      </c>
      <c r="C263" s="137">
        <f t="shared" si="21"/>
        <v>33</v>
      </c>
      <c r="D263" s="137" t="str">
        <f t="shared" si="22"/>
        <v/>
      </c>
      <c r="E263" s="136">
        <f t="shared" si="25"/>
        <v>41502</v>
      </c>
      <c r="F263" s="135" t="str">
        <f t="shared" si="23"/>
        <v>v</v>
      </c>
    </row>
    <row r="264" spans="2:6" x14ac:dyDescent="0.3">
      <c r="B264" s="138">
        <f t="shared" si="24"/>
        <v>41503</v>
      </c>
      <c r="C264" s="137">
        <f t="shared" si="21"/>
        <v>33</v>
      </c>
      <c r="D264" s="137" t="str">
        <f t="shared" si="22"/>
        <v/>
      </c>
      <c r="E264" s="136">
        <f t="shared" si="25"/>
        <v>41503</v>
      </c>
      <c r="F264" s="135" t="str">
        <f t="shared" si="23"/>
        <v>s</v>
      </c>
    </row>
    <row r="265" spans="2:6" x14ac:dyDescent="0.3">
      <c r="B265" s="138">
        <f t="shared" si="24"/>
        <v>41504</v>
      </c>
      <c r="C265" s="137">
        <f t="shared" si="21"/>
        <v>33</v>
      </c>
      <c r="D265" s="137" t="str">
        <f t="shared" si="22"/>
        <v/>
      </c>
      <c r="E265" s="136">
        <f t="shared" si="25"/>
        <v>41504</v>
      </c>
      <c r="F265" s="135" t="str">
        <f t="shared" si="23"/>
        <v>d</v>
      </c>
    </row>
    <row r="266" spans="2:6" x14ac:dyDescent="0.3">
      <c r="B266" s="138">
        <f t="shared" si="24"/>
        <v>41505</v>
      </c>
      <c r="C266" s="137">
        <f t="shared" si="21"/>
        <v>34</v>
      </c>
      <c r="D266" s="137" t="str">
        <f t="shared" si="22"/>
        <v/>
      </c>
      <c r="E266" s="136">
        <f t="shared" si="25"/>
        <v>41505</v>
      </c>
      <c r="F266" s="135" t="str">
        <f t="shared" si="23"/>
        <v>l</v>
      </c>
    </row>
    <row r="267" spans="2:6" x14ac:dyDescent="0.3">
      <c r="B267" s="138">
        <f t="shared" si="24"/>
        <v>41506</v>
      </c>
      <c r="C267" s="137">
        <f t="shared" si="21"/>
        <v>34</v>
      </c>
      <c r="D267" s="137" t="str">
        <f t="shared" si="22"/>
        <v/>
      </c>
      <c r="E267" s="136">
        <f t="shared" si="25"/>
        <v>41506</v>
      </c>
      <c r="F267" s="135" t="str">
        <f t="shared" si="23"/>
        <v>m</v>
      </c>
    </row>
    <row r="268" spans="2:6" x14ac:dyDescent="0.3">
      <c r="B268" s="138">
        <f t="shared" si="24"/>
        <v>41507</v>
      </c>
      <c r="C268" s="137">
        <f t="shared" si="21"/>
        <v>34</v>
      </c>
      <c r="D268" s="137" t="str">
        <f t="shared" si="22"/>
        <v/>
      </c>
      <c r="E268" s="136">
        <f t="shared" si="25"/>
        <v>41507</v>
      </c>
      <c r="F268" s="135" t="str">
        <f t="shared" si="23"/>
        <v>m</v>
      </c>
    </row>
    <row r="269" spans="2:6" x14ac:dyDescent="0.3">
      <c r="B269" s="138">
        <f t="shared" si="24"/>
        <v>41508</v>
      </c>
      <c r="C269" s="137">
        <f t="shared" si="21"/>
        <v>34</v>
      </c>
      <c r="D269" s="137" t="str">
        <f t="shared" si="22"/>
        <v/>
      </c>
      <c r="E269" s="136">
        <f t="shared" si="25"/>
        <v>41508</v>
      </c>
      <c r="F269" s="135" t="str">
        <f t="shared" si="23"/>
        <v>j</v>
      </c>
    </row>
    <row r="270" spans="2:6" x14ac:dyDescent="0.3">
      <c r="B270" s="138">
        <f t="shared" si="24"/>
        <v>41509</v>
      </c>
      <c r="C270" s="137">
        <f t="shared" si="21"/>
        <v>34</v>
      </c>
      <c r="D270" s="137" t="str">
        <f t="shared" si="22"/>
        <v/>
      </c>
      <c r="E270" s="136">
        <f t="shared" si="25"/>
        <v>41509</v>
      </c>
      <c r="F270" s="135" t="str">
        <f t="shared" si="23"/>
        <v>v</v>
      </c>
    </row>
    <row r="271" spans="2:6" x14ac:dyDescent="0.3">
      <c r="B271" s="138">
        <f t="shared" si="24"/>
        <v>41510</v>
      </c>
      <c r="C271" s="137">
        <f t="shared" si="21"/>
        <v>34</v>
      </c>
      <c r="D271" s="137" t="str">
        <f t="shared" si="22"/>
        <v/>
      </c>
      <c r="E271" s="136">
        <f t="shared" si="25"/>
        <v>41510</v>
      </c>
      <c r="F271" s="135" t="str">
        <f t="shared" si="23"/>
        <v>s</v>
      </c>
    </row>
    <row r="272" spans="2:6" x14ac:dyDescent="0.3">
      <c r="B272" s="138">
        <f t="shared" si="24"/>
        <v>41511</v>
      </c>
      <c r="C272" s="137">
        <f t="shared" si="21"/>
        <v>34</v>
      </c>
      <c r="D272" s="137" t="str">
        <f t="shared" si="22"/>
        <v/>
      </c>
      <c r="E272" s="136">
        <f t="shared" si="25"/>
        <v>41511</v>
      </c>
      <c r="F272" s="135" t="str">
        <f t="shared" si="23"/>
        <v>d</v>
      </c>
    </row>
    <row r="273" spans="2:6" x14ac:dyDescent="0.3">
      <c r="B273" s="138">
        <f t="shared" si="24"/>
        <v>41512</v>
      </c>
      <c r="C273" s="137">
        <f t="shared" si="21"/>
        <v>35</v>
      </c>
      <c r="D273" s="137" t="str">
        <f t="shared" si="22"/>
        <v/>
      </c>
      <c r="E273" s="136">
        <f t="shared" si="25"/>
        <v>41512</v>
      </c>
      <c r="F273" s="135" t="str">
        <f t="shared" si="23"/>
        <v>l</v>
      </c>
    </row>
    <row r="274" spans="2:6" x14ac:dyDescent="0.3">
      <c r="B274" s="138">
        <f t="shared" si="24"/>
        <v>41513</v>
      </c>
      <c r="C274" s="137">
        <f t="shared" si="21"/>
        <v>35</v>
      </c>
      <c r="D274" s="137" t="str">
        <f t="shared" si="22"/>
        <v/>
      </c>
      <c r="E274" s="136">
        <f t="shared" si="25"/>
        <v>41513</v>
      </c>
      <c r="F274" s="135" t="str">
        <f t="shared" si="23"/>
        <v>m</v>
      </c>
    </row>
    <row r="275" spans="2:6" x14ac:dyDescent="0.3">
      <c r="B275" s="138">
        <f t="shared" si="24"/>
        <v>41514</v>
      </c>
      <c r="C275" s="137">
        <f t="shared" si="21"/>
        <v>35</v>
      </c>
      <c r="D275" s="137" t="str">
        <f t="shared" si="22"/>
        <v/>
      </c>
      <c r="E275" s="136">
        <f t="shared" si="25"/>
        <v>41514</v>
      </c>
      <c r="F275" s="135" t="str">
        <f t="shared" si="23"/>
        <v>m</v>
      </c>
    </row>
    <row r="276" spans="2:6" x14ac:dyDescent="0.3">
      <c r="B276" s="138">
        <f t="shared" si="24"/>
        <v>41515</v>
      </c>
      <c r="C276" s="137">
        <f t="shared" si="21"/>
        <v>35</v>
      </c>
      <c r="D276" s="137" t="str">
        <f t="shared" si="22"/>
        <v/>
      </c>
      <c r="E276" s="136">
        <f t="shared" si="25"/>
        <v>41515</v>
      </c>
      <c r="F276" s="135" t="str">
        <f t="shared" si="23"/>
        <v>j</v>
      </c>
    </row>
    <row r="277" spans="2:6" x14ac:dyDescent="0.3">
      <c r="B277" s="138">
        <f t="shared" si="24"/>
        <v>41516</v>
      </c>
      <c r="C277" s="137">
        <f t="shared" si="21"/>
        <v>35</v>
      </c>
      <c r="D277" s="137" t="str">
        <f t="shared" si="22"/>
        <v/>
      </c>
      <c r="E277" s="136">
        <f t="shared" si="25"/>
        <v>41516</v>
      </c>
      <c r="F277" s="135" t="str">
        <f t="shared" si="23"/>
        <v>v</v>
      </c>
    </row>
    <row r="278" spans="2:6" x14ac:dyDescent="0.3">
      <c r="B278" s="138">
        <f t="shared" si="24"/>
        <v>41517</v>
      </c>
      <c r="C278" s="137">
        <f t="shared" si="21"/>
        <v>35</v>
      </c>
      <c r="D278" s="137" t="str">
        <f t="shared" si="22"/>
        <v/>
      </c>
      <c r="E278" s="136">
        <f t="shared" si="25"/>
        <v>41517</v>
      </c>
      <c r="F278" s="135" t="str">
        <f t="shared" si="23"/>
        <v>s</v>
      </c>
    </row>
    <row r="279" spans="2:6" x14ac:dyDescent="0.3">
      <c r="B279" s="138">
        <f t="shared" si="24"/>
        <v>41518</v>
      </c>
      <c r="C279" s="137">
        <f t="shared" si="21"/>
        <v>35</v>
      </c>
      <c r="D279" s="137" t="str">
        <f t="shared" si="22"/>
        <v/>
      </c>
      <c r="E279" s="136">
        <f t="shared" si="25"/>
        <v>41518</v>
      </c>
      <c r="F279" s="135" t="str">
        <f t="shared" si="23"/>
        <v>d</v>
      </c>
    </row>
    <row r="280" spans="2:6" x14ac:dyDescent="0.3">
      <c r="B280" s="138">
        <f t="shared" si="24"/>
        <v>41519</v>
      </c>
      <c r="C280" s="137">
        <f t="shared" si="21"/>
        <v>36</v>
      </c>
      <c r="D280" s="137" t="str">
        <f t="shared" si="22"/>
        <v/>
      </c>
      <c r="E280" s="136">
        <f t="shared" si="25"/>
        <v>41519</v>
      </c>
      <c r="F280" s="135" t="str">
        <f t="shared" si="23"/>
        <v>l</v>
      </c>
    </row>
    <row r="281" spans="2:6" x14ac:dyDescent="0.3">
      <c r="B281" s="138">
        <f t="shared" si="24"/>
        <v>41520</v>
      </c>
      <c r="C281" s="137">
        <f t="shared" si="21"/>
        <v>36</v>
      </c>
      <c r="D281" s="137" t="str">
        <f t="shared" si="22"/>
        <v/>
      </c>
      <c r="E281" s="136">
        <f t="shared" si="25"/>
        <v>41520</v>
      </c>
      <c r="F281" s="135" t="str">
        <f t="shared" si="23"/>
        <v>m</v>
      </c>
    </row>
    <row r="282" spans="2:6" x14ac:dyDescent="0.3">
      <c r="B282" s="138">
        <f t="shared" si="24"/>
        <v>41521</v>
      </c>
      <c r="C282" s="137">
        <f t="shared" si="21"/>
        <v>36</v>
      </c>
      <c r="D282" s="137" t="str">
        <f t="shared" si="22"/>
        <v/>
      </c>
      <c r="E282" s="136">
        <f t="shared" si="25"/>
        <v>41521</v>
      </c>
      <c r="F282" s="135" t="str">
        <f t="shared" si="23"/>
        <v>m</v>
      </c>
    </row>
    <row r="283" spans="2:6" x14ac:dyDescent="0.3">
      <c r="B283" s="138">
        <f t="shared" si="24"/>
        <v>41522</v>
      </c>
      <c r="C283" s="137">
        <f t="shared" si="21"/>
        <v>36</v>
      </c>
      <c r="D283" s="137" t="str">
        <f t="shared" si="22"/>
        <v/>
      </c>
      <c r="E283" s="136">
        <f t="shared" si="25"/>
        <v>41522</v>
      </c>
      <c r="F283" s="135" t="str">
        <f t="shared" si="23"/>
        <v>j</v>
      </c>
    </row>
    <row r="284" spans="2:6" x14ac:dyDescent="0.3">
      <c r="B284" s="138">
        <f t="shared" si="24"/>
        <v>41523</v>
      </c>
      <c r="C284" s="137">
        <f t="shared" si="21"/>
        <v>36</v>
      </c>
      <c r="D284" s="137" t="str">
        <f t="shared" si="22"/>
        <v/>
      </c>
      <c r="E284" s="136">
        <f t="shared" si="25"/>
        <v>41523</v>
      </c>
      <c r="F284" s="135" t="str">
        <f t="shared" si="23"/>
        <v>v</v>
      </c>
    </row>
    <row r="285" spans="2:6" x14ac:dyDescent="0.3">
      <c r="B285" s="138">
        <f t="shared" si="24"/>
        <v>41524</v>
      </c>
      <c r="C285" s="137">
        <f t="shared" si="21"/>
        <v>36</v>
      </c>
      <c r="D285" s="137" t="str">
        <f t="shared" si="22"/>
        <v/>
      </c>
      <c r="E285" s="136">
        <f t="shared" si="25"/>
        <v>41524</v>
      </c>
      <c r="F285" s="135" t="str">
        <f t="shared" si="23"/>
        <v>s</v>
      </c>
    </row>
    <row r="286" spans="2:6" x14ac:dyDescent="0.3">
      <c r="B286" s="138">
        <f t="shared" si="24"/>
        <v>41525</v>
      </c>
      <c r="C286" s="137">
        <f t="shared" si="21"/>
        <v>36</v>
      </c>
      <c r="D286" s="137" t="str">
        <f t="shared" si="22"/>
        <v/>
      </c>
      <c r="E286" s="136">
        <f t="shared" si="25"/>
        <v>41525</v>
      </c>
      <c r="F286" s="135" t="str">
        <f t="shared" si="23"/>
        <v>d</v>
      </c>
    </row>
    <row r="287" spans="2:6" x14ac:dyDescent="0.3">
      <c r="B287" s="138">
        <f t="shared" si="24"/>
        <v>41526</v>
      </c>
      <c r="C287" s="137">
        <f t="shared" si="21"/>
        <v>37</v>
      </c>
      <c r="D287" s="137" t="str">
        <f t="shared" si="22"/>
        <v/>
      </c>
      <c r="E287" s="136">
        <f t="shared" si="25"/>
        <v>41526</v>
      </c>
      <c r="F287" s="135" t="str">
        <f t="shared" si="23"/>
        <v>l</v>
      </c>
    </row>
    <row r="288" spans="2:6" x14ac:dyDescent="0.3">
      <c r="B288" s="138">
        <f t="shared" si="24"/>
        <v>41527</v>
      </c>
      <c r="C288" s="137">
        <f t="shared" si="21"/>
        <v>37</v>
      </c>
      <c r="D288" s="137" t="str">
        <f t="shared" si="22"/>
        <v/>
      </c>
      <c r="E288" s="136">
        <f t="shared" si="25"/>
        <v>41527</v>
      </c>
      <c r="F288" s="135" t="str">
        <f t="shared" si="23"/>
        <v>m</v>
      </c>
    </row>
    <row r="289" spans="2:6" x14ac:dyDescent="0.3">
      <c r="B289" s="138">
        <f t="shared" si="24"/>
        <v>41528</v>
      </c>
      <c r="C289" s="137">
        <f t="shared" si="21"/>
        <v>37</v>
      </c>
      <c r="D289" s="137" t="str">
        <f t="shared" si="22"/>
        <v/>
      </c>
      <c r="E289" s="136">
        <f t="shared" si="25"/>
        <v>41528</v>
      </c>
      <c r="F289" s="135" t="str">
        <f t="shared" si="23"/>
        <v>m</v>
      </c>
    </row>
    <row r="290" spans="2:6" x14ac:dyDescent="0.3">
      <c r="B290" s="138">
        <f t="shared" si="24"/>
        <v>41529</v>
      </c>
      <c r="C290" s="137">
        <f t="shared" si="21"/>
        <v>37</v>
      </c>
      <c r="D290" s="137" t="str">
        <f t="shared" si="22"/>
        <v/>
      </c>
      <c r="E290" s="136">
        <f t="shared" si="25"/>
        <v>41529</v>
      </c>
      <c r="F290" s="135" t="str">
        <f t="shared" si="23"/>
        <v>j</v>
      </c>
    </row>
    <row r="291" spans="2:6" x14ac:dyDescent="0.3">
      <c r="B291" s="138">
        <f t="shared" si="24"/>
        <v>41530</v>
      </c>
      <c r="C291" s="137">
        <f t="shared" si="21"/>
        <v>37</v>
      </c>
      <c r="D291" s="137" t="str">
        <f t="shared" si="22"/>
        <v/>
      </c>
      <c r="E291" s="136">
        <f t="shared" si="25"/>
        <v>41530</v>
      </c>
      <c r="F291" s="135" t="str">
        <f t="shared" si="23"/>
        <v>v</v>
      </c>
    </row>
    <row r="292" spans="2:6" x14ac:dyDescent="0.3">
      <c r="B292" s="138">
        <f t="shared" si="24"/>
        <v>41531</v>
      </c>
      <c r="C292" s="137">
        <f t="shared" si="21"/>
        <v>37</v>
      </c>
      <c r="D292" s="137" t="str">
        <f t="shared" si="22"/>
        <v/>
      </c>
      <c r="E292" s="136">
        <f t="shared" si="25"/>
        <v>41531</v>
      </c>
      <c r="F292" s="135" t="str">
        <f t="shared" si="23"/>
        <v>s</v>
      </c>
    </row>
    <row r="293" spans="2:6" x14ac:dyDescent="0.3">
      <c r="B293" s="138">
        <f t="shared" si="24"/>
        <v>41532</v>
      </c>
      <c r="C293" s="137">
        <f t="shared" si="21"/>
        <v>37</v>
      </c>
      <c r="D293" s="137" t="str">
        <f t="shared" si="22"/>
        <v/>
      </c>
      <c r="E293" s="136">
        <f t="shared" si="25"/>
        <v>41532</v>
      </c>
      <c r="F293" s="135" t="str">
        <f t="shared" si="23"/>
        <v>d</v>
      </c>
    </row>
    <row r="294" spans="2:6" x14ac:dyDescent="0.3">
      <c r="B294" s="138">
        <f t="shared" si="24"/>
        <v>41533</v>
      </c>
      <c r="C294" s="137">
        <f t="shared" si="21"/>
        <v>38</v>
      </c>
      <c r="D294" s="137" t="str">
        <f t="shared" si="22"/>
        <v/>
      </c>
      <c r="E294" s="136">
        <f t="shared" si="25"/>
        <v>41533</v>
      </c>
      <c r="F294" s="135" t="str">
        <f t="shared" si="23"/>
        <v>l</v>
      </c>
    </row>
    <row r="295" spans="2:6" x14ac:dyDescent="0.3">
      <c r="B295" s="138">
        <f t="shared" si="24"/>
        <v>41534</v>
      </c>
      <c r="C295" s="137">
        <f t="shared" si="21"/>
        <v>38</v>
      </c>
      <c r="D295" s="137" t="str">
        <f t="shared" si="22"/>
        <v/>
      </c>
      <c r="E295" s="136">
        <f t="shared" si="25"/>
        <v>41534</v>
      </c>
      <c r="F295" s="135" t="str">
        <f t="shared" si="23"/>
        <v>m</v>
      </c>
    </row>
    <row r="296" spans="2:6" x14ac:dyDescent="0.3">
      <c r="B296" s="138">
        <f t="shared" si="24"/>
        <v>41535</v>
      </c>
      <c r="C296" s="137">
        <f t="shared" si="21"/>
        <v>38</v>
      </c>
      <c r="D296" s="137" t="str">
        <f t="shared" si="22"/>
        <v/>
      </c>
      <c r="E296" s="136">
        <f t="shared" si="25"/>
        <v>41535</v>
      </c>
      <c r="F296" s="135" t="str">
        <f t="shared" si="23"/>
        <v>m</v>
      </c>
    </row>
    <row r="297" spans="2:6" x14ac:dyDescent="0.3">
      <c r="B297" s="138">
        <f t="shared" si="24"/>
        <v>41536</v>
      </c>
      <c r="C297" s="137">
        <f t="shared" si="21"/>
        <v>38</v>
      </c>
      <c r="D297" s="137" t="str">
        <f t="shared" si="22"/>
        <v/>
      </c>
      <c r="E297" s="136">
        <f t="shared" si="25"/>
        <v>41536</v>
      </c>
      <c r="F297" s="135" t="str">
        <f t="shared" si="23"/>
        <v>j</v>
      </c>
    </row>
    <row r="298" spans="2:6" x14ac:dyDescent="0.3">
      <c r="B298" s="138">
        <f t="shared" si="24"/>
        <v>41537</v>
      </c>
      <c r="C298" s="137">
        <f t="shared" si="21"/>
        <v>38</v>
      </c>
      <c r="D298" s="137" t="str">
        <f t="shared" si="22"/>
        <v/>
      </c>
      <c r="E298" s="136">
        <f t="shared" si="25"/>
        <v>41537</v>
      </c>
      <c r="F298" s="135" t="str">
        <f t="shared" si="23"/>
        <v>v</v>
      </c>
    </row>
    <row r="299" spans="2:6" x14ac:dyDescent="0.3">
      <c r="B299" s="138">
        <f t="shared" si="24"/>
        <v>41538</v>
      </c>
      <c r="C299" s="137">
        <f t="shared" si="21"/>
        <v>38</v>
      </c>
      <c r="D299" s="137" t="str">
        <f t="shared" si="22"/>
        <v/>
      </c>
      <c r="E299" s="136">
        <f t="shared" si="25"/>
        <v>41538</v>
      </c>
      <c r="F299" s="135" t="str">
        <f t="shared" si="23"/>
        <v>s</v>
      </c>
    </row>
    <row r="300" spans="2:6" x14ac:dyDescent="0.3">
      <c r="B300" s="138">
        <f t="shared" si="24"/>
        <v>41539</v>
      </c>
      <c r="C300" s="137">
        <f t="shared" si="21"/>
        <v>38</v>
      </c>
      <c r="D300" s="137" t="str">
        <f t="shared" si="22"/>
        <v/>
      </c>
      <c r="E300" s="136">
        <f t="shared" si="25"/>
        <v>41539</v>
      </c>
      <c r="F300" s="135" t="str">
        <f t="shared" si="23"/>
        <v>d</v>
      </c>
    </row>
    <row r="301" spans="2:6" x14ac:dyDescent="0.3">
      <c r="B301" s="138">
        <f t="shared" si="24"/>
        <v>41540</v>
      </c>
      <c r="C301" s="137">
        <f t="shared" si="21"/>
        <v>39</v>
      </c>
      <c r="D301" s="137" t="str">
        <f t="shared" si="22"/>
        <v/>
      </c>
      <c r="E301" s="136">
        <f t="shared" si="25"/>
        <v>41540</v>
      </c>
      <c r="F301" s="135" t="str">
        <f t="shared" si="23"/>
        <v>l</v>
      </c>
    </row>
    <row r="302" spans="2:6" x14ac:dyDescent="0.3">
      <c r="B302" s="138">
        <f t="shared" si="24"/>
        <v>41541</v>
      </c>
      <c r="C302" s="137">
        <f t="shared" si="21"/>
        <v>39</v>
      </c>
      <c r="D302" s="137" t="str">
        <f t="shared" si="22"/>
        <v/>
      </c>
      <c r="E302" s="136">
        <f t="shared" si="25"/>
        <v>41541</v>
      </c>
      <c r="F302" s="135" t="str">
        <f t="shared" si="23"/>
        <v>m</v>
      </c>
    </row>
    <row r="303" spans="2:6" x14ac:dyDescent="0.3">
      <c r="B303" s="138">
        <f t="shared" si="24"/>
        <v>41542</v>
      </c>
      <c r="C303" s="137">
        <f t="shared" si="21"/>
        <v>39</v>
      </c>
      <c r="D303" s="137" t="str">
        <f t="shared" si="22"/>
        <v/>
      </c>
      <c r="E303" s="136">
        <f t="shared" si="25"/>
        <v>41542</v>
      </c>
      <c r="F303" s="135" t="str">
        <f t="shared" si="23"/>
        <v>m</v>
      </c>
    </row>
    <row r="304" spans="2:6" x14ac:dyDescent="0.3">
      <c r="B304" s="138">
        <f t="shared" si="24"/>
        <v>41543</v>
      </c>
      <c r="C304" s="137">
        <f t="shared" si="21"/>
        <v>39</v>
      </c>
      <c r="D304" s="137" t="str">
        <f t="shared" si="22"/>
        <v/>
      </c>
      <c r="E304" s="136">
        <f t="shared" si="25"/>
        <v>41543</v>
      </c>
      <c r="F304" s="135" t="str">
        <f t="shared" si="23"/>
        <v>j</v>
      </c>
    </row>
    <row r="305" spans="2:6" x14ac:dyDescent="0.3">
      <c r="B305" s="138">
        <f t="shared" si="24"/>
        <v>41544</v>
      </c>
      <c r="C305" s="137">
        <f t="shared" si="21"/>
        <v>39</v>
      </c>
      <c r="D305" s="137" t="str">
        <f t="shared" si="22"/>
        <v/>
      </c>
      <c r="E305" s="136">
        <f t="shared" si="25"/>
        <v>41544</v>
      </c>
      <c r="F305" s="135" t="str">
        <f t="shared" si="23"/>
        <v>v</v>
      </c>
    </row>
    <row r="306" spans="2:6" x14ac:dyDescent="0.3">
      <c r="B306" s="138">
        <f t="shared" si="24"/>
        <v>41545</v>
      </c>
      <c r="C306" s="137">
        <f t="shared" si="21"/>
        <v>39</v>
      </c>
      <c r="D306" s="137" t="str">
        <f t="shared" si="22"/>
        <v/>
      </c>
      <c r="E306" s="136">
        <f t="shared" si="25"/>
        <v>41545</v>
      </c>
      <c r="F306" s="135" t="str">
        <f t="shared" si="23"/>
        <v>s</v>
      </c>
    </row>
    <row r="307" spans="2:6" x14ac:dyDescent="0.3">
      <c r="B307" s="138">
        <f t="shared" si="24"/>
        <v>41546</v>
      </c>
      <c r="C307" s="137">
        <f t="shared" si="21"/>
        <v>39</v>
      </c>
      <c r="D307" s="137" t="str">
        <f t="shared" si="22"/>
        <v/>
      </c>
      <c r="E307" s="136">
        <f t="shared" si="25"/>
        <v>41546</v>
      </c>
      <c r="F307" s="135" t="str">
        <f t="shared" si="23"/>
        <v>d</v>
      </c>
    </row>
    <row r="308" spans="2:6" x14ac:dyDescent="0.3">
      <c r="B308" s="138">
        <f t="shared" si="24"/>
        <v>41547</v>
      </c>
      <c r="C308" s="137">
        <f t="shared" si="21"/>
        <v>40</v>
      </c>
      <c r="D308" s="137" t="str">
        <f t="shared" si="22"/>
        <v/>
      </c>
      <c r="E308" s="136">
        <f t="shared" si="25"/>
        <v>41547</v>
      </c>
      <c r="F308" s="135" t="str">
        <f t="shared" si="23"/>
        <v>l</v>
      </c>
    </row>
    <row r="309" spans="2:6" x14ac:dyDescent="0.3">
      <c r="B309" s="138">
        <f t="shared" si="24"/>
        <v>41548</v>
      </c>
      <c r="C309" s="137">
        <f t="shared" si="21"/>
        <v>40</v>
      </c>
      <c r="D309" s="137" t="str">
        <f t="shared" si="22"/>
        <v/>
      </c>
      <c r="E309" s="136">
        <f t="shared" si="25"/>
        <v>41548</v>
      </c>
      <c r="F309" s="135" t="str">
        <f t="shared" si="23"/>
        <v>m</v>
      </c>
    </row>
    <row r="310" spans="2:6" x14ac:dyDescent="0.3">
      <c r="B310" s="138">
        <f t="shared" si="24"/>
        <v>41549</v>
      </c>
      <c r="C310" s="137">
        <f t="shared" si="21"/>
        <v>40</v>
      </c>
      <c r="D310" s="137" t="str">
        <f t="shared" si="22"/>
        <v/>
      </c>
      <c r="E310" s="136">
        <f t="shared" si="25"/>
        <v>41549</v>
      </c>
      <c r="F310" s="135" t="str">
        <f t="shared" si="23"/>
        <v>m</v>
      </c>
    </row>
    <row r="311" spans="2:6" x14ac:dyDescent="0.3">
      <c r="B311" s="138">
        <f t="shared" si="24"/>
        <v>41550</v>
      </c>
      <c r="C311" s="137">
        <f t="shared" si="21"/>
        <v>40</v>
      </c>
      <c r="D311" s="137" t="str">
        <f t="shared" si="22"/>
        <v/>
      </c>
      <c r="E311" s="136">
        <f t="shared" si="25"/>
        <v>41550</v>
      </c>
      <c r="F311" s="135" t="str">
        <f t="shared" si="23"/>
        <v>j</v>
      </c>
    </row>
    <row r="312" spans="2:6" x14ac:dyDescent="0.3">
      <c r="B312" s="138">
        <f t="shared" si="24"/>
        <v>41551</v>
      </c>
      <c r="C312" s="137">
        <f t="shared" si="21"/>
        <v>40</v>
      </c>
      <c r="D312" s="137" t="str">
        <f t="shared" si="22"/>
        <v/>
      </c>
      <c r="E312" s="136">
        <f t="shared" si="25"/>
        <v>41551</v>
      </c>
      <c r="F312" s="135" t="str">
        <f t="shared" si="23"/>
        <v>v</v>
      </c>
    </row>
    <row r="313" spans="2:6" x14ac:dyDescent="0.3">
      <c r="B313" s="138">
        <f t="shared" si="24"/>
        <v>41552</v>
      </c>
      <c r="C313" s="137">
        <f t="shared" si="21"/>
        <v>40</v>
      </c>
      <c r="D313" s="137" t="str">
        <f t="shared" si="22"/>
        <v/>
      </c>
      <c r="E313" s="136">
        <f t="shared" si="25"/>
        <v>41552</v>
      </c>
      <c r="F313" s="135" t="str">
        <f t="shared" si="23"/>
        <v>s</v>
      </c>
    </row>
    <row r="314" spans="2:6" x14ac:dyDescent="0.3">
      <c r="B314" s="138">
        <f t="shared" si="24"/>
        <v>41553</v>
      </c>
      <c r="C314" s="137">
        <f t="shared" si="21"/>
        <v>40</v>
      </c>
      <c r="D314" s="137" t="str">
        <f t="shared" si="22"/>
        <v/>
      </c>
      <c r="E314" s="136">
        <f t="shared" si="25"/>
        <v>41553</v>
      </c>
      <c r="F314" s="135" t="str">
        <f t="shared" si="23"/>
        <v>d</v>
      </c>
    </row>
    <row r="315" spans="2:6" x14ac:dyDescent="0.3">
      <c r="B315" s="138">
        <f t="shared" si="24"/>
        <v>41554</v>
      </c>
      <c r="C315" s="137">
        <f t="shared" si="21"/>
        <v>41</v>
      </c>
      <c r="D315" s="137" t="str">
        <f t="shared" si="22"/>
        <v/>
      </c>
      <c r="E315" s="136">
        <f t="shared" si="25"/>
        <v>41554</v>
      </c>
      <c r="F315" s="135" t="str">
        <f t="shared" si="23"/>
        <v>l</v>
      </c>
    </row>
    <row r="316" spans="2:6" x14ac:dyDescent="0.3">
      <c r="B316" s="138">
        <f t="shared" si="24"/>
        <v>41555</v>
      </c>
      <c r="C316" s="137">
        <f t="shared" si="21"/>
        <v>41</v>
      </c>
      <c r="D316" s="137" t="str">
        <f t="shared" si="22"/>
        <v/>
      </c>
      <c r="E316" s="136">
        <f t="shared" si="25"/>
        <v>41555</v>
      </c>
      <c r="F316" s="135" t="str">
        <f t="shared" si="23"/>
        <v>m</v>
      </c>
    </row>
    <row r="317" spans="2:6" x14ac:dyDescent="0.3">
      <c r="B317" s="138">
        <f t="shared" si="24"/>
        <v>41556</v>
      </c>
      <c r="C317" s="137">
        <f t="shared" si="21"/>
        <v>41</v>
      </c>
      <c r="D317" s="137" t="str">
        <f t="shared" si="22"/>
        <v/>
      </c>
      <c r="E317" s="136">
        <f t="shared" si="25"/>
        <v>41556</v>
      </c>
      <c r="F317" s="135" t="str">
        <f t="shared" si="23"/>
        <v>m</v>
      </c>
    </row>
    <row r="318" spans="2:6" x14ac:dyDescent="0.3">
      <c r="B318" s="138">
        <f t="shared" si="24"/>
        <v>41557</v>
      </c>
      <c r="C318" s="137">
        <f t="shared" si="21"/>
        <v>41</v>
      </c>
      <c r="D318" s="137" t="str">
        <f t="shared" si="22"/>
        <v/>
      </c>
      <c r="E318" s="136">
        <f t="shared" si="25"/>
        <v>41557</v>
      </c>
      <c r="F318" s="135" t="str">
        <f t="shared" si="23"/>
        <v>j</v>
      </c>
    </row>
    <row r="319" spans="2:6" x14ac:dyDescent="0.3">
      <c r="B319" s="138">
        <f t="shared" si="24"/>
        <v>41558</v>
      </c>
      <c r="C319" s="137">
        <f t="shared" si="21"/>
        <v>41</v>
      </c>
      <c r="D319" s="137" t="str">
        <f t="shared" si="22"/>
        <v/>
      </c>
      <c r="E319" s="136">
        <f t="shared" si="25"/>
        <v>41558</v>
      </c>
      <c r="F319" s="135" t="str">
        <f t="shared" si="23"/>
        <v>v</v>
      </c>
    </row>
    <row r="320" spans="2:6" x14ac:dyDescent="0.3">
      <c r="B320" s="138">
        <f t="shared" si="24"/>
        <v>41559</v>
      </c>
      <c r="C320" s="137">
        <f t="shared" si="21"/>
        <v>41</v>
      </c>
      <c r="D320" s="137" t="str">
        <f t="shared" si="22"/>
        <v/>
      </c>
      <c r="E320" s="136">
        <f t="shared" si="25"/>
        <v>41559</v>
      </c>
      <c r="F320" s="135" t="str">
        <f t="shared" si="23"/>
        <v>s</v>
      </c>
    </row>
    <row r="321" spans="2:6" x14ac:dyDescent="0.3">
      <c r="B321" s="138">
        <f t="shared" si="24"/>
        <v>41560</v>
      </c>
      <c r="C321" s="137">
        <f t="shared" si="21"/>
        <v>41</v>
      </c>
      <c r="D321" s="137" t="str">
        <f t="shared" si="22"/>
        <v/>
      </c>
      <c r="E321" s="136">
        <f t="shared" si="25"/>
        <v>41560</v>
      </c>
      <c r="F321" s="135" t="str">
        <f t="shared" si="23"/>
        <v>d</v>
      </c>
    </row>
    <row r="322" spans="2:6" x14ac:dyDescent="0.3">
      <c r="B322" s="138">
        <f t="shared" si="24"/>
        <v>41561</v>
      </c>
      <c r="C322" s="137">
        <f t="shared" si="21"/>
        <v>42</v>
      </c>
      <c r="D322" s="137" t="str">
        <f t="shared" si="22"/>
        <v/>
      </c>
      <c r="E322" s="136">
        <f t="shared" si="25"/>
        <v>41561</v>
      </c>
      <c r="F322" s="135" t="str">
        <f t="shared" si="23"/>
        <v>l</v>
      </c>
    </row>
    <row r="323" spans="2:6" x14ac:dyDescent="0.3">
      <c r="B323" s="138">
        <f t="shared" si="24"/>
        <v>41562</v>
      </c>
      <c r="C323" s="137">
        <f t="shared" si="21"/>
        <v>42</v>
      </c>
      <c r="D323" s="137" t="str">
        <f t="shared" si="22"/>
        <v/>
      </c>
      <c r="E323" s="136">
        <f t="shared" si="25"/>
        <v>41562</v>
      </c>
      <c r="F323" s="135" t="str">
        <f t="shared" si="23"/>
        <v>m</v>
      </c>
    </row>
    <row r="324" spans="2:6" x14ac:dyDescent="0.3">
      <c r="B324" s="138">
        <f t="shared" si="24"/>
        <v>41563</v>
      </c>
      <c r="C324" s="137">
        <f t="shared" si="21"/>
        <v>42</v>
      </c>
      <c r="D324" s="137" t="str">
        <f t="shared" si="22"/>
        <v/>
      </c>
      <c r="E324" s="136">
        <f t="shared" si="25"/>
        <v>41563</v>
      </c>
      <c r="F324" s="135" t="str">
        <f t="shared" si="23"/>
        <v>m</v>
      </c>
    </row>
    <row r="325" spans="2:6" x14ac:dyDescent="0.3">
      <c r="B325" s="138">
        <f t="shared" si="24"/>
        <v>41564</v>
      </c>
      <c r="C325" s="137">
        <f t="shared" ref="C325:C388" si="26">WEEKNUM(B325,2)</f>
        <v>42</v>
      </c>
      <c r="D325" s="137" t="str">
        <f t="shared" ref="D325:D388" si="27">IF(ISERROR(VLOOKUP(E325,jfdate,1,TRUE)),"",IF(VLOOKUP(E325,jfdate,1,TRUE)=B325,"f",""))</f>
        <v/>
      </c>
      <c r="E325" s="136">
        <f t="shared" si="25"/>
        <v>41564</v>
      </c>
      <c r="F325" s="135" t="str">
        <f t="shared" ref="F325:F388" si="28">IF(D325="f","f",VLOOKUP(WEEKDAY(E325),jourabbrege,2,FALSE))</f>
        <v>j</v>
      </c>
    </row>
    <row r="326" spans="2:6" x14ac:dyDescent="0.3">
      <c r="B326" s="138">
        <f t="shared" ref="B326:B389" si="29">+B325+1</f>
        <v>41565</v>
      </c>
      <c r="C326" s="137">
        <f t="shared" si="26"/>
        <v>42</v>
      </c>
      <c r="D326" s="137" t="str">
        <f t="shared" si="27"/>
        <v/>
      </c>
      <c r="E326" s="136">
        <f t="shared" ref="E326:E389" si="30">+E325+1</f>
        <v>41565</v>
      </c>
      <c r="F326" s="135" t="str">
        <f t="shared" si="28"/>
        <v>v</v>
      </c>
    </row>
    <row r="327" spans="2:6" x14ac:dyDescent="0.3">
      <c r="B327" s="138">
        <f t="shared" si="29"/>
        <v>41566</v>
      </c>
      <c r="C327" s="137">
        <f t="shared" si="26"/>
        <v>42</v>
      </c>
      <c r="D327" s="137" t="str">
        <f t="shared" si="27"/>
        <v/>
      </c>
      <c r="E327" s="136">
        <f t="shared" si="30"/>
        <v>41566</v>
      </c>
      <c r="F327" s="135" t="str">
        <f t="shared" si="28"/>
        <v>s</v>
      </c>
    </row>
    <row r="328" spans="2:6" x14ac:dyDescent="0.3">
      <c r="B328" s="138">
        <f t="shared" si="29"/>
        <v>41567</v>
      </c>
      <c r="C328" s="137">
        <f t="shared" si="26"/>
        <v>42</v>
      </c>
      <c r="D328" s="137" t="str">
        <f t="shared" si="27"/>
        <v/>
      </c>
      <c r="E328" s="136">
        <f t="shared" si="30"/>
        <v>41567</v>
      </c>
      <c r="F328" s="135" t="str">
        <f t="shared" si="28"/>
        <v>d</v>
      </c>
    </row>
    <row r="329" spans="2:6" x14ac:dyDescent="0.3">
      <c r="B329" s="138">
        <f t="shared" si="29"/>
        <v>41568</v>
      </c>
      <c r="C329" s="137">
        <f t="shared" si="26"/>
        <v>43</v>
      </c>
      <c r="D329" s="137" t="str">
        <f t="shared" si="27"/>
        <v/>
      </c>
      <c r="E329" s="136">
        <f t="shared" si="30"/>
        <v>41568</v>
      </c>
      <c r="F329" s="135" t="str">
        <f t="shared" si="28"/>
        <v>l</v>
      </c>
    </row>
    <row r="330" spans="2:6" x14ac:dyDescent="0.3">
      <c r="B330" s="138">
        <f t="shared" si="29"/>
        <v>41569</v>
      </c>
      <c r="C330" s="137">
        <f t="shared" si="26"/>
        <v>43</v>
      </c>
      <c r="D330" s="137" t="str">
        <f t="shared" si="27"/>
        <v/>
      </c>
      <c r="E330" s="136">
        <f t="shared" si="30"/>
        <v>41569</v>
      </c>
      <c r="F330" s="135" t="str">
        <f t="shared" si="28"/>
        <v>m</v>
      </c>
    </row>
    <row r="331" spans="2:6" x14ac:dyDescent="0.3">
      <c r="B331" s="138">
        <f t="shared" si="29"/>
        <v>41570</v>
      </c>
      <c r="C331" s="137">
        <f t="shared" si="26"/>
        <v>43</v>
      </c>
      <c r="D331" s="137" t="str">
        <f t="shared" si="27"/>
        <v/>
      </c>
      <c r="E331" s="136">
        <f t="shared" si="30"/>
        <v>41570</v>
      </c>
      <c r="F331" s="135" t="str">
        <f t="shared" si="28"/>
        <v>m</v>
      </c>
    </row>
    <row r="332" spans="2:6" x14ac:dyDescent="0.3">
      <c r="B332" s="138">
        <f t="shared" si="29"/>
        <v>41571</v>
      </c>
      <c r="C332" s="137">
        <f t="shared" si="26"/>
        <v>43</v>
      </c>
      <c r="D332" s="137" t="str">
        <f t="shared" si="27"/>
        <v/>
      </c>
      <c r="E332" s="136">
        <f t="shared" si="30"/>
        <v>41571</v>
      </c>
      <c r="F332" s="135" t="str">
        <f t="shared" si="28"/>
        <v>j</v>
      </c>
    </row>
    <row r="333" spans="2:6" x14ac:dyDescent="0.3">
      <c r="B333" s="138">
        <f t="shared" si="29"/>
        <v>41572</v>
      </c>
      <c r="C333" s="137">
        <f t="shared" si="26"/>
        <v>43</v>
      </c>
      <c r="D333" s="137" t="str">
        <f t="shared" si="27"/>
        <v/>
      </c>
      <c r="E333" s="136">
        <f t="shared" si="30"/>
        <v>41572</v>
      </c>
      <c r="F333" s="135" t="str">
        <f t="shared" si="28"/>
        <v>v</v>
      </c>
    </row>
    <row r="334" spans="2:6" x14ac:dyDescent="0.3">
      <c r="B334" s="138">
        <f t="shared" si="29"/>
        <v>41573</v>
      </c>
      <c r="C334" s="137">
        <f t="shared" si="26"/>
        <v>43</v>
      </c>
      <c r="D334" s="137" t="str">
        <f t="shared" si="27"/>
        <v/>
      </c>
      <c r="E334" s="136">
        <f t="shared" si="30"/>
        <v>41573</v>
      </c>
      <c r="F334" s="135" t="str">
        <f t="shared" si="28"/>
        <v>s</v>
      </c>
    </row>
    <row r="335" spans="2:6" x14ac:dyDescent="0.3">
      <c r="B335" s="138">
        <f t="shared" si="29"/>
        <v>41574</v>
      </c>
      <c r="C335" s="137">
        <f t="shared" si="26"/>
        <v>43</v>
      </c>
      <c r="D335" s="137" t="str">
        <f t="shared" si="27"/>
        <v/>
      </c>
      <c r="E335" s="136">
        <f t="shared" si="30"/>
        <v>41574</v>
      </c>
      <c r="F335" s="135" t="str">
        <f t="shared" si="28"/>
        <v>d</v>
      </c>
    </row>
    <row r="336" spans="2:6" x14ac:dyDescent="0.3">
      <c r="B336" s="138">
        <f t="shared" si="29"/>
        <v>41575</v>
      </c>
      <c r="C336" s="137">
        <f t="shared" si="26"/>
        <v>44</v>
      </c>
      <c r="D336" s="137" t="str">
        <f t="shared" si="27"/>
        <v/>
      </c>
      <c r="E336" s="136">
        <f t="shared" si="30"/>
        <v>41575</v>
      </c>
      <c r="F336" s="135" t="str">
        <f t="shared" si="28"/>
        <v>l</v>
      </c>
    </row>
    <row r="337" spans="2:6" x14ac:dyDescent="0.3">
      <c r="B337" s="138">
        <f t="shared" si="29"/>
        <v>41576</v>
      </c>
      <c r="C337" s="137">
        <f t="shared" si="26"/>
        <v>44</v>
      </c>
      <c r="D337" s="137" t="str">
        <f t="shared" si="27"/>
        <v/>
      </c>
      <c r="E337" s="136">
        <f t="shared" si="30"/>
        <v>41576</v>
      </c>
      <c r="F337" s="135" t="str">
        <f t="shared" si="28"/>
        <v>m</v>
      </c>
    </row>
    <row r="338" spans="2:6" x14ac:dyDescent="0.3">
      <c r="B338" s="138">
        <f t="shared" si="29"/>
        <v>41577</v>
      </c>
      <c r="C338" s="137">
        <f t="shared" si="26"/>
        <v>44</v>
      </c>
      <c r="D338" s="137" t="str">
        <f t="shared" si="27"/>
        <v/>
      </c>
      <c r="E338" s="136">
        <f t="shared" si="30"/>
        <v>41577</v>
      </c>
      <c r="F338" s="135" t="str">
        <f t="shared" si="28"/>
        <v>m</v>
      </c>
    </row>
    <row r="339" spans="2:6" x14ac:dyDescent="0.3">
      <c r="B339" s="138">
        <f t="shared" si="29"/>
        <v>41578</v>
      </c>
      <c r="C339" s="137">
        <f t="shared" si="26"/>
        <v>44</v>
      </c>
      <c r="D339" s="137" t="str">
        <f t="shared" si="27"/>
        <v/>
      </c>
      <c r="E339" s="136">
        <f t="shared" si="30"/>
        <v>41578</v>
      </c>
      <c r="F339" s="135" t="str">
        <f t="shared" si="28"/>
        <v>j</v>
      </c>
    </row>
    <row r="340" spans="2:6" x14ac:dyDescent="0.3">
      <c r="B340" s="138">
        <f t="shared" si="29"/>
        <v>41579</v>
      </c>
      <c r="C340" s="137">
        <f t="shared" si="26"/>
        <v>44</v>
      </c>
      <c r="D340" s="137" t="str">
        <f t="shared" si="27"/>
        <v>f</v>
      </c>
      <c r="E340" s="136">
        <f t="shared" si="30"/>
        <v>41579</v>
      </c>
      <c r="F340" s="135" t="str">
        <f t="shared" si="28"/>
        <v>f</v>
      </c>
    </row>
    <row r="341" spans="2:6" x14ac:dyDescent="0.3">
      <c r="B341" s="138">
        <f t="shared" si="29"/>
        <v>41580</v>
      </c>
      <c r="C341" s="137">
        <f t="shared" si="26"/>
        <v>44</v>
      </c>
      <c r="D341" s="137" t="str">
        <f t="shared" si="27"/>
        <v/>
      </c>
      <c r="E341" s="136">
        <f t="shared" si="30"/>
        <v>41580</v>
      </c>
      <c r="F341" s="135" t="str">
        <f t="shared" si="28"/>
        <v>s</v>
      </c>
    </row>
    <row r="342" spans="2:6" x14ac:dyDescent="0.3">
      <c r="B342" s="138">
        <f t="shared" si="29"/>
        <v>41581</v>
      </c>
      <c r="C342" s="137">
        <f t="shared" si="26"/>
        <v>44</v>
      </c>
      <c r="D342" s="137" t="str">
        <f t="shared" si="27"/>
        <v/>
      </c>
      <c r="E342" s="136">
        <f t="shared" si="30"/>
        <v>41581</v>
      </c>
      <c r="F342" s="135" t="str">
        <f t="shared" si="28"/>
        <v>d</v>
      </c>
    </row>
    <row r="343" spans="2:6" x14ac:dyDescent="0.3">
      <c r="B343" s="138">
        <f t="shared" si="29"/>
        <v>41582</v>
      </c>
      <c r="C343" s="137">
        <f t="shared" si="26"/>
        <v>45</v>
      </c>
      <c r="D343" s="137" t="str">
        <f t="shared" si="27"/>
        <v/>
      </c>
      <c r="E343" s="136">
        <f t="shared" si="30"/>
        <v>41582</v>
      </c>
      <c r="F343" s="135" t="str">
        <f t="shared" si="28"/>
        <v>l</v>
      </c>
    </row>
    <row r="344" spans="2:6" x14ac:dyDescent="0.3">
      <c r="B344" s="138">
        <f t="shared" si="29"/>
        <v>41583</v>
      </c>
      <c r="C344" s="137">
        <f t="shared" si="26"/>
        <v>45</v>
      </c>
      <c r="D344" s="137" t="str">
        <f t="shared" si="27"/>
        <v/>
      </c>
      <c r="E344" s="136">
        <f t="shared" si="30"/>
        <v>41583</v>
      </c>
      <c r="F344" s="135" t="str">
        <f t="shared" si="28"/>
        <v>m</v>
      </c>
    </row>
    <row r="345" spans="2:6" x14ac:dyDescent="0.3">
      <c r="B345" s="138">
        <f t="shared" si="29"/>
        <v>41584</v>
      </c>
      <c r="C345" s="137">
        <f t="shared" si="26"/>
        <v>45</v>
      </c>
      <c r="D345" s="137" t="str">
        <f t="shared" si="27"/>
        <v/>
      </c>
      <c r="E345" s="136">
        <f t="shared" si="30"/>
        <v>41584</v>
      </c>
      <c r="F345" s="135" t="str">
        <f t="shared" si="28"/>
        <v>m</v>
      </c>
    </row>
    <row r="346" spans="2:6" x14ac:dyDescent="0.3">
      <c r="B346" s="138">
        <f t="shared" si="29"/>
        <v>41585</v>
      </c>
      <c r="C346" s="137">
        <f t="shared" si="26"/>
        <v>45</v>
      </c>
      <c r="D346" s="137" t="str">
        <f t="shared" si="27"/>
        <v/>
      </c>
      <c r="E346" s="136">
        <f t="shared" si="30"/>
        <v>41585</v>
      </c>
      <c r="F346" s="135" t="str">
        <f t="shared" si="28"/>
        <v>j</v>
      </c>
    </row>
    <row r="347" spans="2:6" x14ac:dyDescent="0.3">
      <c r="B347" s="138">
        <f t="shared" si="29"/>
        <v>41586</v>
      </c>
      <c r="C347" s="137">
        <f t="shared" si="26"/>
        <v>45</v>
      </c>
      <c r="D347" s="137" t="str">
        <f t="shared" si="27"/>
        <v/>
      </c>
      <c r="E347" s="136">
        <f t="shared" si="30"/>
        <v>41586</v>
      </c>
      <c r="F347" s="135" t="str">
        <f t="shared" si="28"/>
        <v>v</v>
      </c>
    </row>
    <row r="348" spans="2:6" x14ac:dyDescent="0.3">
      <c r="B348" s="138">
        <f t="shared" si="29"/>
        <v>41587</v>
      </c>
      <c r="C348" s="137">
        <f t="shared" si="26"/>
        <v>45</v>
      </c>
      <c r="D348" s="137" t="str">
        <f t="shared" si="27"/>
        <v/>
      </c>
      <c r="E348" s="136">
        <f t="shared" si="30"/>
        <v>41587</v>
      </c>
      <c r="F348" s="135" t="str">
        <f t="shared" si="28"/>
        <v>s</v>
      </c>
    </row>
    <row r="349" spans="2:6" x14ac:dyDescent="0.3">
      <c r="B349" s="138">
        <f t="shared" si="29"/>
        <v>41588</v>
      </c>
      <c r="C349" s="137">
        <f t="shared" si="26"/>
        <v>45</v>
      </c>
      <c r="D349" s="137" t="str">
        <f t="shared" si="27"/>
        <v/>
      </c>
      <c r="E349" s="136">
        <f t="shared" si="30"/>
        <v>41588</v>
      </c>
      <c r="F349" s="135" t="str">
        <f t="shared" si="28"/>
        <v>d</v>
      </c>
    </row>
    <row r="350" spans="2:6" x14ac:dyDescent="0.3">
      <c r="B350" s="138">
        <f t="shared" si="29"/>
        <v>41589</v>
      </c>
      <c r="C350" s="137">
        <f t="shared" si="26"/>
        <v>46</v>
      </c>
      <c r="D350" s="137" t="str">
        <f t="shared" si="27"/>
        <v>f</v>
      </c>
      <c r="E350" s="136">
        <f t="shared" si="30"/>
        <v>41589</v>
      </c>
      <c r="F350" s="135" t="str">
        <f t="shared" si="28"/>
        <v>f</v>
      </c>
    </row>
    <row r="351" spans="2:6" x14ac:dyDescent="0.3">
      <c r="B351" s="138">
        <f t="shared" si="29"/>
        <v>41590</v>
      </c>
      <c r="C351" s="137">
        <f t="shared" si="26"/>
        <v>46</v>
      </c>
      <c r="D351" s="137" t="str">
        <f t="shared" si="27"/>
        <v/>
      </c>
      <c r="E351" s="136">
        <f t="shared" si="30"/>
        <v>41590</v>
      </c>
      <c r="F351" s="135" t="str">
        <f t="shared" si="28"/>
        <v>m</v>
      </c>
    </row>
    <row r="352" spans="2:6" x14ac:dyDescent="0.3">
      <c r="B352" s="138">
        <f t="shared" si="29"/>
        <v>41591</v>
      </c>
      <c r="C352" s="137">
        <f t="shared" si="26"/>
        <v>46</v>
      </c>
      <c r="D352" s="137" t="str">
        <f t="shared" si="27"/>
        <v/>
      </c>
      <c r="E352" s="136">
        <f t="shared" si="30"/>
        <v>41591</v>
      </c>
      <c r="F352" s="135" t="str">
        <f t="shared" si="28"/>
        <v>m</v>
      </c>
    </row>
    <row r="353" spans="2:6" x14ac:dyDescent="0.3">
      <c r="B353" s="138">
        <f t="shared" si="29"/>
        <v>41592</v>
      </c>
      <c r="C353" s="137">
        <f t="shared" si="26"/>
        <v>46</v>
      </c>
      <c r="D353" s="137" t="str">
        <f t="shared" si="27"/>
        <v/>
      </c>
      <c r="E353" s="136">
        <f t="shared" si="30"/>
        <v>41592</v>
      </c>
      <c r="F353" s="135" t="str">
        <f t="shared" si="28"/>
        <v>j</v>
      </c>
    </row>
    <row r="354" spans="2:6" x14ac:dyDescent="0.3">
      <c r="B354" s="138">
        <f t="shared" si="29"/>
        <v>41593</v>
      </c>
      <c r="C354" s="137">
        <f t="shared" si="26"/>
        <v>46</v>
      </c>
      <c r="D354" s="137" t="str">
        <f t="shared" si="27"/>
        <v/>
      </c>
      <c r="E354" s="136">
        <f t="shared" si="30"/>
        <v>41593</v>
      </c>
      <c r="F354" s="135" t="str">
        <f t="shared" si="28"/>
        <v>v</v>
      </c>
    </row>
    <row r="355" spans="2:6" x14ac:dyDescent="0.3">
      <c r="B355" s="138">
        <f t="shared" si="29"/>
        <v>41594</v>
      </c>
      <c r="C355" s="137">
        <f t="shared" si="26"/>
        <v>46</v>
      </c>
      <c r="D355" s="137" t="str">
        <f t="shared" si="27"/>
        <v/>
      </c>
      <c r="E355" s="136">
        <f t="shared" si="30"/>
        <v>41594</v>
      </c>
      <c r="F355" s="135" t="str">
        <f t="shared" si="28"/>
        <v>s</v>
      </c>
    </row>
    <row r="356" spans="2:6" x14ac:dyDescent="0.3">
      <c r="B356" s="138">
        <f t="shared" si="29"/>
        <v>41595</v>
      </c>
      <c r="C356" s="137">
        <f t="shared" si="26"/>
        <v>46</v>
      </c>
      <c r="D356" s="137" t="str">
        <f t="shared" si="27"/>
        <v/>
      </c>
      <c r="E356" s="136">
        <f t="shared" si="30"/>
        <v>41595</v>
      </c>
      <c r="F356" s="135" t="str">
        <f t="shared" si="28"/>
        <v>d</v>
      </c>
    </row>
    <row r="357" spans="2:6" x14ac:dyDescent="0.3">
      <c r="B357" s="138">
        <f t="shared" si="29"/>
        <v>41596</v>
      </c>
      <c r="C357" s="137">
        <f t="shared" si="26"/>
        <v>47</v>
      </c>
      <c r="D357" s="137" t="str">
        <f t="shared" si="27"/>
        <v/>
      </c>
      <c r="E357" s="136">
        <f t="shared" si="30"/>
        <v>41596</v>
      </c>
      <c r="F357" s="135" t="str">
        <f t="shared" si="28"/>
        <v>l</v>
      </c>
    </row>
    <row r="358" spans="2:6" x14ac:dyDescent="0.3">
      <c r="B358" s="138">
        <f t="shared" si="29"/>
        <v>41597</v>
      </c>
      <c r="C358" s="137">
        <f t="shared" si="26"/>
        <v>47</v>
      </c>
      <c r="D358" s="137" t="str">
        <f t="shared" si="27"/>
        <v/>
      </c>
      <c r="E358" s="136">
        <f t="shared" si="30"/>
        <v>41597</v>
      </c>
      <c r="F358" s="135" t="str">
        <f t="shared" si="28"/>
        <v>m</v>
      </c>
    </row>
    <row r="359" spans="2:6" x14ac:dyDescent="0.3">
      <c r="B359" s="138">
        <f t="shared" si="29"/>
        <v>41598</v>
      </c>
      <c r="C359" s="137">
        <f t="shared" si="26"/>
        <v>47</v>
      </c>
      <c r="D359" s="137" t="str">
        <f t="shared" si="27"/>
        <v/>
      </c>
      <c r="E359" s="136">
        <f t="shared" si="30"/>
        <v>41598</v>
      </c>
      <c r="F359" s="135" t="str">
        <f t="shared" si="28"/>
        <v>m</v>
      </c>
    </row>
    <row r="360" spans="2:6" x14ac:dyDescent="0.3">
      <c r="B360" s="138">
        <f t="shared" si="29"/>
        <v>41599</v>
      </c>
      <c r="C360" s="137">
        <f t="shared" si="26"/>
        <v>47</v>
      </c>
      <c r="D360" s="137" t="str">
        <f t="shared" si="27"/>
        <v/>
      </c>
      <c r="E360" s="136">
        <f t="shared" si="30"/>
        <v>41599</v>
      </c>
      <c r="F360" s="135" t="str">
        <f t="shared" si="28"/>
        <v>j</v>
      </c>
    </row>
    <row r="361" spans="2:6" x14ac:dyDescent="0.3">
      <c r="B361" s="138">
        <f t="shared" si="29"/>
        <v>41600</v>
      </c>
      <c r="C361" s="137">
        <f t="shared" si="26"/>
        <v>47</v>
      </c>
      <c r="D361" s="137" t="str">
        <f t="shared" si="27"/>
        <v/>
      </c>
      <c r="E361" s="136">
        <f t="shared" si="30"/>
        <v>41600</v>
      </c>
      <c r="F361" s="135" t="str">
        <f t="shared" si="28"/>
        <v>v</v>
      </c>
    </row>
    <row r="362" spans="2:6" x14ac:dyDescent="0.3">
      <c r="B362" s="138">
        <f t="shared" si="29"/>
        <v>41601</v>
      </c>
      <c r="C362" s="137">
        <f t="shared" si="26"/>
        <v>47</v>
      </c>
      <c r="D362" s="137" t="str">
        <f t="shared" si="27"/>
        <v/>
      </c>
      <c r="E362" s="136">
        <f t="shared" si="30"/>
        <v>41601</v>
      </c>
      <c r="F362" s="135" t="str">
        <f t="shared" si="28"/>
        <v>s</v>
      </c>
    </row>
    <row r="363" spans="2:6" x14ac:dyDescent="0.3">
      <c r="B363" s="138">
        <f t="shared" si="29"/>
        <v>41602</v>
      </c>
      <c r="C363" s="137">
        <f t="shared" si="26"/>
        <v>47</v>
      </c>
      <c r="D363" s="137" t="str">
        <f t="shared" si="27"/>
        <v/>
      </c>
      <c r="E363" s="136">
        <f t="shared" si="30"/>
        <v>41602</v>
      </c>
      <c r="F363" s="135" t="str">
        <f t="shared" si="28"/>
        <v>d</v>
      </c>
    </row>
    <row r="364" spans="2:6" x14ac:dyDescent="0.3">
      <c r="B364" s="138">
        <f t="shared" si="29"/>
        <v>41603</v>
      </c>
      <c r="C364" s="137">
        <f t="shared" si="26"/>
        <v>48</v>
      </c>
      <c r="D364" s="137" t="str">
        <f t="shared" si="27"/>
        <v/>
      </c>
      <c r="E364" s="136">
        <f t="shared" si="30"/>
        <v>41603</v>
      </c>
      <c r="F364" s="135" t="str">
        <f t="shared" si="28"/>
        <v>l</v>
      </c>
    </row>
    <row r="365" spans="2:6" x14ac:dyDescent="0.3">
      <c r="B365" s="138">
        <f t="shared" si="29"/>
        <v>41604</v>
      </c>
      <c r="C365" s="137">
        <f t="shared" si="26"/>
        <v>48</v>
      </c>
      <c r="D365" s="137" t="str">
        <f t="shared" si="27"/>
        <v/>
      </c>
      <c r="E365" s="136">
        <f t="shared" si="30"/>
        <v>41604</v>
      </c>
      <c r="F365" s="135" t="str">
        <f t="shared" si="28"/>
        <v>m</v>
      </c>
    </row>
    <row r="366" spans="2:6" x14ac:dyDescent="0.3">
      <c r="B366" s="138">
        <f t="shared" si="29"/>
        <v>41605</v>
      </c>
      <c r="C366" s="137">
        <f t="shared" si="26"/>
        <v>48</v>
      </c>
      <c r="D366" s="137" t="str">
        <f t="shared" si="27"/>
        <v/>
      </c>
      <c r="E366" s="136">
        <f t="shared" si="30"/>
        <v>41605</v>
      </c>
      <c r="F366" s="135" t="str">
        <f t="shared" si="28"/>
        <v>m</v>
      </c>
    </row>
    <row r="367" spans="2:6" x14ac:dyDescent="0.3">
      <c r="B367" s="138">
        <f t="shared" si="29"/>
        <v>41606</v>
      </c>
      <c r="C367" s="137">
        <f t="shared" si="26"/>
        <v>48</v>
      </c>
      <c r="D367" s="137" t="str">
        <f t="shared" si="27"/>
        <v/>
      </c>
      <c r="E367" s="136">
        <f t="shared" si="30"/>
        <v>41606</v>
      </c>
      <c r="F367" s="135" t="str">
        <f t="shared" si="28"/>
        <v>j</v>
      </c>
    </row>
    <row r="368" spans="2:6" x14ac:dyDescent="0.3">
      <c r="B368" s="138">
        <f t="shared" si="29"/>
        <v>41607</v>
      </c>
      <c r="C368" s="137">
        <f t="shared" si="26"/>
        <v>48</v>
      </c>
      <c r="D368" s="137" t="str">
        <f t="shared" si="27"/>
        <v/>
      </c>
      <c r="E368" s="136">
        <f t="shared" si="30"/>
        <v>41607</v>
      </c>
      <c r="F368" s="135" t="str">
        <f t="shared" si="28"/>
        <v>v</v>
      </c>
    </row>
    <row r="369" spans="2:6" x14ac:dyDescent="0.3">
      <c r="B369" s="138">
        <f t="shared" si="29"/>
        <v>41608</v>
      </c>
      <c r="C369" s="137">
        <f t="shared" si="26"/>
        <v>48</v>
      </c>
      <c r="D369" s="137" t="str">
        <f t="shared" si="27"/>
        <v/>
      </c>
      <c r="E369" s="136">
        <f t="shared" si="30"/>
        <v>41608</v>
      </c>
      <c r="F369" s="135" t="str">
        <f t="shared" si="28"/>
        <v>s</v>
      </c>
    </row>
    <row r="370" spans="2:6" x14ac:dyDescent="0.3">
      <c r="B370" s="138">
        <f t="shared" si="29"/>
        <v>41609</v>
      </c>
      <c r="C370" s="137">
        <f t="shared" si="26"/>
        <v>48</v>
      </c>
      <c r="D370" s="137" t="str">
        <f t="shared" si="27"/>
        <v/>
      </c>
      <c r="E370" s="136">
        <f t="shared" si="30"/>
        <v>41609</v>
      </c>
      <c r="F370" s="135" t="str">
        <f t="shared" si="28"/>
        <v>d</v>
      </c>
    </row>
    <row r="371" spans="2:6" x14ac:dyDescent="0.3">
      <c r="B371" s="138">
        <f t="shared" si="29"/>
        <v>41610</v>
      </c>
      <c r="C371" s="137">
        <f t="shared" si="26"/>
        <v>49</v>
      </c>
      <c r="D371" s="137" t="str">
        <f t="shared" si="27"/>
        <v/>
      </c>
      <c r="E371" s="136">
        <f t="shared" si="30"/>
        <v>41610</v>
      </c>
      <c r="F371" s="135" t="str">
        <f t="shared" si="28"/>
        <v>l</v>
      </c>
    </row>
    <row r="372" spans="2:6" x14ac:dyDescent="0.3">
      <c r="B372" s="138">
        <f t="shared" si="29"/>
        <v>41611</v>
      </c>
      <c r="C372" s="137">
        <f t="shared" si="26"/>
        <v>49</v>
      </c>
      <c r="D372" s="137" t="str">
        <f t="shared" si="27"/>
        <v/>
      </c>
      <c r="E372" s="136">
        <f t="shared" si="30"/>
        <v>41611</v>
      </c>
      <c r="F372" s="135" t="str">
        <f t="shared" si="28"/>
        <v>m</v>
      </c>
    </row>
    <row r="373" spans="2:6" x14ac:dyDescent="0.3">
      <c r="B373" s="138">
        <f t="shared" si="29"/>
        <v>41612</v>
      </c>
      <c r="C373" s="137">
        <f t="shared" si="26"/>
        <v>49</v>
      </c>
      <c r="D373" s="137" t="str">
        <f t="shared" si="27"/>
        <v/>
      </c>
      <c r="E373" s="136">
        <f t="shared" si="30"/>
        <v>41612</v>
      </c>
      <c r="F373" s="135" t="str">
        <f t="shared" si="28"/>
        <v>m</v>
      </c>
    </row>
    <row r="374" spans="2:6" x14ac:dyDescent="0.3">
      <c r="B374" s="138">
        <f t="shared" si="29"/>
        <v>41613</v>
      </c>
      <c r="C374" s="137">
        <f t="shared" si="26"/>
        <v>49</v>
      </c>
      <c r="D374" s="137" t="str">
        <f t="shared" si="27"/>
        <v/>
      </c>
      <c r="E374" s="136">
        <f t="shared" si="30"/>
        <v>41613</v>
      </c>
      <c r="F374" s="135" t="str">
        <f t="shared" si="28"/>
        <v>j</v>
      </c>
    </row>
    <row r="375" spans="2:6" x14ac:dyDescent="0.3">
      <c r="B375" s="138">
        <f t="shared" si="29"/>
        <v>41614</v>
      </c>
      <c r="C375" s="137">
        <f t="shared" si="26"/>
        <v>49</v>
      </c>
      <c r="D375" s="137" t="str">
        <f t="shared" si="27"/>
        <v/>
      </c>
      <c r="E375" s="136">
        <f t="shared" si="30"/>
        <v>41614</v>
      </c>
      <c r="F375" s="135" t="str">
        <f t="shared" si="28"/>
        <v>v</v>
      </c>
    </row>
    <row r="376" spans="2:6" x14ac:dyDescent="0.3">
      <c r="B376" s="138">
        <f t="shared" si="29"/>
        <v>41615</v>
      </c>
      <c r="C376" s="137">
        <f t="shared" si="26"/>
        <v>49</v>
      </c>
      <c r="D376" s="137" t="str">
        <f t="shared" si="27"/>
        <v/>
      </c>
      <c r="E376" s="136">
        <f t="shared" si="30"/>
        <v>41615</v>
      </c>
      <c r="F376" s="135" t="str">
        <f t="shared" si="28"/>
        <v>s</v>
      </c>
    </row>
    <row r="377" spans="2:6" x14ac:dyDescent="0.3">
      <c r="B377" s="138">
        <f t="shared" si="29"/>
        <v>41616</v>
      </c>
      <c r="C377" s="137">
        <f t="shared" si="26"/>
        <v>49</v>
      </c>
      <c r="D377" s="137" t="str">
        <f t="shared" si="27"/>
        <v/>
      </c>
      <c r="E377" s="136">
        <f t="shared" si="30"/>
        <v>41616</v>
      </c>
      <c r="F377" s="135" t="str">
        <f t="shared" si="28"/>
        <v>d</v>
      </c>
    </row>
    <row r="378" spans="2:6" x14ac:dyDescent="0.3">
      <c r="B378" s="138">
        <f t="shared" si="29"/>
        <v>41617</v>
      </c>
      <c r="C378" s="137">
        <f t="shared" si="26"/>
        <v>50</v>
      </c>
      <c r="D378" s="137" t="str">
        <f t="shared" si="27"/>
        <v/>
      </c>
      <c r="E378" s="136">
        <f t="shared" si="30"/>
        <v>41617</v>
      </c>
      <c r="F378" s="135" t="str">
        <f t="shared" si="28"/>
        <v>l</v>
      </c>
    </row>
    <row r="379" spans="2:6" x14ac:dyDescent="0.3">
      <c r="B379" s="138">
        <f t="shared" si="29"/>
        <v>41618</v>
      </c>
      <c r="C379" s="137">
        <f t="shared" si="26"/>
        <v>50</v>
      </c>
      <c r="D379" s="137" t="str">
        <f t="shared" si="27"/>
        <v/>
      </c>
      <c r="E379" s="136">
        <f t="shared" si="30"/>
        <v>41618</v>
      </c>
      <c r="F379" s="135" t="str">
        <f t="shared" si="28"/>
        <v>m</v>
      </c>
    </row>
    <row r="380" spans="2:6" x14ac:dyDescent="0.3">
      <c r="B380" s="138">
        <f t="shared" si="29"/>
        <v>41619</v>
      </c>
      <c r="C380" s="137">
        <f t="shared" si="26"/>
        <v>50</v>
      </c>
      <c r="D380" s="137" t="str">
        <f t="shared" si="27"/>
        <v/>
      </c>
      <c r="E380" s="136">
        <f t="shared" si="30"/>
        <v>41619</v>
      </c>
      <c r="F380" s="135" t="str">
        <f t="shared" si="28"/>
        <v>m</v>
      </c>
    </row>
    <row r="381" spans="2:6" x14ac:dyDescent="0.3">
      <c r="B381" s="138">
        <f t="shared" si="29"/>
        <v>41620</v>
      </c>
      <c r="C381" s="137">
        <f t="shared" si="26"/>
        <v>50</v>
      </c>
      <c r="D381" s="137" t="str">
        <f t="shared" si="27"/>
        <v/>
      </c>
      <c r="E381" s="136">
        <f t="shared" si="30"/>
        <v>41620</v>
      </c>
      <c r="F381" s="135" t="str">
        <f t="shared" si="28"/>
        <v>j</v>
      </c>
    </row>
    <row r="382" spans="2:6" x14ac:dyDescent="0.3">
      <c r="B382" s="138">
        <f t="shared" si="29"/>
        <v>41621</v>
      </c>
      <c r="C382" s="137">
        <f t="shared" si="26"/>
        <v>50</v>
      </c>
      <c r="D382" s="137" t="str">
        <f t="shared" si="27"/>
        <v/>
      </c>
      <c r="E382" s="136">
        <f t="shared" si="30"/>
        <v>41621</v>
      </c>
      <c r="F382" s="135" t="str">
        <f t="shared" si="28"/>
        <v>v</v>
      </c>
    </row>
    <row r="383" spans="2:6" x14ac:dyDescent="0.3">
      <c r="B383" s="138">
        <f t="shared" si="29"/>
        <v>41622</v>
      </c>
      <c r="C383" s="137">
        <f t="shared" si="26"/>
        <v>50</v>
      </c>
      <c r="D383" s="137" t="str">
        <f t="shared" si="27"/>
        <v/>
      </c>
      <c r="E383" s="136">
        <f t="shared" si="30"/>
        <v>41622</v>
      </c>
      <c r="F383" s="135" t="str">
        <f t="shared" si="28"/>
        <v>s</v>
      </c>
    </row>
    <row r="384" spans="2:6" x14ac:dyDescent="0.3">
      <c r="B384" s="138">
        <f t="shared" si="29"/>
        <v>41623</v>
      </c>
      <c r="C384" s="137">
        <f t="shared" si="26"/>
        <v>50</v>
      </c>
      <c r="D384" s="137" t="str">
        <f t="shared" si="27"/>
        <v/>
      </c>
      <c r="E384" s="136">
        <f t="shared" si="30"/>
        <v>41623</v>
      </c>
      <c r="F384" s="135" t="str">
        <f t="shared" si="28"/>
        <v>d</v>
      </c>
    </row>
    <row r="385" spans="2:6" x14ac:dyDescent="0.3">
      <c r="B385" s="138">
        <f t="shared" si="29"/>
        <v>41624</v>
      </c>
      <c r="C385" s="137">
        <f t="shared" si="26"/>
        <v>51</v>
      </c>
      <c r="D385" s="137" t="str">
        <f t="shared" si="27"/>
        <v/>
      </c>
      <c r="E385" s="136">
        <f t="shared" si="30"/>
        <v>41624</v>
      </c>
      <c r="F385" s="135" t="str">
        <f t="shared" si="28"/>
        <v>l</v>
      </c>
    </row>
    <row r="386" spans="2:6" x14ac:dyDescent="0.3">
      <c r="B386" s="138">
        <f t="shared" si="29"/>
        <v>41625</v>
      </c>
      <c r="C386" s="137">
        <f t="shared" si="26"/>
        <v>51</v>
      </c>
      <c r="D386" s="137" t="str">
        <f t="shared" si="27"/>
        <v/>
      </c>
      <c r="E386" s="136">
        <f t="shared" si="30"/>
        <v>41625</v>
      </c>
      <c r="F386" s="135" t="str">
        <f t="shared" si="28"/>
        <v>m</v>
      </c>
    </row>
    <row r="387" spans="2:6" x14ac:dyDescent="0.3">
      <c r="B387" s="138">
        <f t="shared" si="29"/>
        <v>41626</v>
      </c>
      <c r="C387" s="137">
        <f t="shared" si="26"/>
        <v>51</v>
      </c>
      <c r="D387" s="137" t="str">
        <f t="shared" si="27"/>
        <v/>
      </c>
      <c r="E387" s="136">
        <f t="shared" si="30"/>
        <v>41626</v>
      </c>
      <c r="F387" s="135" t="str">
        <f t="shared" si="28"/>
        <v>m</v>
      </c>
    </row>
    <row r="388" spans="2:6" x14ac:dyDescent="0.3">
      <c r="B388" s="138">
        <f t="shared" si="29"/>
        <v>41627</v>
      </c>
      <c r="C388" s="137">
        <f t="shared" si="26"/>
        <v>51</v>
      </c>
      <c r="D388" s="137" t="str">
        <f t="shared" si="27"/>
        <v/>
      </c>
      <c r="E388" s="136">
        <f t="shared" si="30"/>
        <v>41627</v>
      </c>
      <c r="F388" s="135" t="str">
        <f t="shared" si="28"/>
        <v>j</v>
      </c>
    </row>
    <row r="389" spans="2:6" x14ac:dyDescent="0.3">
      <c r="B389" s="138">
        <f t="shared" si="29"/>
        <v>41628</v>
      </c>
      <c r="C389" s="137">
        <f t="shared" ref="C389:C406" si="31">WEEKNUM(B389,2)</f>
        <v>51</v>
      </c>
      <c r="D389" s="137" t="str">
        <f t="shared" ref="D389:D406" si="32">IF(ISERROR(VLOOKUP(E389,jfdate,1,TRUE)),"",IF(VLOOKUP(E389,jfdate,1,TRUE)=B389,"f",""))</f>
        <v/>
      </c>
      <c r="E389" s="136">
        <f t="shared" si="30"/>
        <v>41628</v>
      </c>
      <c r="F389" s="135" t="str">
        <f t="shared" ref="F389:F406" si="33">IF(D389="f","f",VLOOKUP(WEEKDAY(E389),jourabbrege,2,FALSE))</f>
        <v>v</v>
      </c>
    </row>
    <row r="390" spans="2:6" x14ac:dyDescent="0.3">
      <c r="B390" s="138">
        <f t="shared" ref="B390:B406" si="34">+B389+1</f>
        <v>41629</v>
      </c>
      <c r="C390" s="137">
        <f t="shared" si="31"/>
        <v>51</v>
      </c>
      <c r="D390" s="137" t="str">
        <f t="shared" si="32"/>
        <v/>
      </c>
      <c r="E390" s="136">
        <f t="shared" ref="E390:E406" si="35">+E389+1</f>
        <v>41629</v>
      </c>
      <c r="F390" s="135" t="str">
        <f t="shared" si="33"/>
        <v>s</v>
      </c>
    </row>
    <row r="391" spans="2:6" x14ac:dyDescent="0.3">
      <c r="B391" s="138">
        <f t="shared" si="34"/>
        <v>41630</v>
      </c>
      <c r="C391" s="137">
        <f t="shared" si="31"/>
        <v>51</v>
      </c>
      <c r="D391" s="137" t="str">
        <f t="shared" si="32"/>
        <v/>
      </c>
      <c r="E391" s="136">
        <f t="shared" si="35"/>
        <v>41630</v>
      </c>
      <c r="F391" s="135" t="str">
        <f t="shared" si="33"/>
        <v>d</v>
      </c>
    </row>
    <row r="392" spans="2:6" x14ac:dyDescent="0.3">
      <c r="B392" s="138">
        <f t="shared" si="34"/>
        <v>41631</v>
      </c>
      <c r="C392" s="137">
        <f t="shared" si="31"/>
        <v>52</v>
      </c>
      <c r="D392" s="137" t="str">
        <f t="shared" si="32"/>
        <v/>
      </c>
      <c r="E392" s="136">
        <f t="shared" si="35"/>
        <v>41631</v>
      </c>
      <c r="F392" s="135" t="str">
        <f t="shared" si="33"/>
        <v>l</v>
      </c>
    </row>
    <row r="393" spans="2:6" x14ac:dyDescent="0.3">
      <c r="B393" s="138">
        <f t="shared" si="34"/>
        <v>41632</v>
      </c>
      <c r="C393" s="137">
        <f t="shared" si="31"/>
        <v>52</v>
      </c>
      <c r="D393" s="137" t="str">
        <f t="shared" si="32"/>
        <v/>
      </c>
      <c r="E393" s="136">
        <f t="shared" si="35"/>
        <v>41632</v>
      </c>
      <c r="F393" s="135" t="str">
        <f t="shared" si="33"/>
        <v>m</v>
      </c>
    </row>
    <row r="394" spans="2:6" x14ac:dyDescent="0.3">
      <c r="B394" s="138">
        <f t="shared" si="34"/>
        <v>41633</v>
      </c>
      <c r="C394" s="137">
        <f t="shared" si="31"/>
        <v>52</v>
      </c>
      <c r="D394" s="137" t="str">
        <f t="shared" si="32"/>
        <v>f</v>
      </c>
      <c r="E394" s="136">
        <f t="shared" si="35"/>
        <v>41633</v>
      </c>
      <c r="F394" s="135" t="str">
        <f t="shared" si="33"/>
        <v>f</v>
      </c>
    </row>
    <row r="395" spans="2:6" x14ac:dyDescent="0.3">
      <c r="B395" s="138">
        <f t="shared" si="34"/>
        <v>41634</v>
      </c>
      <c r="C395" s="137">
        <f t="shared" si="31"/>
        <v>52</v>
      </c>
      <c r="D395" s="137" t="str">
        <f t="shared" si="32"/>
        <v/>
      </c>
      <c r="E395" s="136">
        <f t="shared" si="35"/>
        <v>41634</v>
      </c>
      <c r="F395" s="135" t="str">
        <f t="shared" si="33"/>
        <v>j</v>
      </c>
    </row>
    <row r="396" spans="2:6" x14ac:dyDescent="0.3">
      <c r="B396" s="138">
        <f t="shared" si="34"/>
        <v>41635</v>
      </c>
      <c r="C396" s="137">
        <f t="shared" si="31"/>
        <v>52</v>
      </c>
      <c r="D396" s="137" t="str">
        <f t="shared" si="32"/>
        <v/>
      </c>
      <c r="E396" s="136">
        <f t="shared" si="35"/>
        <v>41635</v>
      </c>
      <c r="F396" s="135" t="str">
        <f t="shared" si="33"/>
        <v>v</v>
      </c>
    </row>
    <row r="397" spans="2:6" x14ac:dyDescent="0.3">
      <c r="B397" s="138">
        <f t="shared" si="34"/>
        <v>41636</v>
      </c>
      <c r="C397" s="137">
        <f t="shared" si="31"/>
        <v>52</v>
      </c>
      <c r="D397" s="137" t="str">
        <f t="shared" si="32"/>
        <v/>
      </c>
      <c r="E397" s="136">
        <f t="shared" si="35"/>
        <v>41636</v>
      </c>
      <c r="F397" s="135" t="str">
        <f t="shared" si="33"/>
        <v>s</v>
      </c>
    </row>
    <row r="398" spans="2:6" x14ac:dyDescent="0.3">
      <c r="B398" s="138">
        <f t="shared" si="34"/>
        <v>41637</v>
      </c>
      <c r="C398" s="137">
        <f t="shared" si="31"/>
        <v>52</v>
      </c>
      <c r="D398" s="137" t="str">
        <f t="shared" si="32"/>
        <v/>
      </c>
      <c r="E398" s="136">
        <f t="shared" si="35"/>
        <v>41637</v>
      </c>
      <c r="F398" s="135" t="str">
        <f t="shared" si="33"/>
        <v>d</v>
      </c>
    </row>
    <row r="399" spans="2:6" x14ac:dyDescent="0.3">
      <c r="B399" s="138">
        <f t="shared" si="34"/>
        <v>41638</v>
      </c>
      <c r="C399" s="137">
        <f t="shared" si="31"/>
        <v>53</v>
      </c>
      <c r="D399" s="137" t="str">
        <f t="shared" si="32"/>
        <v/>
      </c>
      <c r="E399" s="136">
        <f t="shared" si="35"/>
        <v>41638</v>
      </c>
      <c r="F399" s="135" t="str">
        <f t="shared" si="33"/>
        <v>l</v>
      </c>
    </row>
    <row r="400" spans="2:6" x14ac:dyDescent="0.3">
      <c r="B400" s="138">
        <f t="shared" si="34"/>
        <v>41639</v>
      </c>
      <c r="C400" s="137">
        <f t="shared" si="31"/>
        <v>53</v>
      </c>
      <c r="D400" s="137" t="str">
        <f t="shared" si="32"/>
        <v/>
      </c>
      <c r="E400" s="136">
        <f t="shared" si="35"/>
        <v>41639</v>
      </c>
      <c r="F400" s="135" t="str">
        <f t="shared" si="33"/>
        <v>m</v>
      </c>
    </row>
    <row r="401" spans="2:6" x14ac:dyDescent="0.3">
      <c r="B401" s="138">
        <f t="shared" si="34"/>
        <v>41640</v>
      </c>
      <c r="C401" s="137">
        <f t="shared" si="31"/>
        <v>1</v>
      </c>
      <c r="D401" s="137" t="str">
        <f t="shared" si="32"/>
        <v/>
      </c>
      <c r="E401" s="136">
        <f t="shared" si="35"/>
        <v>41640</v>
      </c>
      <c r="F401" s="135" t="str">
        <f t="shared" si="33"/>
        <v>m</v>
      </c>
    </row>
    <row r="402" spans="2:6" x14ac:dyDescent="0.3">
      <c r="B402" s="138">
        <f t="shared" si="34"/>
        <v>41641</v>
      </c>
      <c r="C402" s="137">
        <f t="shared" si="31"/>
        <v>1</v>
      </c>
      <c r="D402" s="137" t="str">
        <f t="shared" si="32"/>
        <v/>
      </c>
      <c r="E402" s="136">
        <f t="shared" si="35"/>
        <v>41641</v>
      </c>
      <c r="F402" s="135" t="str">
        <f t="shared" si="33"/>
        <v>j</v>
      </c>
    </row>
    <row r="403" spans="2:6" x14ac:dyDescent="0.3">
      <c r="B403" s="138">
        <f t="shared" si="34"/>
        <v>41642</v>
      </c>
      <c r="C403" s="137">
        <f t="shared" si="31"/>
        <v>1</v>
      </c>
      <c r="D403" s="137" t="str">
        <f t="shared" si="32"/>
        <v/>
      </c>
      <c r="E403" s="136">
        <f t="shared" si="35"/>
        <v>41642</v>
      </c>
      <c r="F403" s="135" t="str">
        <f t="shared" si="33"/>
        <v>v</v>
      </c>
    </row>
    <row r="404" spans="2:6" x14ac:dyDescent="0.3">
      <c r="B404" s="138">
        <f t="shared" si="34"/>
        <v>41643</v>
      </c>
      <c r="C404" s="137">
        <f t="shared" si="31"/>
        <v>1</v>
      </c>
      <c r="D404" s="137" t="str">
        <f t="shared" si="32"/>
        <v/>
      </c>
      <c r="E404" s="136">
        <f t="shared" si="35"/>
        <v>41643</v>
      </c>
      <c r="F404" s="135" t="str">
        <f t="shared" si="33"/>
        <v>s</v>
      </c>
    </row>
    <row r="405" spans="2:6" x14ac:dyDescent="0.3">
      <c r="B405" s="138">
        <f t="shared" si="34"/>
        <v>41644</v>
      </c>
      <c r="C405" s="137">
        <f t="shared" si="31"/>
        <v>1</v>
      </c>
      <c r="D405" s="137" t="str">
        <f t="shared" si="32"/>
        <v/>
      </c>
      <c r="E405" s="136">
        <f t="shared" si="35"/>
        <v>41644</v>
      </c>
      <c r="F405" s="135" t="str">
        <f t="shared" si="33"/>
        <v>d</v>
      </c>
    </row>
    <row r="406" spans="2:6" x14ac:dyDescent="0.3">
      <c r="B406" s="138">
        <f t="shared" si="34"/>
        <v>41645</v>
      </c>
      <c r="C406" s="137">
        <f t="shared" si="31"/>
        <v>2</v>
      </c>
      <c r="D406" s="137" t="str">
        <f t="shared" si="32"/>
        <v/>
      </c>
      <c r="E406" s="136">
        <f t="shared" si="35"/>
        <v>41645</v>
      </c>
      <c r="F406" s="135" t="str">
        <f t="shared" si="33"/>
        <v>l</v>
      </c>
    </row>
  </sheetData>
  <sheetProtection selectLockedCells="1" pivotTables="0"/>
  <autoFilter ref="B4:E406"/>
  <mergeCells count="2">
    <mergeCell ref="M4:N4"/>
    <mergeCell ref="Q4:R4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zoomScaleNormal="100" workbookViewId="0">
      <selection activeCell="E8" sqref="E8"/>
    </sheetView>
  </sheetViews>
  <sheetFormatPr baseColWidth="10" defaultRowHeight="18" x14ac:dyDescent="0.35"/>
  <cols>
    <col min="1" max="1" width="11.42578125" style="14"/>
    <col min="2" max="2" width="28.140625" style="14" bestFit="1" customWidth="1"/>
    <col min="3" max="3" width="3" style="14" bestFit="1" customWidth="1"/>
    <col min="4" max="4" width="3.28515625" style="14" customWidth="1"/>
    <col min="5" max="5" width="3" style="14" bestFit="1" customWidth="1"/>
    <col min="6" max="6" width="24.5703125" style="14" customWidth="1"/>
    <col min="7" max="7" width="25.42578125" style="14" bestFit="1" customWidth="1"/>
    <col min="8" max="16384" width="11.42578125" style="14"/>
  </cols>
  <sheetData>
    <row r="1" spans="2:7" s="161" customFormat="1" x14ac:dyDescent="0.35"/>
    <row r="2" spans="2:7" ht="18.75" thickBot="1" x14ac:dyDescent="0.4">
      <c r="E2" s="161"/>
      <c r="F2" s="161"/>
      <c r="G2" s="161"/>
    </row>
    <row r="3" spans="2:7" ht="18.75" thickBot="1" x14ac:dyDescent="0.4">
      <c r="B3" s="240" t="s">
        <v>95</v>
      </c>
      <c r="C3" s="241"/>
      <c r="D3" s="242"/>
      <c r="F3" s="243" t="s">
        <v>94</v>
      </c>
      <c r="G3" s="244"/>
    </row>
    <row r="4" spans="2:7" x14ac:dyDescent="0.35">
      <c r="B4" s="161"/>
      <c r="F4" s="161"/>
    </row>
    <row r="5" spans="2:7" x14ac:dyDescent="0.35">
      <c r="B5" s="158" t="s">
        <v>28</v>
      </c>
      <c r="C5" s="245" t="s">
        <v>91</v>
      </c>
      <c r="D5" s="246"/>
      <c r="E5" s="159"/>
      <c r="F5" s="158" t="s">
        <v>25</v>
      </c>
      <c r="G5" s="160" t="s">
        <v>93</v>
      </c>
    </row>
    <row r="6" spans="2:7" x14ac:dyDescent="0.35">
      <c r="B6" s="158" t="s">
        <v>92</v>
      </c>
      <c r="C6" s="245" t="s">
        <v>91</v>
      </c>
      <c r="D6" s="246"/>
      <c r="E6" s="159"/>
      <c r="F6" s="158" t="s">
        <v>90</v>
      </c>
      <c r="G6" s="160" t="s">
        <v>89</v>
      </c>
    </row>
    <row r="7" spans="2:7" x14ac:dyDescent="0.35">
      <c r="B7" s="158" t="s">
        <v>31</v>
      </c>
      <c r="C7" s="245" t="s">
        <v>88</v>
      </c>
      <c r="D7" s="246"/>
      <c r="E7" s="159"/>
      <c r="F7" s="158" t="s">
        <v>87</v>
      </c>
      <c r="G7" s="160" t="s">
        <v>86</v>
      </c>
    </row>
    <row r="8" spans="2:7" x14ac:dyDescent="0.35">
      <c r="B8" s="158" t="s">
        <v>30</v>
      </c>
      <c r="C8" s="245" t="s">
        <v>85</v>
      </c>
      <c r="D8" s="246"/>
      <c r="E8" s="159"/>
      <c r="F8" s="158" t="s">
        <v>84</v>
      </c>
      <c r="G8" s="160" t="s">
        <v>83</v>
      </c>
    </row>
    <row r="9" spans="2:7" x14ac:dyDescent="0.35">
      <c r="B9" s="158" t="s">
        <v>82</v>
      </c>
      <c r="C9" s="245" t="s">
        <v>81</v>
      </c>
      <c r="D9" s="246"/>
      <c r="E9" s="159"/>
      <c r="F9" s="158" t="s">
        <v>80</v>
      </c>
      <c r="G9" s="160" t="s">
        <v>79</v>
      </c>
    </row>
    <row r="10" spans="2:7" x14ac:dyDescent="0.35">
      <c r="B10" s="158" t="s">
        <v>78</v>
      </c>
      <c r="C10" s="245" t="s">
        <v>24</v>
      </c>
      <c r="D10" s="246"/>
      <c r="E10" s="159"/>
      <c r="F10" s="158" t="s">
        <v>77</v>
      </c>
      <c r="G10" s="160" t="s">
        <v>76</v>
      </c>
    </row>
    <row r="11" spans="2:7" x14ac:dyDescent="0.35">
      <c r="B11" s="158" t="s">
        <v>29</v>
      </c>
      <c r="C11" s="245" t="s">
        <v>24</v>
      </c>
      <c r="D11" s="246"/>
      <c r="E11" s="159"/>
      <c r="F11" s="158" t="s">
        <v>75</v>
      </c>
      <c r="G11" s="160" t="s">
        <v>74</v>
      </c>
    </row>
    <row r="12" spans="2:7" x14ac:dyDescent="0.35">
      <c r="B12" s="158" t="s">
        <v>23</v>
      </c>
      <c r="C12" s="245" t="s">
        <v>10</v>
      </c>
      <c r="D12" s="246"/>
      <c r="E12" s="159"/>
      <c r="F12" s="159"/>
      <c r="G12" s="159"/>
    </row>
    <row r="13" spans="2:7" x14ac:dyDescent="0.35">
      <c r="B13" s="158" t="s">
        <v>73</v>
      </c>
      <c r="C13" s="245" t="s">
        <v>72</v>
      </c>
      <c r="D13" s="246"/>
    </row>
  </sheetData>
  <sheetProtection pivotTables="0"/>
  <mergeCells count="11">
    <mergeCell ref="B3:D3"/>
    <mergeCell ref="F3:G3"/>
    <mergeCell ref="C10:D10"/>
    <mergeCell ref="C11:D11"/>
    <mergeCell ref="C13:D13"/>
    <mergeCell ref="C5:D5"/>
    <mergeCell ref="C6:D6"/>
    <mergeCell ref="C7:D7"/>
    <mergeCell ref="C8:D8"/>
    <mergeCell ref="C9:D9"/>
    <mergeCell ref="C12:D1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workbookViewId="0">
      <selection activeCell="H14" sqref="H14"/>
    </sheetView>
  </sheetViews>
  <sheetFormatPr baseColWidth="10" defaultRowHeight="12.75" x14ac:dyDescent="0.2"/>
  <cols>
    <col min="1" max="1" width="23.5703125" style="3" bestFit="1" customWidth="1"/>
    <col min="2" max="2" width="27.5703125" style="3" bestFit="1" customWidth="1"/>
    <col min="3" max="3" width="9.7109375" style="3" bestFit="1" customWidth="1"/>
    <col min="4" max="4" width="5.28515625" style="3" bestFit="1" customWidth="1"/>
    <col min="5" max="5" width="16.7109375" style="3" bestFit="1" customWidth="1"/>
    <col min="6" max="6" width="17" style="3" bestFit="1" customWidth="1"/>
    <col min="7" max="7" width="10.28515625" style="3" bestFit="1" customWidth="1"/>
    <col min="8" max="8" width="14.85546875" style="3" bestFit="1" customWidth="1"/>
    <col min="9" max="9" width="9.85546875" style="3" customWidth="1"/>
    <col min="10" max="10" width="12" style="3" bestFit="1" customWidth="1"/>
    <col min="11" max="12" width="17" style="3" bestFit="1" customWidth="1"/>
    <col min="13" max="13" width="5.42578125" style="3" bestFit="1" customWidth="1"/>
    <col min="14" max="14" width="5.5703125" style="3" bestFit="1" customWidth="1"/>
    <col min="15" max="15" width="8.140625" style="3" bestFit="1" customWidth="1"/>
    <col min="16" max="16" width="5.28515625" style="3" bestFit="1" customWidth="1"/>
    <col min="17" max="17" width="8.28515625" style="3" bestFit="1" customWidth="1"/>
    <col min="18" max="18" width="5.42578125" style="3" bestFit="1" customWidth="1"/>
    <col min="19" max="19" width="5.5703125" style="3" bestFit="1" customWidth="1"/>
    <col min="20" max="20" width="8.140625" style="3" bestFit="1" customWidth="1"/>
    <col min="21" max="21" width="10.28515625" style="3" bestFit="1" customWidth="1"/>
    <col min="22" max="22" width="8.28515625" style="3" bestFit="1" customWidth="1"/>
    <col min="23" max="16384" width="11.42578125" style="3"/>
  </cols>
  <sheetData>
    <row r="1" spans="1:22" x14ac:dyDescent="0.2">
      <c r="C1" s="262" t="s">
        <v>127</v>
      </c>
      <c r="D1" s="262"/>
      <c r="E1" s="216">
        <v>41275</v>
      </c>
      <c r="F1" s="216">
        <v>41639</v>
      </c>
      <c r="Q1" s="249" t="s">
        <v>126</v>
      </c>
      <c r="R1" s="250"/>
      <c r="S1" s="250"/>
      <c r="T1" s="250"/>
      <c r="U1" s="250"/>
      <c r="V1" s="215"/>
    </row>
    <row r="2" spans="1:22" ht="13.5" thickBot="1" x14ac:dyDescent="0.25">
      <c r="A2" s="4"/>
      <c r="B2" s="4"/>
      <c r="C2" s="262" t="s">
        <v>125</v>
      </c>
      <c r="D2" s="262"/>
      <c r="E2" s="214">
        <v>25</v>
      </c>
      <c r="Q2" s="213">
        <f ca="1">(SUMPRODUCT(1*(WEEKDAY(ROW(INDIRECT($E$1&amp;":"&amp;$F$1)))=2)))-Calendrier!R6</f>
        <v>49</v>
      </c>
      <c r="R2" s="212">
        <f ca="1">(SUMPRODUCT(1*(WEEKDAY(ROW(INDIRECT($E$1&amp;":"&amp;$F$1)))=3)))-Calendrier!R7</f>
        <v>52</v>
      </c>
      <c r="S2" s="212">
        <f ca="1">(SUMPRODUCT(1*(WEEKDAY(ROW(INDIRECT($E$1&amp;":"&amp;$F$1)))=4)))-Calendrier!R8</f>
        <v>49</v>
      </c>
      <c r="T2" s="212">
        <f ca="1">(SUMPRODUCT(1*(WEEKDAY(ROW(INDIRECT($E$1&amp;":"&amp;$F$1)))=5)))-Calendrier!R9</f>
        <v>50</v>
      </c>
      <c r="U2" s="211">
        <f ca="1">(SUMPRODUCT(1*(WEEKDAY(ROW(INDIRECT($E$1&amp;":"&amp;$F$1)))=6)))-Calendrier!R10</f>
        <v>51</v>
      </c>
      <c r="V2" s="210"/>
    </row>
    <row r="3" spans="1:22" ht="13.5" thickBot="1" x14ac:dyDescent="0.25"/>
    <row r="4" spans="1:22" ht="12.75" customHeight="1" x14ac:dyDescent="0.2">
      <c r="A4" s="263" t="s">
        <v>124</v>
      </c>
      <c r="B4" s="247" t="s">
        <v>26</v>
      </c>
      <c r="C4" s="247" t="s">
        <v>123</v>
      </c>
      <c r="D4" s="247" t="s">
        <v>122</v>
      </c>
      <c r="E4" s="247" t="s">
        <v>121</v>
      </c>
      <c r="F4" s="247" t="s">
        <v>120</v>
      </c>
      <c r="G4" s="247" t="s">
        <v>119</v>
      </c>
      <c r="H4" s="260" t="s">
        <v>118</v>
      </c>
      <c r="I4" s="257" t="str">
        <f ca="1">CONCATENATE("Droit CP ",YEAR(TODAY()),"-",YEAR(TODAY())+1)</f>
        <v>Droit CP 2013-2014</v>
      </c>
      <c r="J4" s="257" t="s">
        <v>117</v>
      </c>
      <c r="K4" s="253" t="s">
        <v>116</v>
      </c>
      <c r="L4" s="254"/>
      <c r="M4" s="254"/>
      <c r="N4" s="254"/>
      <c r="O4" s="255"/>
      <c r="P4" s="256" t="s">
        <v>115</v>
      </c>
      <c r="Q4" s="254"/>
      <c r="R4" s="254"/>
      <c r="S4" s="254"/>
      <c r="T4" s="255"/>
      <c r="U4" s="251" t="s">
        <v>115</v>
      </c>
    </row>
    <row r="5" spans="1:22" ht="13.5" thickBot="1" x14ac:dyDescent="0.25">
      <c r="A5" s="264"/>
      <c r="B5" s="248"/>
      <c r="C5" s="248"/>
      <c r="D5" s="248"/>
      <c r="E5" s="248"/>
      <c r="F5" s="248"/>
      <c r="G5" s="248"/>
      <c r="H5" s="261"/>
      <c r="I5" s="258"/>
      <c r="J5" s="259"/>
      <c r="K5" s="209" t="s">
        <v>63</v>
      </c>
      <c r="L5" s="208" t="s">
        <v>60</v>
      </c>
      <c r="M5" s="208" t="s">
        <v>58</v>
      </c>
      <c r="N5" s="208" t="s">
        <v>55</v>
      </c>
      <c r="O5" s="207" t="s">
        <v>52</v>
      </c>
      <c r="P5" s="209" t="s">
        <v>63</v>
      </c>
      <c r="Q5" s="208" t="s">
        <v>60</v>
      </c>
      <c r="R5" s="208" t="s">
        <v>58</v>
      </c>
      <c r="S5" s="208" t="s">
        <v>55</v>
      </c>
      <c r="T5" s="207" t="s">
        <v>52</v>
      </c>
      <c r="U5" s="252"/>
    </row>
    <row r="6" spans="1:22" x14ac:dyDescent="0.2">
      <c r="A6" s="187" t="s">
        <v>4</v>
      </c>
      <c r="B6" s="206" t="s">
        <v>25</v>
      </c>
      <c r="C6" s="205" t="s">
        <v>98</v>
      </c>
      <c r="D6" s="204" t="s">
        <v>81</v>
      </c>
      <c r="E6" s="203"/>
      <c r="F6" s="180">
        <v>26</v>
      </c>
      <c r="G6" s="202">
        <v>0.61429999999999996</v>
      </c>
      <c r="H6" s="177">
        <v>0</v>
      </c>
      <c r="I6" s="177">
        <f t="shared" ref="I6:I27" si="0">$E$2*G6</f>
        <v>15.357499999999998</v>
      </c>
      <c r="J6" s="177">
        <f t="shared" ref="J6:J27" si="1">IF(F6&lt;9,0,IF(AND(F6&gt;9,F6&lt;20),1,IF(AND(F6&gt;19,F6&lt;30),2,IF(AND(F6&gt;29,F6&lt;40),3,0))))</f>
        <v>2</v>
      </c>
      <c r="K6" s="201">
        <v>7.5</v>
      </c>
      <c r="L6" s="200">
        <v>7.5</v>
      </c>
      <c r="M6" s="200">
        <v>0</v>
      </c>
      <c r="N6" s="200">
        <v>7.5</v>
      </c>
      <c r="O6" s="199">
        <v>0</v>
      </c>
      <c r="P6" s="198">
        <f t="shared" ref="P6:P27" si="2">ROUND(K6*2.5/37.5,2)</f>
        <v>0.5</v>
      </c>
      <c r="Q6" s="197">
        <f t="shared" ref="Q6:Q27" si="3">ROUND(L6*2.5/37.5,2)</f>
        <v>0.5</v>
      </c>
      <c r="R6" s="197">
        <f t="shared" ref="R6:R27" si="4">ROUND(M6*2.5/37.5,2)</f>
        <v>0</v>
      </c>
      <c r="S6" s="197">
        <f t="shared" ref="S6:S27" si="5">ROUND(N6*2.5/37.5,2)</f>
        <v>0.5</v>
      </c>
      <c r="T6" s="196">
        <f t="shared" ref="T6:T27" si="6">ROUND(O6*2.5/37.5,2)</f>
        <v>0</v>
      </c>
      <c r="U6" s="195">
        <f t="shared" ref="U6:U27" ca="1" si="7">IF(datefincontrat="",$Q$2*P6+$R$2*Q6+$S$2*R6+$T$2*S6+$U$2*T6-(25*G6*0.5),((SUMPRODUCT(1*(WEEKDAY(ROW(INDIRECT($E$1&amp;":"&amp;$E$6)))=2)))*P6)+((SUMPRODUCT(1*(WEEKDAY(ROW(INDIRECT($E$1&amp;":"&amp;$E$6)))=3)))*Q6)+((SUMPRODUCT(1*(WEEKDAY(ROW(INDIRECT($E$1&amp;":"&amp;$E$6)))=4)))*R6)+((SUMPRODUCT(1*(WEEKDAY(ROW(INDIRECT($E$1&amp;":"&amp;$E$6)))=5)))*S6)+((SUMPRODUCT(1*(WEEKDAY(ROW(INDIRECT($E$1&amp;":"&amp;$E$6)))=6)))*T6)-(25*G6*0.5))</f>
        <v>67.821250000000006</v>
      </c>
      <c r="V6" s="194"/>
    </row>
    <row r="7" spans="1:22" x14ac:dyDescent="0.2">
      <c r="A7" s="185" t="s">
        <v>114</v>
      </c>
      <c r="B7" s="193" t="s">
        <v>90</v>
      </c>
      <c r="C7" s="183" t="s">
        <v>96</v>
      </c>
      <c r="D7" s="192" t="s">
        <v>81</v>
      </c>
      <c r="E7" s="191"/>
      <c r="F7" s="180">
        <v>12</v>
      </c>
      <c r="G7" s="190">
        <v>1</v>
      </c>
      <c r="H7" s="189">
        <v>0</v>
      </c>
      <c r="I7" s="189">
        <f t="shared" si="0"/>
        <v>25</v>
      </c>
      <c r="J7" s="177">
        <f t="shared" si="1"/>
        <v>1</v>
      </c>
      <c r="K7" s="176">
        <v>7.75</v>
      </c>
      <c r="L7" s="175">
        <v>7.75</v>
      </c>
      <c r="M7" s="175">
        <v>7.75</v>
      </c>
      <c r="N7" s="175">
        <v>7.75</v>
      </c>
      <c r="O7" s="174">
        <v>6.5</v>
      </c>
      <c r="P7" s="173">
        <f t="shared" si="2"/>
        <v>0.52</v>
      </c>
      <c r="Q7" s="172">
        <f t="shared" si="3"/>
        <v>0.52</v>
      </c>
      <c r="R7" s="172">
        <f t="shared" si="4"/>
        <v>0.52</v>
      </c>
      <c r="S7" s="172">
        <f t="shared" si="5"/>
        <v>0.52</v>
      </c>
      <c r="T7" s="171">
        <f t="shared" si="6"/>
        <v>0.43</v>
      </c>
      <c r="U7" s="188">
        <f t="shared" ca="1" si="7"/>
        <v>113.43</v>
      </c>
    </row>
    <row r="8" spans="1:22" x14ac:dyDescent="0.2">
      <c r="A8" s="187" t="s">
        <v>113</v>
      </c>
      <c r="B8" s="193" t="s">
        <v>90</v>
      </c>
      <c r="C8" s="183" t="s">
        <v>96</v>
      </c>
      <c r="D8" s="192" t="s">
        <v>81</v>
      </c>
      <c r="E8" s="191"/>
      <c r="F8" s="180">
        <v>11</v>
      </c>
      <c r="G8" s="190">
        <v>0.8</v>
      </c>
      <c r="H8" s="189">
        <v>0</v>
      </c>
      <c r="I8" s="189">
        <f t="shared" si="0"/>
        <v>20</v>
      </c>
      <c r="J8" s="177">
        <f t="shared" si="1"/>
        <v>1</v>
      </c>
      <c r="K8" s="176">
        <v>8</v>
      </c>
      <c r="L8" s="175">
        <v>7.75</v>
      </c>
      <c r="M8" s="175">
        <v>0</v>
      </c>
      <c r="N8" s="175">
        <v>7.75</v>
      </c>
      <c r="O8" s="174">
        <v>6.5</v>
      </c>
      <c r="P8" s="173">
        <f t="shared" si="2"/>
        <v>0.53</v>
      </c>
      <c r="Q8" s="172">
        <f t="shared" si="3"/>
        <v>0.52</v>
      </c>
      <c r="R8" s="172">
        <f t="shared" si="4"/>
        <v>0</v>
      </c>
      <c r="S8" s="172">
        <f t="shared" si="5"/>
        <v>0.52</v>
      </c>
      <c r="T8" s="171">
        <f t="shared" si="6"/>
        <v>0.43</v>
      </c>
      <c r="U8" s="188">
        <f t="shared" ca="1" si="7"/>
        <v>90.94</v>
      </c>
    </row>
    <row r="9" spans="1:22" x14ac:dyDescent="0.2">
      <c r="A9" s="185" t="s">
        <v>112</v>
      </c>
      <c r="B9" s="193" t="s">
        <v>87</v>
      </c>
      <c r="C9" s="183" t="s">
        <v>96</v>
      </c>
      <c r="D9" s="192" t="s">
        <v>81</v>
      </c>
      <c r="E9" s="191"/>
      <c r="F9" s="180">
        <v>5</v>
      </c>
      <c r="G9" s="190">
        <v>0.8</v>
      </c>
      <c r="H9" s="189">
        <v>0</v>
      </c>
      <c r="I9" s="189">
        <f t="shared" si="0"/>
        <v>20</v>
      </c>
      <c r="J9" s="177">
        <f t="shared" si="1"/>
        <v>0</v>
      </c>
      <c r="K9" s="176">
        <v>8</v>
      </c>
      <c r="L9" s="175">
        <v>7.75</v>
      </c>
      <c r="M9" s="175">
        <v>0</v>
      </c>
      <c r="N9" s="175">
        <v>7.75</v>
      </c>
      <c r="O9" s="174">
        <v>6.5</v>
      </c>
      <c r="P9" s="173">
        <f t="shared" si="2"/>
        <v>0.53</v>
      </c>
      <c r="Q9" s="172">
        <f t="shared" si="3"/>
        <v>0.52</v>
      </c>
      <c r="R9" s="172">
        <f t="shared" si="4"/>
        <v>0</v>
      </c>
      <c r="S9" s="172">
        <f t="shared" si="5"/>
        <v>0.52</v>
      </c>
      <c r="T9" s="171">
        <f t="shared" si="6"/>
        <v>0.43</v>
      </c>
      <c r="U9" s="188">
        <f t="shared" ca="1" si="7"/>
        <v>90.94</v>
      </c>
    </row>
    <row r="10" spans="1:22" x14ac:dyDescent="0.2">
      <c r="A10" s="187" t="s">
        <v>111</v>
      </c>
      <c r="B10" s="193" t="s">
        <v>84</v>
      </c>
      <c r="C10" s="183" t="s">
        <v>96</v>
      </c>
      <c r="D10" s="192" t="s">
        <v>81</v>
      </c>
      <c r="E10" s="191"/>
      <c r="F10" s="180">
        <v>38</v>
      </c>
      <c r="G10" s="190">
        <v>1</v>
      </c>
      <c r="H10" s="189">
        <v>0</v>
      </c>
      <c r="I10" s="189">
        <f t="shared" si="0"/>
        <v>25</v>
      </c>
      <c r="J10" s="177">
        <f t="shared" si="1"/>
        <v>3</v>
      </c>
      <c r="K10" s="176">
        <v>7.75</v>
      </c>
      <c r="L10" s="175">
        <v>7.75</v>
      </c>
      <c r="M10" s="175">
        <v>7.75</v>
      </c>
      <c r="N10" s="175">
        <v>7.75</v>
      </c>
      <c r="O10" s="174">
        <v>6.5</v>
      </c>
      <c r="P10" s="173">
        <f t="shared" si="2"/>
        <v>0.52</v>
      </c>
      <c r="Q10" s="172">
        <f t="shared" si="3"/>
        <v>0.52</v>
      </c>
      <c r="R10" s="172">
        <f t="shared" si="4"/>
        <v>0.52</v>
      </c>
      <c r="S10" s="172">
        <f t="shared" si="5"/>
        <v>0.52</v>
      </c>
      <c r="T10" s="171">
        <f t="shared" si="6"/>
        <v>0.43</v>
      </c>
      <c r="U10" s="188">
        <f t="shared" ca="1" si="7"/>
        <v>113.43</v>
      </c>
    </row>
    <row r="11" spans="1:22" x14ac:dyDescent="0.2">
      <c r="A11" s="185" t="s">
        <v>110</v>
      </c>
      <c r="B11" s="193" t="s">
        <v>84</v>
      </c>
      <c r="C11" s="183" t="s">
        <v>98</v>
      </c>
      <c r="D11" s="192" t="s">
        <v>81</v>
      </c>
      <c r="E11" s="191"/>
      <c r="F11" s="180">
        <v>5</v>
      </c>
      <c r="G11" s="190">
        <v>0.5</v>
      </c>
      <c r="H11" s="189">
        <v>0</v>
      </c>
      <c r="I11" s="189">
        <f t="shared" si="0"/>
        <v>12.5</v>
      </c>
      <c r="J11" s="177">
        <f t="shared" si="1"/>
        <v>0</v>
      </c>
      <c r="K11" s="176">
        <v>7</v>
      </c>
      <c r="L11" s="175">
        <v>4</v>
      </c>
      <c r="M11" s="175">
        <v>3.75</v>
      </c>
      <c r="N11" s="175">
        <v>4</v>
      </c>
      <c r="O11" s="174">
        <v>0</v>
      </c>
      <c r="P11" s="173">
        <f t="shared" si="2"/>
        <v>0.47</v>
      </c>
      <c r="Q11" s="172">
        <f t="shared" si="3"/>
        <v>0.27</v>
      </c>
      <c r="R11" s="172">
        <f t="shared" si="4"/>
        <v>0.25</v>
      </c>
      <c r="S11" s="172">
        <f t="shared" si="5"/>
        <v>0.27</v>
      </c>
      <c r="T11" s="171">
        <f t="shared" si="6"/>
        <v>0</v>
      </c>
      <c r="U11" s="188">
        <f t="shared" ca="1" si="7"/>
        <v>56.57</v>
      </c>
    </row>
    <row r="12" spans="1:22" x14ac:dyDescent="0.2">
      <c r="A12" s="187" t="s">
        <v>109</v>
      </c>
      <c r="B12" s="193" t="s">
        <v>90</v>
      </c>
      <c r="C12" s="183" t="s">
        <v>98</v>
      </c>
      <c r="D12" s="192" t="s">
        <v>81</v>
      </c>
      <c r="E12" s="191"/>
      <c r="F12" s="180">
        <v>35</v>
      </c>
      <c r="G12" s="190">
        <v>1</v>
      </c>
      <c r="H12" s="189">
        <v>0</v>
      </c>
      <c r="I12" s="189">
        <f t="shared" si="0"/>
        <v>25</v>
      </c>
      <c r="J12" s="177">
        <f t="shared" si="1"/>
        <v>3</v>
      </c>
      <c r="K12" s="176">
        <v>7.75</v>
      </c>
      <c r="L12" s="175">
        <v>7.75</v>
      </c>
      <c r="M12" s="175">
        <v>7.75</v>
      </c>
      <c r="N12" s="175">
        <v>7.75</v>
      </c>
      <c r="O12" s="174">
        <v>6.5</v>
      </c>
      <c r="P12" s="173">
        <f t="shared" si="2"/>
        <v>0.52</v>
      </c>
      <c r="Q12" s="172">
        <f t="shared" si="3"/>
        <v>0.52</v>
      </c>
      <c r="R12" s="172">
        <f t="shared" si="4"/>
        <v>0.52</v>
      </c>
      <c r="S12" s="172">
        <f t="shared" si="5"/>
        <v>0.52</v>
      </c>
      <c r="T12" s="171">
        <f t="shared" si="6"/>
        <v>0.43</v>
      </c>
      <c r="U12" s="188">
        <f t="shared" ca="1" si="7"/>
        <v>113.43</v>
      </c>
    </row>
    <row r="13" spans="1:22" x14ac:dyDescent="0.2">
      <c r="A13" s="185" t="s">
        <v>108</v>
      </c>
      <c r="B13" s="193" t="s">
        <v>80</v>
      </c>
      <c r="C13" s="183" t="s">
        <v>96</v>
      </c>
      <c r="D13" s="192" t="s">
        <v>81</v>
      </c>
      <c r="E13" s="191"/>
      <c r="F13" s="180">
        <v>15</v>
      </c>
      <c r="G13" s="190">
        <v>0.8</v>
      </c>
      <c r="H13" s="189">
        <v>0</v>
      </c>
      <c r="I13" s="189">
        <f t="shared" si="0"/>
        <v>20</v>
      </c>
      <c r="J13" s="177">
        <f t="shared" si="1"/>
        <v>1</v>
      </c>
      <c r="K13" s="176">
        <v>8</v>
      </c>
      <c r="L13" s="175">
        <v>7.75</v>
      </c>
      <c r="M13" s="175">
        <v>0</v>
      </c>
      <c r="N13" s="175">
        <v>7.75</v>
      </c>
      <c r="O13" s="174">
        <v>6.5</v>
      </c>
      <c r="P13" s="173">
        <f t="shared" si="2"/>
        <v>0.53</v>
      </c>
      <c r="Q13" s="172">
        <f t="shared" si="3"/>
        <v>0.52</v>
      </c>
      <c r="R13" s="172">
        <f t="shared" si="4"/>
        <v>0</v>
      </c>
      <c r="S13" s="172">
        <f t="shared" si="5"/>
        <v>0.52</v>
      </c>
      <c r="T13" s="171">
        <f t="shared" si="6"/>
        <v>0.43</v>
      </c>
      <c r="U13" s="188">
        <f t="shared" ca="1" si="7"/>
        <v>90.94</v>
      </c>
    </row>
    <row r="14" spans="1:22" x14ac:dyDescent="0.2">
      <c r="A14" s="187" t="s">
        <v>3</v>
      </c>
      <c r="B14" s="184" t="s">
        <v>25</v>
      </c>
      <c r="C14" s="186" t="s">
        <v>98</v>
      </c>
      <c r="D14" s="182" t="s">
        <v>81</v>
      </c>
      <c r="E14" s="181"/>
      <c r="F14" s="180">
        <v>4</v>
      </c>
      <c r="G14" s="179">
        <v>0.8</v>
      </c>
      <c r="H14" s="178">
        <v>0</v>
      </c>
      <c r="I14" s="178">
        <f t="shared" si="0"/>
        <v>20</v>
      </c>
      <c r="J14" s="177">
        <f t="shared" si="1"/>
        <v>0</v>
      </c>
      <c r="K14" s="176">
        <v>7.75</v>
      </c>
      <c r="L14" s="175">
        <v>0</v>
      </c>
      <c r="M14" s="175">
        <v>7.75</v>
      </c>
      <c r="N14" s="175">
        <v>7.75</v>
      </c>
      <c r="O14" s="174">
        <v>6.75</v>
      </c>
      <c r="P14" s="173">
        <f t="shared" si="2"/>
        <v>0.52</v>
      </c>
      <c r="Q14" s="172">
        <f t="shared" si="3"/>
        <v>0</v>
      </c>
      <c r="R14" s="172">
        <f t="shared" si="4"/>
        <v>0.52</v>
      </c>
      <c r="S14" s="172">
        <f t="shared" si="5"/>
        <v>0.52</v>
      </c>
      <c r="T14" s="171">
        <f t="shared" si="6"/>
        <v>0.45</v>
      </c>
      <c r="U14" s="170">
        <f t="shared" ca="1" si="7"/>
        <v>89.910000000000011</v>
      </c>
    </row>
    <row r="15" spans="1:22" x14ac:dyDescent="0.2">
      <c r="A15" s="185" t="s">
        <v>2</v>
      </c>
      <c r="B15" s="184" t="s">
        <v>25</v>
      </c>
      <c r="C15" s="186" t="s">
        <v>98</v>
      </c>
      <c r="D15" s="182" t="s">
        <v>81</v>
      </c>
      <c r="E15" s="181"/>
      <c r="F15" s="180">
        <v>8</v>
      </c>
      <c r="G15" s="179">
        <v>0.8</v>
      </c>
      <c r="H15" s="178">
        <v>0</v>
      </c>
      <c r="I15" s="178">
        <f t="shared" si="0"/>
        <v>20</v>
      </c>
      <c r="J15" s="177">
        <f t="shared" si="1"/>
        <v>0</v>
      </c>
      <c r="K15" s="176">
        <v>0</v>
      </c>
      <c r="L15" s="175">
        <v>7.75</v>
      </c>
      <c r="M15" s="175">
        <v>7.75</v>
      </c>
      <c r="N15" s="175">
        <v>7.75</v>
      </c>
      <c r="O15" s="174">
        <v>6.75</v>
      </c>
      <c r="P15" s="173">
        <f t="shared" si="2"/>
        <v>0</v>
      </c>
      <c r="Q15" s="172">
        <f t="shared" si="3"/>
        <v>0.52</v>
      </c>
      <c r="R15" s="172">
        <f t="shared" si="4"/>
        <v>0.52</v>
      </c>
      <c r="S15" s="172">
        <f t="shared" si="5"/>
        <v>0.52</v>
      </c>
      <c r="T15" s="171">
        <f t="shared" si="6"/>
        <v>0.45</v>
      </c>
      <c r="U15" s="170">
        <f t="shared" ca="1" si="7"/>
        <v>91.47</v>
      </c>
    </row>
    <row r="16" spans="1:22" x14ac:dyDescent="0.2">
      <c r="A16" s="187" t="s">
        <v>107</v>
      </c>
      <c r="B16" s="184" t="s">
        <v>77</v>
      </c>
      <c r="C16" s="183" t="s">
        <v>96</v>
      </c>
      <c r="D16" s="182" t="s">
        <v>88</v>
      </c>
      <c r="E16" s="181"/>
      <c r="F16" s="180">
        <v>20</v>
      </c>
      <c r="G16" s="179">
        <v>1</v>
      </c>
      <c r="H16" s="178">
        <v>0</v>
      </c>
      <c r="I16" s="178">
        <f t="shared" si="0"/>
        <v>25</v>
      </c>
      <c r="J16" s="177">
        <f t="shared" si="1"/>
        <v>2</v>
      </c>
      <c r="K16" s="176">
        <v>7.75</v>
      </c>
      <c r="L16" s="175">
        <v>7.75</v>
      </c>
      <c r="M16" s="175">
        <v>7.75</v>
      </c>
      <c r="N16" s="175">
        <v>7.75</v>
      </c>
      <c r="O16" s="174">
        <v>6.5</v>
      </c>
      <c r="P16" s="173">
        <f t="shared" si="2"/>
        <v>0.52</v>
      </c>
      <c r="Q16" s="172">
        <f t="shared" si="3"/>
        <v>0.52</v>
      </c>
      <c r="R16" s="172">
        <f t="shared" si="4"/>
        <v>0.52</v>
      </c>
      <c r="S16" s="172">
        <f t="shared" si="5"/>
        <v>0.52</v>
      </c>
      <c r="T16" s="171">
        <f t="shared" si="6"/>
        <v>0.43</v>
      </c>
      <c r="U16" s="170">
        <f t="shared" ca="1" si="7"/>
        <v>113.43</v>
      </c>
    </row>
    <row r="17" spans="1:22" x14ac:dyDescent="0.2">
      <c r="A17" s="185" t="s">
        <v>106</v>
      </c>
      <c r="B17" s="184" t="s">
        <v>75</v>
      </c>
      <c r="C17" s="186" t="s">
        <v>98</v>
      </c>
      <c r="D17" s="182" t="s">
        <v>81</v>
      </c>
      <c r="E17" s="181"/>
      <c r="F17" s="180">
        <v>2</v>
      </c>
      <c r="G17" s="179">
        <v>0.5</v>
      </c>
      <c r="H17" s="178">
        <v>0</v>
      </c>
      <c r="I17" s="178">
        <f t="shared" si="0"/>
        <v>12.5</v>
      </c>
      <c r="J17" s="177">
        <f t="shared" si="1"/>
        <v>0</v>
      </c>
      <c r="K17" s="176">
        <v>0</v>
      </c>
      <c r="L17" s="175">
        <v>7.75</v>
      </c>
      <c r="M17" s="175">
        <v>3.25</v>
      </c>
      <c r="N17" s="175">
        <v>7.75</v>
      </c>
      <c r="O17" s="174">
        <v>0</v>
      </c>
      <c r="P17" s="173">
        <f t="shared" si="2"/>
        <v>0</v>
      </c>
      <c r="Q17" s="172">
        <f t="shared" si="3"/>
        <v>0.52</v>
      </c>
      <c r="R17" s="172">
        <f t="shared" si="4"/>
        <v>0.22</v>
      </c>
      <c r="S17" s="172">
        <f t="shared" si="5"/>
        <v>0.52</v>
      </c>
      <c r="T17" s="171">
        <f t="shared" si="6"/>
        <v>0</v>
      </c>
      <c r="U17" s="170">
        <f t="shared" ca="1" si="7"/>
        <v>57.57</v>
      </c>
    </row>
    <row r="18" spans="1:22" x14ac:dyDescent="0.2">
      <c r="A18" s="187" t="s">
        <v>105</v>
      </c>
      <c r="B18" s="184" t="s">
        <v>75</v>
      </c>
      <c r="C18" s="186" t="s">
        <v>98</v>
      </c>
      <c r="D18" s="182" t="s">
        <v>81</v>
      </c>
      <c r="E18" s="181"/>
      <c r="F18" s="180">
        <v>11</v>
      </c>
      <c r="G18" s="179">
        <v>1</v>
      </c>
      <c r="H18" s="178">
        <v>0</v>
      </c>
      <c r="I18" s="178">
        <f t="shared" si="0"/>
        <v>25</v>
      </c>
      <c r="J18" s="177">
        <f t="shared" si="1"/>
        <v>1</v>
      </c>
      <c r="K18" s="176">
        <v>7.75</v>
      </c>
      <c r="L18" s="175">
        <v>7.75</v>
      </c>
      <c r="M18" s="175">
        <v>7.75</v>
      </c>
      <c r="N18" s="175">
        <v>7.75</v>
      </c>
      <c r="O18" s="174">
        <v>6.5</v>
      </c>
      <c r="P18" s="173">
        <f t="shared" si="2"/>
        <v>0.52</v>
      </c>
      <c r="Q18" s="172">
        <f t="shared" si="3"/>
        <v>0.52</v>
      </c>
      <c r="R18" s="172">
        <f t="shared" si="4"/>
        <v>0.52</v>
      </c>
      <c r="S18" s="172">
        <f t="shared" si="5"/>
        <v>0.52</v>
      </c>
      <c r="T18" s="171">
        <f t="shared" si="6"/>
        <v>0.43</v>
      </c>
      <c r="U18" s="170">
        <f t="shared" ca="1" si="7"/>
        <v>113.43</v>
      </c>
    </row>
    <row r="19" spans="1:22" x14ac:dyDescent="0.2">
      <c r="A19" s="185" t="s">
        <v>104</v>
      </c>
      <c r="B19" s="184" t="s">
        <v>87</v>
      </c>
      <c r="C19" s="183" t="s">
        <v>96</v>
      </c>
      <c r="D19" s="182" t="s">
        <v>88</v>
      </c>
      <c r="E19" s="181"/>
      <c r="F19" s="180">
        <v>35</v>
      </c>
      <c r="G19" s="179">
        <v>1</v>
      </c>
      <c r="H19" s="178">
        <v>0</v>
      </c>
      <c r="I19" s="178">
        <f t="shared" si="0"/>
        <v>25</v>
      </c>
      <c r="J19" s="177">
        <f t="shared" si="1"/>
        <v>3</v>
      </c>
      <c r="K19" s="176">
        <v>7.75</v>
      </c>
      <c r="L19" s="175">
        <v>7.75</v>
      </c>
      <c r="M19" s="175">
        <v>7.75</v>
      </c>
      <c r="N19" s="175">
        <v>7.75</v>
      </c>
      <c r="O19" s="174">
        <v>6.5</v>
      </c>
      <c r="P19" s="173">
        <f t="shared" si="2"/>
        <v>0.52</v>
      </c>
      <c r="Q19" s="172">
        <f t="shared" si="3"/>
        <v>0.52</v>
      </c>
      <c r="R19" s="172">
        <f t="shared" si="4"/>
        <v>0.52</v>
      </c>
      <c r="S19" s="172">
        <f t="shared" si="5"/>
        <v>0.52</v>
      </c>
      <c r="T19" s="171">
        <f t="shared" si="6"/>
        <v>0.43</v>
      </c>
      <c r="U19" s="170">
        <f t="shared" ca="1" si="7"/>
        <v>113.43</v>
      </c>
    </row>
    <row r="20" spans="1:22" x14ac:dyDescent="0.2">
      <c r="A20" s="187" t="s">
        <v>1</v>
      </c>
      <c r="B20" s="184" t="s">
        <v>25</v>
      </c>
      <c r="C20" s="186" t="s">
        <v>98</v>
      </c>
      <c r="D20" s="182" t="s">
        <v>81</v>
      </c>
      <c r="E20" s="181"/>
      <c r="F20" s="180">
        <v>28</v>
      </c>
      <c r="G20" s="179">
        <v>0.8</v>
      </c>
      <c r="H20" s="178">
        <v>0</v>
      </c>
      <c r="I20" s="178">
        <f t="shared" si="0"/>
        <v>20</v>
      </c>
      <c r="J20" s="177">
        <f t="shared" si="1"/>
        <v>2</v>
      </c>
      <c r="K20" s="176">
        <v>7.75</v>
      </c>
      <c r="L20" s="175">
        <v>7.75</v>
      </c>
      <c r="M20" s="175">
        <v>7.75</v>
      </c>
      <c r="N20" s="175">
        <v>6.75</v>
      </c>
      <c r="O20" s="174">
        <v>0</v>
      </c>
      <c r="P20" s="173">
        <f t="shared" si="2"/>
        <v>0.52</v>
      </c>
      <c r="Q20" s="172">
        <f t="shared" si="3"/>
        <v>0.52</v>
      </c>
      <c r="R20" s="172">
        <f t="shared" si="4"/>
        <v>0.52</v>
      </c>
      <c r="S20" s="172">
        <f t="shared" si="5"/>
        <v>0.45</v>
      </c>
      <c r="T20" s="171">
        <f t="shared" si="6"/>
        <v>0</v>
      </c>
      <c r="U20" s="170">
        <f t="shared" ca="1" si="7"/>
        <v>90.5</v>
      </c>
    </row>
    <row r="21" spans="1:22" x14ac:dyDescent="0.2">
      <c r="A21" s="185" t="s">
        <v>103</v>
      </c>
      <c r="B21" s="184" t="s">
        <v>75</v>
      </c>
      <c r="C21" s="186" t="s">
        <v>98</v>
      </c>
      <c r="D21" s="182" t="s">
        <v>81</v>
      </c>
      <c r="E21" s="181"/>
      <c r="F21" s="180">
        <v>4</v>
      </c>
      <c r="G21" s="179">
        <v>1</v>
      </c>
      <c r="H21" s="178">
        <v>0</v>
      </c>
      <c r="I21" s="178">
        <f t="shared" si="0"/>
        <v>25</v>
      </c>
      <c r="J21" s="177">
        <f t="shared" si="1"/>
        <v>0</v>
      </c>
      <c r="K21" s="176">
        <v>7.75</v>
      </c>
      <c r="L21" s="175">
        <v>7.75</v>
      </c>
      <c r="M21" s="175">
        <v>7.75</v>
      </c>
      <c r="N21" s="175">
        <v>7.75</v>
      </c>
      <c r="O21" s="174">
        <v>6.5</v>
      </c>
      <c r="P21" s="173">
        <f t="shared" si="2"/>
        <v>0.52</v>
      </c>
      <c r="Q21" s="172">
        <f t="shared" si="3"/>
        <v>0.52</v>
      </c>
      <c r="R21" s="172">
        <f t="shared" si="4"/>
        <v>0.52</v>
      </c>
      <c r="S21" s="172">
        <f t="shared" si="5"/>
        <v>0.52</v>
      </c>
      <c r="T21" s="171">
        <f t="shared" si="6"/>
        <v>0.43</v>
      </c>
      <c r="U21" s="170">
        <f t="shared" ca="1" si="7"/>
        <v>113.43</v>
      </c>
    </row>
    <row r="22" spans="1:22" x14ac:dyDescent="0.2">
      <c r="A22" s="187" t="s">
        <v>102</v>
      </c>
      <c r="B22" s="184" t="s">
        <v>84</v>
      </c>
      <c r="C22" s="183" t="s">
        <v>96</v>
      </c>
      <c r="D22" s="182" t="s">
        <v>88</v>
      </c>
      <c r="E22" s="181"/>
      <c r="F22" s="180">
        <v>1</v>
      </c>
      <c r="G22" s="179">
        <v>1</v>
      </c>
      <c r="H22" s="178">
        <v>0</v>
      </c>
      <c r="I22" s="178">
        <f t="shared" si="0"/>
        <v>25</v>
      </c>
      <c r="J22" s="177">
        <f t="shared" si="1"/>
        <v>0</v>
      </c>
      <c r="K22" s="176">
        <v>7.75</v>
      </c>
      <c r="L22" s="175">
        <v>7.75</v>
      </c>
      <c r="M22" s="175">
        <v>7.75</v>
      </c>
      <c r="N22" s="175">
        <v>7.75</v>
      </c>
      <c r="O22" s="174">
        <v>6.5</v>
      </c>
      <c r="P22" s="173">
        <f t="shared" si="2"/>
        <v>0.52</v>
      </c>
      <c r="Q22" s="172">
        <f t="shared" si="3"/>
        <v>0.52</v>
      </c>
      <c r="R22" s="172">
        <f t="shared" si="4"/>
        <v>0.52</v>
      </c>
      <c r="S22" s="172">
        <f t="shared" si="5"/>
        <v>0.52</v>
      </c>
      <c r="T22" s="171">
        <f t="shared" si="6"/>
        <v>0.43</v>
      </c>
      <c r="U22" s="170">
        <f t="shared" ca="1" si="7"/>
        <v>113.43</v>
      </c>
    </row>
    <row r="23" spans="1:22" x14ac:dyDescent="0.2">
      <c r="A23" s="185" t="s">
        <v>101</v>
      </c>
      <c r="B23" s="184" t="s">
        <v>90</v>
      </c>
      <c r="C23" s="183" t="s">
        <v>96</v>
      </c>
      <c r="D23" s="182" t="s">
        <v>81</v>
      </c>
      <c r="E23" s="181"/>
      <c r="F23" s="180">
        <v>4</v>
      </c>
      <c r="G23" s="179">
        <v>0.8</v>
      </c>
      <c r="H23" s="178">
        <v>0</v>
      </c>
      <c r="I23" s="178">
        <f t="shared" si="0"/>
        <v>20</v>
      </c>
      <c r="J23" s="177">
        <f t="shared" si="1"/>
        <v>0</v>
      </c>
      <c r="K23" s="176">
        <v>7.75</v>
      </c>
      <c r="L23" s="175">
        <v>7.75</v>
      </c>
      <c r="M23" s="175">
        <v>0</v>
      </c>
      <c r="N23" s="175">
        <v>7.75</v>
      </c>
      <c r="O23" s="174">
        <v>6.75</v>
      </c>
      <c r="P23" s="173">
        <f t="shared" si="2"/>
        <v>0.52</v>
      </c>
      <c r="Q23" s="172">
        <f t="shared" si="3"/>
        <v>0.52</v>
      </c>
      <c r="R23" s="172">
        <f t="shared" si="4"/>
        <v>0</v>
      </c>
      <c r="S23" s="172">
        <f t="shared" si="5"/>
        <v>0.52</v>
      </c>
      <c r="T23" s="171">
        <f t="shared" si="6"/>
        <v>0.45</v>
      </c>
      <c r="U23" s="170">
        <f t="shared" ca="1" si="7"/>
        <v>91.47</v>
      </c>
    </row>
    <row r="24" spans="1:22" x14ac:dyDescent="0.2">
      <c r="A24" s="187" t="s">
        <v>100</v>
      </c>
      <c r="B24" s="184" t="s">
        <v>80</v>
      </c>
      <c r="C24" s="183" t="s">
        <v>96</v>
      </c>
      <c r="D24" s="182" t="s">
        <v>88</v>
      </c>
      <c r="E24" s="181"/>
      <c r="F24" s="180">
        <v>15</v>
      </c>
      <c r="G24" s="179">
        <v>1</v>
      </c>
      <c r="H24" s="178">
        <v>0</v>
      </c>
      <c r="I24" s="178">
        <f t="shared" si="0"/>
        <v>25</v>
      </c>
      <c r="J24" s="177">
        <f t="shared" si="1"/>
        <v>1</v>
      </c>
      <c r="K24" s="176">
        <v>7.75</v>
      </c>
      <c r="L24" s="175">
        <v>7.75</v>
      </c>
      <c r="M24" s="175">
        <v>7.75</v>
      </c>
      <c r="N24" s="175">
        <v>7.75</v>
      </c>
      <c r="O24" s="174">
        <v>6.5</v>
      </c>
      <c r="P24" s="173">
        <f t="shared" si="2"/>
        <v>0.52</v>
      </c>
      <c r="Q24" s="172">
        <f t="shared" si="3"/>
        <v>0.52</v>
      </c>
      <c r="R24" s="172">
        <f t="shared" si="4"/>
        <v>0.52</v>
      </c>
      <c r="S24" s="172">
        <f t="shared" si="5"/>
        <v>0.52</v>
      </c>
      <c r="T24" s="171">
        <f t="shared" si="6"/>
        <v>0.43</v>
      </c>
      <c r="U24" s="170">
        <f t="shared" ca="1" si="7"/>
        <v>113.43</v>
      </c>
    </row>
    <row r="25" spans="1:22" x14ac:dyDescent="0.2">
      <c r="A25" s="185" t="s">
        <v>0</v>
      </c>
      <c r="B25" s="184" t="s">
        <v>25</v>
      </c>
      <c r="C25" s="186" t="s">
        <v>98</v>
      </c>
      <c r="D25" s="182" t="s">
        <v>81</v>
      </c>
      <c r="E25" s="181"/>
      <c r="F25" s="180">
        <v>31</v>
      </c>
      <c r="G25" s="179">
        <v>1</v>
      </c>
      <c r="H25" s="178">
        <v>0</v>
      </c>
      <c r="I25" s="178">
        <f t="shared" si="0"/>
        <v>25</v>
      </c>
      <c r="J25" s="177">
        <f t="shared" si="1"/>
        <v>3</v>
      </c>
      <c r="K25" s="176">
        <v>7.75</v>
      </c>
      <c r="L25" s="175">
        <v>7.75</v>
      </c>
      <c r="M25" s="175">
        <v>7.75</v>
      </c>
      <c r="N25" s="175">
        <v>7.75</v>
      </c>
      <c r="O25" s="174">
        <v>6.5</v>
      </c>
      <c r="P25" s="173">
        <f t="shared" si="2"/>
        <v>0.52</v>
      </c>
      <c r="Q25" s="172">
        <f t="shared" si="3"/>
        <v>0.52</v>
      </c>
      <c r="R25" s="172">
        <f t="shared" si="4"/>
        <v>0.52</v>
      </c>
      <c r="S25" s="172">
        <f t="shared" si="5"/>
        <v>0.52</v>
      </c>
      <c r="T25" s="171">
        <f t="shared" si="6"/>
        <v>0.43</v>
      </c>
      <c r="U25" s="170">
        <f t="shared" ca="1" si="7"/>
        <v>113.43</v>
      </c>
    </row>
    <row r="26" spans="1:22" x14ac:dyDescent="0.2">
      <c r="A26" s="187" t="s">
        <v>99</v>
      </c>
      <c r="B26" s="184" t="s">
        <v>84</v>
      </c>
      <c r="C26" s="186" t="s">
        <v>98</v>
      </c>
      <c r="D26" s="182" t="s">
        <v>81</v>
      </c>
      <c r="E26" s="181"/>
      <c r="F26" s="180">
        <v>9</v>
      </c>
      <c r="G26" s="179">
        <v>0.5</v>
      </c>
      <c r="H26" s="178">
        <v>0</v>
      </c>
      <c r="I26" s="178">
        <f t="shared" si="0"/>
        <v>12.5</v>
      </c>
      <c r="J26" s="177">
        <f t="shared" si="1"/>
        <v>0</v>
      </c>
      <c r="K26" s="176">
        <v>0</v>
      </c>
      <c r="L26" s="175">
        <v>4</v>
      </c>
      <c r="M26" s="175">
        <v>4</v>
      </c>
      <c r="N26" s="175">
        <v>4</v>
      </c>
      <c r="O26" s="174">
        <v>6.75</v>
      </c>
      <c r="P26" s="173">
        <f t="shared" si="2"/>
        <v>0</v>
      </c>
      <c r="Q26" s="172">
        <f t="shared" si="3"/>
        <v>0.27</v>
      </c>
      <c r="R26" s="172">
        <f t="shared" si="4"/>
        <v>0.27</v>
      </c>
      <c r="S26" s="172">
        <f t="shared" si="5"/>
        <v>0.27</v>
      </c>
      <c r="T26" s="171">
        <f t="shared" si="6"/>
        <v>0.45</v>
      </c>
      <c r="U26" s="170">
        <f t="shared" ca="1" si="7"/>
        <v>57.47</v>
      </c>
    </row>
    <row r="27" spans="1:22" x14ac:dyDescent="0.2">
      <c r="A27" s="185" t="s">
        <v>97</v>
      </c>
      <c r="B27" s="184" t="s">
        <v>80</v>
      </c>
      <c r="C27" s="183" t="s">
        <v>96</v>
      </c>
      <c r="D27" s="182" t="s">
        <v>81</v>
      </c>
      <c r="E27" s="181"/>
      <c r="F27" s="180">
        <v>22</v>
      </c>
      <c r="G27" s="179">
        <v>1</v>
      </c>
      <c r="H27" s="178">
        <v>0</v>
      </c>
      <c r="I27" s="178">
        <f t="shared" si="0"/>
        <v>25</v>
      </c>
      <c r="J27" s="177">
        <f t="shared" si="1"/>
        <v>2</v>
      </c>
      <c r="K27" s="176">
        <v>7.75</v>
      </c>
      <c r="L27" s="175">
        <v>7.75</v>
      </c>
      <c r="M27" s="175">
        <v>7.75</v>
      </c>
      <c r="N27" s="175">
        <v>7.75</v>
      </c>
      <c r="O27" s="174">
        <v>6.5</v>
      </c>
      <c r="P27" s="173">
        <f t="shared" si="2"/>
        <v>0.52</v>
      </c>
      <c r="Q27" s="172">
        <f t="shared" si="3"/>
        <v>0.52</v>
      </c>
      <c r="R27" s="172">
        <f t="shared" si="4"/>
        <v>0.52</v>
      </c>
      <c r="S27" s="172">
        <f t="shared" si="5"/>
        <v>0.52</v>
      </c>
      <c r="T27" s="171">
        <f t="shared" si="6"/>
        <v>0.43</v>
      </c>
      <c r="U27" s="170">
        <f t="shared" ca="1" si="7"/>
        <v>113.43</v>
      </c>
    </row>
    <row r="28" spans="1:22" x14ac:dyDescent="0.2">
      <c r="A28" s="166"/>
      <c r="B28" s="166"/>
      <c r="C28" s="166"/>
      <c r="D28" s="169"/>
      <c r="E28" s="168"/>
      <c r="F28" s="167"/>
      <c r="G28" s="166"/>
      <c r="H28" s="165"/>
      <c r="I28" s="164"/>
      <c r="J28" s="164"/>
      <c r="K28" s="164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2"/>
    </row>
    <row r="29" spans="1:22" x14ac:dyDescent="0.2">
      <c r="A29" s="166"/>
      <c r="B29" s="166"/>
      <c r="C29" s="166"/>
      <c r="D29" s="169"/>
      <c r="E29" s="168"/>
      <c r="F29" s="167"/>
      <c r="G29" s="166"/>
      <c r="H29" s="165"/>
      <c r="I29" s="164"/>
      <c r="J29" s="164"/>
      <c r="K29" s="164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2"/>
    </row>
    <row r="30" spans="1:22" x14ac:dyDescent="0.2">
      <c r="A30" s="166"/>
      <c r="B30" s="166"/>
      <c r="C30" s="166"/>
      <c r="D30" s="169"/>
      <c r="E30" s="168"/>
      <c r="F30" s="167"/>
      <c r="G30" s="166"/>
      <c r="H30" s="165"/>
      <c r="I30" s="164"/>
      <c r="J30" s="164"/>
      <c r="K30" s="164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2"/>
    </row>
  </sheetData>
  <mergeCells count="16">
    <mergeCell ref="C1:D1"/>
    <mergeCell ref="C2:D2"/>
    <mergeCell ref="A4:A5"/>
    <mergeCell ref="B4:B5"/>
    <mergeCell ref="C4:C5"/>
    <mergeCell ref="D4:D5"/>
    <mergeCell ref="E4:E5"/>
    <mergeCell ref="Q1:U1"/>
    <mergeCell ref="U4:U5"/>
    <mergeCell ref="G4:G5"/>
    <mergeCell ref="K4:O4"/>
    <mergeCell ref="P4:T4"/>
    <mergeCell ref="I4:I5"/>
    <mergeCell ref="J4:J5"/>
    <mergeCell ref="H4:H5"/>
    <mergeCell ref="F4:F5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Statut CMA">
          <x14:formula1>
            <xm:f>'Paramètre DIVERS'!$F$5:$F$11</xm:f>
          </x14:formula1>
          <xm:sqref>B6:B30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27</vt:i4>
      </vt:variant>
    </vt:vector>
  </HeadingPairs>
  <TitlesOfParts>
    <vt:vector size="34" baseType="lpstr">
      <vt:lpstr>TableauRecap</vt:lpstr>
      <vt:lpstr>Gestion</vt:lpstr>
      <vt:lpstr>HS</vt:lpstr>
      <vt:lpstr>CalendrierGlobal</vt:lpstr>
      <vt:lpstr>Calendrier</vt:lpstr>
      <vt:lpstr>Paramètre DIVERS</vt:lpstr>
      <vt:lpstr>personnels</vt:lpstr>
      <vt:lpstr>DATE</vt:lpstr>
      <vt:lpstr>datefincontrat</vt:lpstr>
      <vt:lpstr>dates</vt:lpstr>
      <vt:lpstr>débmois</vt:lpstr>
      <vt:lpstr>début</vt:lpstr>
      <vt:lpstr>desabs</vt:lpstr>
      <vt:lpstr>droitanciennete</vt:lpstr>
      <vt:lpstr>droitscp0101</vt:lpstr>
      <vt:lpstr>droitscpencours</vt:lpstr>
      <vt:lpstr>droitsrtt</vt:lpstr>
      <vt:lpstr>TableauRecap!Employé</vt:lpstr>
      <vt:lpstr>Employé</vt:lpstr>
      <vt:lpstr>fin</vt:lpstr>
      <vt:lpstr>CalendrierGlobal!Impression_des_titres</vt:lpstr>
      <vt:lpstr>Gestion!Impression_des_titres</vt:lpstr>
      <vt:lpstr>HS!Impression_des_titres</vt:lpstr>
      <vt:lpstr>TableauRecap!Impression_des_titres</vt:lpstr>
      <vt:lpstr>jf</vt:lpstr>
      <vt:lpstr>jfdate</vt:lpstr>
      <vt:lpstr>JJMM</vt:lpstr>
      <vt:lpstr>jourabbrege</vt:lpstr>
      <vt:lpstr>jourabbregé</vt:lpstr>
      <vt:lpstr>LONGDATE</vt:lpstr>
      <vt:lpstr>mois</vt:lpstr>
      <vt:lpstr>CalendrierGlobal!Zone_d_impression</vt:lpstr>
      <vt:lpstr>Gestion!Zone_d_impression</vt:lpstr>
      <vt:lpstr>HS!Zone_d_impression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2013-01-24T08:51:56Z</dcterms:created>
  <dcterms:modified xsi:type="dcterms:W3CDTF">2013-01-24T09:12:07Z</dcterms:modified>
</cp:coreProperties>
</file>