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6975" activeTab="1"/>
  </bookViews>
  <sheets>
    <sheet name="Loyer" sheetId="1" r:id="rId1"/>
    <sheet name="Achat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" i="2" l="1"/>
  <c r="B2" i="2"/>
  <c r="D24" i="1" l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2" i="2"/>
  <c r="G2" i="2"/>
  <c r="B2" i="1"/>
  <c r="B3" i="1" s="1"/>
  <c r="C3" i="1" s="1"/>
  <c r="J3" i="2"/>
  <c r="J4" i="2" s="1"/>
  <c r="J5" i="2" s="1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C2" i="2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C2" i="1"/>
  <c r="E2" i="1" l="1"/>
  <c r="E2" i="2"/>
  <c r="K2" i="2" s="1"/>
  <c r="D3" i="2"/>
  <c r="J18" i="2"/>
  <c r="J19" i="2" s="1"/>
  <c r="H2" i="2"/>
  <c r="B4" i="1"/>
  <c r="E4" i="1" s="1"/>
  <c r="E3" i="1"/>
  <c r="F3" i="2" l="1"/>
  <c r="I2" i="2"/>
  <c r="B3" i="2" s="1"/>
  <c r="C3" i="2" s="1"/>
  <c r="D4" i="2"/>
  <c r="E3" i="2"/>
  <c r="K3" i="2" s="1"/>
  <c r="G3" i="2"/>
  <c r="H3" i="2" s="1"/>
  <c r="J20" i="2"/>
  <c r="C4" i="1"/>
  <c r="B5" i="1"/>
  <c r="I3" i="2" l="1"/>
  <c r="D5" i="2"/>
  <c r="J21" i="2"/>
  <c r="C5" i="1"/>
  <c r="B6" i="1"/>
  <c r="E5" i="1"/>
  <c r="F4" i="2" l="1"/>
  <c r="G4" i="2" s="1"/>
  <c r="H4" i="2" s="1"/>
  <c r="I4" i="2" s="1"/>
  <c r="B4" i="2"/>
  <c r="C4" i="2" s="1"/>
  <c r="E4" i="2" s="1"/>
  <c r="K4" i="2" s="1"/>
  <c r="D6" i="2"/>
  <c r="J22" i="2"/>
  <c r="B7" i="1"/>
  <c r="E6" i="1"/>
  <c r="C6" i="1"/>
  <c r="F5" i="2" l="1"/>
  <c r="G5" i="2" s="1"/>
  <c r="H5" i="2" s="1"/>
  <c r="I5" i="2" s="1"/>
  <c r="B6" i="2" s="1"/>
  <c r="C6" i="2" s="1"/>
  <c r="E6" i="2" s="1"/>
  <c r="K6" i="2" s="1"/>
  <c r="B5" i="2"/>
  <c r="C5" i="2" s="1"/>
  <c r="E5" i="2" s="1"/>
  <c r="K5" i="2" s="1"/>
  <c r="D7" i="2"/>
  <c r="J23" i="2"/>
  <c r="B8" i="1"/>
  <c r="C7" i="1"/>
  <c r="E7" i="1"/>
  <c r="F6" i="2" l="1"/>
  <c r="D8" i="2"/>
  <c r="J24" i="2"/>
  <c r="E8" i="1"/>
  <c r="C8" i="1"/>
  <c r="B9" i="1"/>
  <c r="G6" i="2" l="1"/>
  <c r="H6" i="2" s="1"/>
  <c r="I6" i="2" s="1"/>
  <c r="B7" i="2" s="1"/>
  <c r="C7" i="2" s="1"/>
  <c r="E7" i="2" s="1"/>
  <c r="K7" i="2" s="1"/>
  <c r="D9" i="2"/>
  <c r="J25" i="2"/>
  <c r="E9" i="1"/>
  <c r="B10" i="1"/>
  <c r="C9" i="1"/>
  <c r="F7" i="2" l="1"/>
  <c r="D10" i="2"/>
  <c r="J26" i="2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E10" i="1"/>
  <c r="B11" i="1"/>
  <c r="C10" i="1"/>
  <c r="G7" i="2" l="1"/>
  <c r="H7" i="2" s="1"/>
  <c r="D11" i="2"/>
  <c r="E11" i="1"/>
  <c r="B12" i="1"/>
  <c r="C11" i="1"/>
  <c r="I7" i="2" l="1"/>
  <c r="D12" i="2"/>
  <c r="E12" i="1"/>
  <c r="C12" i="1"/>
  <c r="B13" i="1"/>
  <c r="F8" i="2" l="1"/>
  <c r="G8" i="2" s="1"/>
  <c r="B8" i="2"/>
  <c r="C8" i="2" s="1"/>
  <c r="E8" i="2" s="1"/>
  <c r="K8" i="2" s="1"/>
  <c r="D13" i="2"/>
  <c r="E13" i="1"/>
  <c r="C13" i="1"/>
  <c r="B14" i="1"/>
  <c r="H8" i="2" l="1"/>
  <c r="I8" i="2" s="1"/>
  <c r="D14" i="2"/>
  <c r="E14" i="1"/>
  <c r="C14" i="1"/>
  <c r="B15" i="1"/>
  <c r="F9" i="2" l="1"/>
  <c r="G9" i="2" s="1"/>
  <c r="H9" i="2" s="1"/>
  <c r="B9" i="2"/>
  <c r="C9" i="2" s="1"/>
  <c r="E9" i="2" s="1"/>
  <c r="K9" i="2" s="1"/>
  <c r="D15" i="2"/>
  <c r="E15" i="1"/>
  <c r="B16" i="1"/>
  <c r="B17" i="1" s="1"/>
  <c r="C15" i="1"/>
  <c r="I9" i="2" l="1"/>
  <c r="C17" i="1"/>
  <c r="B18" i="1"/>
  <c r="E17" i="1"/>
  <c r="D16" i="2"/>
  <c r="C16" i="1"/>
  <c r="E16" i="1"/>
  <c r="F10" i="2" l="1"/>
  <c r="G10" i="2" s="1"/>
  <c r="B10" i="2"/>
  <c r="C10" i="2" s="1"/>
  <c r="E10" i="2" s="1"/>
  <c r="K10" i="2" s="1"/>
  <c r="C18" i="1"/>
  <c r="B19" i="1"/>
  <c r="E18" i="1"/>
  <c r="D17" i="2"/>
  <c r="H10" i="2" l="1"/>
  <c r="I10" i="2" s="1"/>
  <c r="C19" i="1"/>
  <c r="B20" i="1"/>
  <c r="E19" i="1"/>
  <c r="D18" i="2"/>
  <c r="F11" i="2" l="1"/>
  <c r="G11" i="2" s="1"/>
  <c r="H11" i="2" s="1"/>
  <c r="B11" i="2"/>
  <c r="C11" i="2" s="1"/>
  <c r="E11" i="2" s="1"/>
  <c r="K11" i="2" s="1"/>
  <c r="C20" i="1"/>
  <c r="B21" i="1"/>
  <c r="E20" i="1"/>
  <c r="D19" i="2"/>
  <c r="I11" i="2" l="1"/>
  <c r="C21" i="1"/>
  <c r="B22" i="1"/>
  <c r="B23" i="1" s="1"/>
  <c r="B24" i="1" s="1"/>
  <c r="E21" i="1"/>
  <c r="D20" i="2"/>
  <c r="F12" i="2" l="1"/>
  <c r="G12" i="2" s="1"/>
  <c r="B12" i="2"/>
  <c r="C12" i="2" s="1"/>
  <c r="E12" i="2" s="1"/>
  <c r="K12" i="2" s="1"/>
  <c r="E24" i="1"/>
  <c r="C24" i="1"/>
  <c r="B25" i="1"/>
  <c r="C23" i="1"/>
  <c r="E23" i="1"/>
  <c r="C22" i="1"/>
  <c r="E22" i="1"/>
  <c r="D21" i="2"/>
  <c r="H12" i="2" l="1"/>
  <c r="I12" i="2"/>
  <c r="E25" i="1"/>
  <c r="C25" i="1"/>
  <c r="B26" i="1"/>
  <c r="D22" i="2"/>
  <c r="F13" i="2" l="1"/>
  <c r="B13" i="2"/>
  <c r="C13" i="2" s="1"/>
  <c r="E13" i="2" s="1"/>
  <c r="K13" i="2" s="1"/>
  <c r="G13" i="2"/>
  <c r="H13" i="2" s="1"/>
  <c r="E26" i="1"/>
  <c r="B27" i="1"/>
  <c r="C26" i="1"/>
  <c r="D23" i="2"/>
  <c r="I13" i="2" l="1"/>
  <c r="E27" i="1"/>
  <c r="B28" i="1"/>
  <c r="C27" i="1"/>
  <c r="D24" i="2"/>
  <c r="F14" i="2" l="1"/>
  <c r="B14" i="2"/>
  <c r="C14" i="2" s="1"/>
  <c r="E14" i="2" s="1"/>
  <c r="K14" i="2" s="1"/>
  <c r="G14" i="2"/>
  <c r="E28" i="1"/>
  <c r="C28" i="1"/>
  <c r="B29" i="1"/>
  <c r="D25" i="2"/>
  <c r="H14" i="2" l="1"/>
  <c r="I14" i="2"/>
  <c r="E29" i="1"/>
  <c r="C29" i="1"/>
  <c r="B30" i="1"/>
  <c r="D26" i="2"/>
  <c r="D27" i="2" s="1"/>
  <c r="F15" i="2" l="1"/>
  <c r="B15" i="2"/>
  <c r="C15" i="2" s="1"/>
  <c r="E15" i="2" s="1"/>
  <c r="K15" i="2" s="1"/>
  <c r="G15" i="2"/>
  <c r="H15" i="2" s="1"/>
  <c r="E30" i="1"/>
  <c r="B31" i="1"/>
  <c r="C30" i="1"/>
  <c r="D28" i="2"/>
  <c r="I15" i="2" l="1"/>
  <c r="E31" i="1"/>
  <c r="B32" i="1"/>
  <c r="C31" i="1"/>
  <c r="D29" i="2"/>
  <c r="F16" i="2" l="1"/>
  <c r="B16" i="2"/>
  <c r="C16" i="2" s="1"/>
  <c r="E16" i="2" s="1"/>
  <c r="K16" i="2" s="1"/>
  <c r="G16" i="2"/>
  <c r="H16" i="2" s="1"/>
  <c r="E32" i="1"/>
  <c r="C32" i="1"/>
  <c r="B33" i="1"/>
  <c r="D30" i="2"/>
  <c r="I16" i="2" l="1"/>
  <c r="E33" i="1"/>
  <c r="C33" i="1"/>
  <c r="B34" i="1"/>
  <c r="D31" i="2"/>
  <c r="F17" i="2" l="1"/>
  <c r="B17" i="2"/>
  <c r="C17" i="2" s="1"/>
  <c r="E17" i="2" s="1"/>
  <c r="K17" i="2" s="1"/>
  <c r="G17" i="2"/>
  <c r="H17" i="2" s="1"/>
  <c r="E34" i="1"/>
  <c r="B35" i="1"/>
  <c r="C34" i="1"/>
  <c r="D32" i="2"/>
  <c r="I17" i="2" l="1"/>
  <c r="E35" i="1"/>
  <c r="B36" i="1"/>
  <c r="C35" i="1"/>
  <c r="D33" i="2"/>
  <c r="F18" i="2" l="1"/>
  <c r="B18" i="2"/>
  <c r="C18" i="2" s="1"/>
  <c r="E18" i="2" s="1"/>
  <c r="K18" i="2" s="1"/>
  <c r="G18" i="2"/>
  <c r="H18" i="2" s="1"/>
  <c r="E36" i="1"/>
  <c r="C36" i="1"/>
  <c r="B37" i="1"/>
  <c r="D34" i="2"/>
  <c r="I18" i="2" l="1"/>
  <c r="E37" i="1"/>
  <c r="C37" i="1"/>
  <c r="B38" i="1"/>
  <c r="D35" i="2"/>
  <c r="D36" i="2" s="1"/>
  <c r="F19" i="2" l="1"/>
  <c r="B19" i="2"/>
  <c r="C19" i="2" s="1"/>
  <c r="E19" i="2" s="1"/>
  <c r="K19" i="2" s="1"/>
  <c r="G19" i="2"/>
  <c r="E38" i="1"/>
  <c r="B39" i="1"/>
  <c r="C38" i="1"/>
  <c r="D37" i="2"/>
  <c r="H19" i="2" l="1"/>
  <c r="I19" i="2"/>
  <c r="E39" i="1"/>
  <c r="B40" i="1"/>
  <c r="C39" i="1"/>
  <c r="D38" i="2"/>
  <c r="F20" i="2" l="1"/>
  <c r="B20" i="2"/>
  <c r="C20" i="2" s="1"/>
  <c r="E20" i="2" s="1"/>
  <c r="K20" i="2" s="1"/>
  <c r="G20" i="2"/>
  <c r="E40" i="1"/>
  <c r="C40" i="1"/>
  <c r="B41" i="1"/>
  <c r="D39" i="2"/>
  <c r="H20" i="2" l="1"/>
  <c r="I20" i="2"/>
  <c r="E41" i="1"/>
  <c r="E42" i="1" s="1"/>
  <c r="C41" i="1"/>
  <c r="C42" i="1" s="1"/>
  <c r="D40" i="2"/>
  <c r="F21" i="2" l="1"/>
  <c r="B21" i="2"/>
  <c r="C21" i="2" s="1"/>
  <c r="E21" i="2" s="1"/>
  <c r="K21" i="2" s="1"/>
  <c r="G21" i="2"/>
  <c r="H21" i="2" s="1"/>
  <c r="D41" i="2"/>
  <c r="I21" i="2" l="1"/>
  <c r="F22" i="2" l="1"/>
  <c r="B22" i="2"/>
  <c r="C22" i="2" s="1"/>
  <c r="G22" i="2"/>
  <c r="H22" i="2" s="1"/>
  <c r="E22" i="2" l="1"/>
  <c r="K22" i="2" s="1"/>
  <c r="I22" i="2"/>
  <c r="F23" i="2" l="1"/>
  <c r="G23" i="2" s="1"/>
  <c r="B23" i="2"/>
  <c r="C23" i="2" s="1"/>
  <c r="E23" i="2" l="1"/>
  <c r="K23" i="2" s="1"/>
  <c r="H23" i="2"/>
  <c r="I23" i="2" s="1"/>
  <c r="F24" i="2" l="1"/>
  <c r="B24" i="2"/>
  <c r="C24" i="2" s="1"/>
  <c r="G24" i="2" l="1"/>
  <c r="H24" i="2" s="1"/>
  <c r="I24" i="2" s="1"/>
  <c r="E24" i="2"/>
  <c r="K24" i="2" s="1"/>
  <c r="F25" i="2" l="1"/>
  <c r="B25" i="2"/>
  <c r="C25" i="2" s="1"/>
  <c r="E25" i="2" l="1"/>
  <c r="K25" i="2" s="1"/>
  <c r="G25" i="2"/>
  <c r="H25" i="2" s="1"/>
  <c r="I25" i="2"/>
  <c r="F26" i="2" l="1"/>
  <c r="B26" i="2"/>
  <c r="C26" i="2" s="1"/>
  <c r="E26" i="2" l="1"/>
  <c r="K26" i="2" s="1"/>
  <c r="G26" i="2"/>
  <c r="H26" i="2" s="1"/>
  <c r="I26" i="2"/>
  <c r="F27" i="2" l="1"/>
  <c r="B27" i="2"/>
  <c r="C27" i="2" s="1"/>
  <c r="E27" i="2" s="1"/>
  <c r="K27" i="2" s="1"/>
  <c r="G27" i="2" l="1"/>
  <c r="H27" i="2" s="1"/>
  <c r="I27" i="2"/>
  <c r="F28" i="2" l="1"/>
  <c r="G28" i="2" s="1"/>
  <c r="B28" i="2"/>
  <c r="C28" i="2" s="1"/>
  <c r="E28" i="2" s="1"/>
  <c r="K28" i="2" s="1"/>
  <c r="H28" i="2" l="1"/>
  <c r="I28" i="2" s="1"/>
  <c r="F29" i="2" l="1"/>
  <c r="B29" i="2"/>
  <c r="C29" i="2" s="1"/>
  <c r="E29" i="2" s="1"/>
  <c r="K29" i="2" s="1"/>
  <c r="G29" i="2" l="1"/>
  <c r="H29" i="2" s="1"/>
  <c r="I29" i="2" s="1"/>
  <c r="F30" i="2" l="1"/>
  <c r="B30" i="2"/>
  <c r="C30" i="2" s="1"/>
  <c r="E30" i="2" s="1"/>
  <c r="K30" i="2" s="1"/>
  <c r="G30" i="2" l="1"/>
  <c r="H30" i="2" s="1"/>
  <c r="I30" i="2" s="1"/>
  <c r="F31" i="2" l="1"/>
  <c r="B31" i="2"/>
  <c r="C31" i="2" s="1"/>
  <c r="E31" i="2" s="1"/>
  <c r="K31" i="2" s="1"/>
  <c r="G31" i="2" l="1"/>
  <c r="H31" i="2" s="1"/>
  <c r="I31" i="2" s="1"/>
  <c r="F32" i="2" l="1"/>
  <c r="B32" i="2"/>
  <c r="C32" i="2" s="1"/>
  <c r="E32" i="2" s="1"/>
  <c r="K32" i="2" s="1"/>
  <c r="G32" i="2" l="1"/>
  <c r="H32" i="2" s="1"/>
  <c r="I32" i="2" s="1"/>
  <c r="F33" i="2" l="1"/>
  <c r="G33" i="2" s="1"/>
  <c r="B33" i="2"/>
  <c r="C33" i="2" s="1"/>
  <c r="E33" i="2" s="1"/>
  <c r="K33" i="2" s="1"/>
  <c r="H33" i="2" l="1"/>
  <c r="I33" i="2" s="1"/>
  <c r="F34" i="2" l="1"/>
  <c r="B34" i="2"/>
  <c r="C34" i="2" s="1"/>
  <c r="E34" i="2" s="1"/>
  <c r="K34" i="2" s="1"/>
  <c r="G34" i="2" l="1"/>
  <c r="H34" i="2" s="1"/>
  <c r="I34" i="2"/>
  <c r="F35" i="2" l="1"/>
  <c r="B35" i="2"/>
  <c r="C35" i="2" s="1"/>
  <c r="E35" i="2" s="1"/>
  <c r="K35" i="2" s="1"/>
  <c r="G35" i="2" l="1"/>
  <c r="H35" i="2" s="1"/>
  <c r="I35" i="2"/>
  <c r="F36" i="2" l="1"/>
  <c r="G36" i="2" s="1"/>
  <c r="B36" i="2"/>
  <c r="C36" i="2" s="1"/>
  <c r="E36" i="2" s="1"/>
  <c r="K36" i="2" s="1"/>
  <c r="H36" i="2" l="1"/>
  <c r="I36" i="2" s="1"/>
  <c r="F37" i="2" l="1"/>
  <c r="B37" i="2"/>
  <c r="C37" i="2" s="1"/>
  <c r="E37" i="2" s="1"/>
  <c r="K37" i="2" s="1"/>
  <c r="G37" i="2" l="1"/>
  <c r="H37" i="2" s="1"/>
  <c r="I37" i="2"/>
  <c r="F38" i="2" l="1"/>
  <c r="G38" i="2" s="1"/>
  <c r="B38" i="2"/>
  <c r="C38" i="2" s="1"/>
  <c r="E38" i="2" s="1"/>
  <c r="K38" i="2" s="1"/>
  <c r="H38" i="2" l="1"/>
  <c r="I38" i="2" s="1"/>
  <c r="F39" i="2" l="1"/>
  <c r="B39" i="2"/>
  <c r="C39" i="2" s="1"/>
  <c r="E39" i="2" s="1"/>
  <c r="K39" i="2" s="1"/>
  <c r="G39" i="2" l="1"/>
  <c r="H39" i="2" s="1"/>
  <c r="I39" i="2" s="1"/>
  <c r="F40" i="2" l="1"/>
  <c r="B40" i="2"/>
  <c r="C40" i="2" s="1"/>
  <c r="E40" i="2" s="1"/>
  <c r="K40" i="2" s="1"/>
  <c r="G40" i="2" l="1"/>
  <c r="H40" i="2" s="1"/>
  <c r="I40" i="2" s="1"/>
  <c r="F41" i="2" l="1"/>
  <c r="G41" i="2" s="1"/>
  <c r="B41" i="2"/>
  <c r="C41" i="2" s="1"/>
  <c r="H41" i="2" l="1"/>
  <c r="I41" i="2" s="1"/>
  <c r="E41" i="2"/>
  <c r="K41" i="2" s="1"/>
  <c r="K42" i="2" s="1"/>
  <c r="C42" i="2"/>
</calcChain>
</file>

<file path=xl/sharedStrings.xml><?xml version="1.0" encoding="utf-8"?>
<sst xmlns="http://schemas.openxmlformats.org/spreadsheetml/2006/main" count="27" uniqueCount="22">
  <si>
    <t>inflation</t>
  </si>
  <si>
    <t>Année</t>
  </si>
  <si>
    <t>Mensuel</t>
  </si>
  <si>
    <t>Annuel</t>
  </si>
  <si>
    <t>salaire</t>
  </si>
  <si>
    <t>Loyer en proportion du salaire</t>
  </si>
  <si>
    <t>progression salaire par rapport a l'inflation</t>
  </si>
  <si>
    <t>Achat en proportion du salaire</t>
  </si>
  <si>
    <t>taux d'interet</t>
  </si>
  <si>
    <t>Mensualité</t>
  </si>
  <si>
    <t>Annualité</t>
  </si>
  <si>
    <t>Total restant</t>
  </si>
  <si>
    <t>interet</t>
  </si>
  <si>
    <t>remboursement</t>
  </si>
  <si>
    <t>valeur du bien</t>
  </si>
  <si>
    <t>Restant annuel</t>
  </si>
  <si>
    <t>Nombre de mois de salaire utilisés pour l'achat</t>
  </si>
  <si>
    <t>Cout total</t>
  </si>
  <si>
    <t>Cout en nombre de mois de travail</t>
  </si>
  <si>
    <t>Frais de propriétaire (impots réparations)</t>
  </si>
  <si>
    <t>Cout total par an</t>
  </si>
  <si>
    <t>Frais de réparation (% valeur du bien par 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</si>
</sst>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21">
    <xf numFmtId="0" fontId="0" fillId="0" borderId="0" xfId="0"/>
    <xf numFmtId="9" fontId="0" fillId="0" borderId="0" xfId="0" applyNumberFormat="1"/>
    <xf numFmtId="164" fontId="0" fillId="0" borderId="0" xfId="0" applyNumberFormat="1"/>
    <xf numFmtId="10" fontId="0" fillId="0" borderId="0" xfId="0" applyNumberFormat="1"/>
    <xf numFmtId="0" fontId="1" fillId="2" borderId="1" xfId="0" applyFont="1" applyFill="1" applyBorder="1"/>
    <xf numFmtId="164" fontId="1" fillId="2" borderId="2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1" xfId="0" applyFont="1" applyBorder="1"/>
    <xf numFmtId="164" fontId="0" fillId="0" borderId="2" xfId="0" applyNumberFormat="1" applyFont="1" applyBorder="1"/>
    <xf numFmtId="10" fontId="0" fillId="0" borderId="3" xfId="0" applyNumberFormat="1" applyFont="1" applyBorder="1"/>
    <xf numFmtId="0" fontId="0" fillId="0" borderId="4" xfId="0" applyFont="1" applyBorder="1"/>
    <xf numFmtId="164" fontId="0" fillId="0" borderId="5" xfId="0" applyNumberFormat="1" applyFont="1" applyBorder="1"/>
    <xf numFmtId="0" fontId="0" fillId="3" borderId="0" xfId="0" applyNumberFormat="1" applyFill="1"/>
    <xf numFmtId="0" fontId="0" fillId="3" borderId="0" xfId="0" applyFill="1"/>
    <xf numFmtId="164" fontId="0" fillId="3" borderId="0" xfId="0" applyNumberFormat="1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 wrapText="1"/>
    </xf>
    <xf numFmtId="164" fontId="0" fillId="3" borderId="0" xfId="0" applyNumberFormat="1" applyFill="1" applyAlignment="1">
      <alignment horizontal="center"/>
    </xf>
  </cellXfs>
  <cellStyles count="1">
    <cellStyle name="Normal" xfId="0" builtinId="0"/>
  </cellStyles>
  <dxfs count="4">
    <dxf>
      <numFmt numFmtId="14" formatCode="0.00%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1:E41" totalsRowShown="0">
  <autoFilter ref="A1:E41"/>
  <tableColumns count="5">
    <tableColumn id="1" name="Année"/>
    <tableColumn id="2" name="Mensuel" dataDxfId="3">
      <calculatedColumnFormula>B1*(100%+$J$2)</calculatedColumnFormula>
    </tableColumn>
    <tableColumn id="3" name="Annuel" dataDxfId="2">
      <calculatedColumnFormula>B2*12</calculatedColumnFormula>
    </tableColumn>
    <tableColumn id="4" name="salaire" dataDxfId="1">
      <calculatedColumnFormula>D1*(100%+$J$2*J$4)</calculatedColumnFormula>
    </tableColumn>
    <tableColumn id="5" name="Loyer en proportion du salaire" dataDxfId="0">
      <calculatedColumnFormula>B2/D2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7" workbookViewId="0">
      <selection activeCell="J17" sqref="J17"/>
    </sheetView>
  </sheetViews>
  <sheetFormatPr defaultRowHeight="15" x14ac:dyDescent="0.25"/>
  <cols>
    <col min="2" max="2" width="10.85546875" style="2" customWidth="1"/>
    <col min="3" max="3" width="16.28515625" style="2" customWidth="1"/>
    <col min="4" max="4" width="23.28515625" customWidth="1"/>
    <col min="5" max="5" width="29.7109375" customWidth="1"/>
    <col min="9" max="9" width="45.28515625" customWidth="1"/>
  </cols>
  <sheetData>
    <row r="1" spans="1:10" x14ac:dyDescent="0.25">
      <c r="A1" t="s">
        <v>1</v>
      </c>
      <c r="B1" s="2" t="s">
        <v>2</v>
      </c>
      <c r="C1" s="2" t="s">
        <v>3</v>
      </c>
      <c r="D1" t="s">
        <v>4</v>
      </c>
      <c r="E1" t="s">
        <v>5</v>
      </c>
    </row>
    <row r="2" spans="1:10" x14ac:dyDescent="0.25">
      <c r="A2">
        <v>1</v>
      </c>
      <c r="B2" s="2">
        <f>J6*6%/12</f>
        <v>500</v>
      </c>
      <c r="C2" s="2">
        <f>B2*12</f>
        <v>6000</v>
      </c>
      <c r="D2" s="2">
        <v>1500</v>
      </c>
      <c r="E2" s="3">
        <f>B2/D2</f>
        <v>0.33333333333333331</v>
      </c>
      <c r="I2" t="s">
        <v>0</v>
      </c>
      <c r="J2" s="1">
        <v>0.02</v>
      </c>
    </row>
    <row r="3" spans="1:10" x14ac:dyDescent="0.25">
      <c r="A3">
        <v>2</v>
      </c>
      <c r="B3" s="2">
        <f>B2*(100%+$J$2)</f>
        <v>510</v>
      </c>
      <c r="C3" s="2">
        <f t="shared" ref="C3:C41" si="0">B3*12</f>
        <v>6120</v>
      </c>
      <c r="D3" s="2">
        <f>D2*(100%+$J$2*J$4)</f>
        <v>1515</v>
      </c>
      <c r="E3" s="3">
        <f t="shared" ref="E3:E16" si="1">B3/D3</f>
        <v>0.33663366336633666</v>
      </c>
      <c r="I3" t="s">
        <v>4</v>
      </c>
      <c r="J3">
        <v>1500</v>
      </c>
    </row>
    <row r="4" spans="1:10" x14ac:dyDescent="0.25">
      <c r="A4">
        <v>3</v>
      </c>
      <c r="B4" s="2">
        <f t="shared" ref="B4:B16" si="2">B3*(100%+$J$2)</f>
        <v>520.20000000000005</v>
      </c>
      <c r="C4" s="2">
        <f t="shared" si="0"/>
        <v>6242.4000000000005</v>
      </c>
      <c r="D4" s="2">
        <f t="shared" ref="D4:D16" si="3">D3*(100%+$J$2*J$4)</f>
        <v>1530.15</v>
      </c>
      <c r="E4" s="3">
        <f t="shared" si="1"/>
        <v>0.33996666993432018</v>
      </c>
      <c r="I4" t="s">
        <v>6</v>
      </c>
      <c r="J4">
        <v>0.5</v>
      </c>
    </row>
    <row r="5" spans="1:10" x14ac:dyDescent="0.25">
      <c r="A5">
        <v>4</v>
      </c>
      <c r="B5" s="2">
        <f t="shared" si="2"/>
        <v>530.60400000000004</v>
      </c>
      <c r="C5" s="2">
        <f t="shared" si="0"/>
        <v>6367.2480000000005</v>
      </c>
      <c r="D5" s="2">
        <f t="shared" si="3"/>
        <v>1545.4515000000001</v>
      </c>
      <c r="E5" s="3">
        <f t="shared" si="1"/>
        <v>0.34333267656733324</v>
      </c>
      <c r="I5" t="s">
        <v>8</v>
      </c>
      <c r="J5" s="1">
        <v>0.04</v>
      </c>
    </row>
    <row r="6" spans="1:10" x14ac:dyDescent="0.25">
      <c r="A6">
        <v>5</v>
      </c>
      <c r="B6" s="2">
        <f t="shared" si="2"/>
        <v>541.21608000000003</v>
      </c>
      <c r="C6" s="2">
        <f t="shared" si="0"/>
        <v>6494.5929599999999</v>
      </c>
      <c r="D6" s="2">
        <f t="shared" si="3"/>
        <v>1560.9060150000003</v>
      </c>
      <c r="E6" s="3">
        <f t="shared" si="1"/>
        <v>0.34673200999869291</v>
      </c>
      <c r="I6" t="s">
        <v>14</v>
      </c>
      <c r="J6">
        <v>100000</v>
      </c>
    </row>
    <row r="7" spans="1:10" x14ac:dyDescent="0.25">
      <c r="A7">
        <v>6</v>
      </c>
      <c r="B7" s="2">
        <f t="shared" si="2"/>
        <v>552.0404016</v>
      </c>
      <c r="C7" s="2">
        <f t="shared" si="0"/>
        <v>6624.4848191999999</v>
      </c>
      <c r="D7" s="2">
        <f t="shared" si="3"/>
        <v>1576.5150751500003</v>
      </c>
      <c r="E7" s="3">
        <f t="shared" si="1"/>
        <v>0.35016500019669977</v>
      </c>
      <c r="I7" t="s">
        <v>21</v>
      </c>
      <c r="J7" s="3">
        <v>1.4999999999999999E-2</v>
      </c>
    </row>
    <row r="8" spans="1:10" x14ac:dyDescent="0.25">
      <c r="A8">
        <v>7</v>
      </c>
      <c r="B8" s="2">
        <f t="shared" si="2"/>
        <v>563.08120963199997</v>
      </c>
      <c r="C8" s="2">
        <f t="shared" si="0"/>
        <v>6756.9745155839992</v>
      </c>
      <c r="D8" s="2">
        <f t="shared" si="3"/>
        <v>1592.2802259015002</v>
      </c>
      <c r="E8" s="3">
        <f t="shared" si="1"/>
        <v>0.3536319803966671</v>
      </c>
      <c r="I8" t="s">
        <v>9</v>
      </c>
      <c r="J8">
        <v>600</v>
      </c>
    </row>
    <row r="9" spans="1:10" x14ac:dyDescent="0.25">
      <c r="A9">
        <v>8</v>
      </c>
      <c r="B9" s="2">
        <f t="shared" si="2"/>
        <v>574.34283382464002</v>
      </c>
      <c r="C9" s="2">
        <f t="shared" si="0"/>
        <v>6892.1140058956807</v>
      </c>
      <c r="D9" s="2">
        <f t="shared" si="3"/>
        <v>1608.2030281605153</v>
      </c>
      <c r="E9" s="3">
        <f t="shared" si="1"/>
        <v>0.35713328713326775</v>
      </c>
    </row>
    <row r="10" spans="1:10" x14ac:dyDescent="0.25">
      <c r="A10">
        <v>9</v>
      </c>
      <c r="B10" s="2">
        <f t="shared" si="2"/>
        <v>585.82969050113286</v>
      </c>
      <c r="C10" s="2">
        <f t="shared" si="0"/>
        <v>7029.9562860135939</v>
      </c>
      <c r="D10" s="2">
        <f t="shared" si="3"/>
        <v>1624.2850584421203</v>
      </c>
      <c r="E10" s="3">
        <f t="shared" si="1"/>
        <v>0.36066926027320118</v>
      </c>
    </row>
    <row r="11" spans="1:10" x14ac:dyDescent="0.25">
      <c r="A11">
        <v>10</v>
      </c>
      <c r="B11" s="2">
        <f t="shared" si="2"/>
        <v>597.54628431115555</v>
      </c>
      <c r="C11" s="2">
        <f t="shared" si="0"/>
        <v>7170.555411733867</v>
      </c>
      <c r="D11" s="2">
        <f t="shared" si="3"/>
        <v>1640.5279090265415</v>
      </c>
      <c r="E11" s="3">
        <f t="shared" si="1"/>
        <v>0.36424024304818337</v>
      </c>
    </row>
    <row r="12" spans="1:10" x14ac:dyDescent="0.25">
      <c r="A12">
        <v>11</v>
      </c>
      <c r="B12" s="2">
        <f t="shared" si="2"/>
        <v>609.49720999737872</v>
      </c>
      <c r="C12" s="2">
        <f t="shared" si="0"/>
        <v>7313.9665199685442</v>
      </c>
      <c r="D12" s="2">
        <f t="shared" si="3"/>
        <v>1656.9331881168068</v>
      </c>
      <c r="E12" s="3">
        <f t="shared" si="1"/>
        <v>0.36784658208826448</v>
      </c>
    </row>
    <row r="13" spans="1:10" x14ac:dyDescent="0.25">
      <c r="A13">
        <v>12</v>
      </c>
      <c r="B13" s="2">
        <f t="shared" si="2"/>
        <v>621.68715419732632</v>
      </c>
      <c r="C13" s="2">
        <f t="shared" si="0"/>
        <v>7460.2458503679154</v>
      </c>
      <c r="D13" s="2">
        <f t="shared" si="3"/>
        <v>1673.502519997975</v>
      </c>
      <c r="E13" s="3">
        <f t="shared" si="1"/>
        <v>0.37148862745547501</v>
      </c>
    </row>
    <row r="14" spans="1:10" x14ac:dyDescent="0.25">
      <c r="A14">
        <v>13</v>
      </c>
      <c r="B14" s="2">
        <f t="shared" si="2"/>
        <v>634.12089728127285</v>
      </c>
      <c r="C14" s="2">
        <f t="shared" si="0"/>
        <v>7609.4507673752742</v>
      </c>
      <c r="D14" s="2">
        <f t="shared" si="3"/>
        <v>1690.2375451979549</v>
      </c>
      <c r="E14" s="3">
        <f t="shared" si="1"/>
        <v>0.37516673267780637</v>
      </c>
    </row>
    <row r="15" spans="1:10" x14ac:dyDescent="0.25">
      <c r="A15">
        <v>14</v>
      </c>
      <c r="B15" s="2">
        <f t="shared" si="2"/>
        <v>646.80331522689835</v>
      </c>
      <c r="C15" s="2">
        <f t="shared" si="0"/>
        <v>7761.6397827227802</v>
      </c>
      <c r="D15" s="2">
        <f t="shared" si="3"/>
        <v>1707.1399206499345</v>
      </c>
      <c r="E15" s="3">
        <f t="shared" si="1"/>
        <v>0.37888125478352724</v>
      </c>
    </row>
    <row r="16" spans="1:10" x14ac:dyDescent="0.25">
      <c r="A16">
        <v>15</v>
      </c>
      <c r="B16" s="2">
        <f t="shared" si="2"/>
        <v>659.73938153143638</v>
      </c>
      <c r="C16" s="2">
        <f>B16*12</f>
        <v>7916.872578377237</v>
      </c>
      <c r="D16" s="2">
        <f t="shared" si="3"/>
        <v>1724.2113198564339</v>
      </c>
      <c r="E16" s="3">
        <f t="shared" si="1"/>
        <v>0.38263255433583943</v>
      </c>
    </row>
    <row r="17" spans="1:5" x14ac:dyDescent="0.25">
      <c r="A17">
        <v>16</v>
      </c>
      <c r="B17" s="2">
        <f t="shared" ref="B17:B22" si="4">B16*(100%+$J$2)</f>
        <v>672.93416916206513</v>
      </c>
      <c r="C17" s="2">
        <f t="shared" si="0"/>
        <v>8075.2100299447811</v>
      </c>
      <c r="D17" s="2">
        <f t="shared" ref="D17:D22" si="5">D16*(100%+$J$2*J$4)</f>
        <v>1741.4534330549982</v>
      </c>
      <c r="E17" s="3">
        <f t="shared" ref="E17:E22" si="6">B17/D17</f>
        <v>0.3864209954678775</v>
      </c>
    </row>
    <row r="18" spans="1:5" x14ac:dyDescent="0.25">
      <c r="A18">
        <v>17</v>
      </c>
      <c r="B18" s="2">
        <f t="shared" si="4"/>
        <v>686.39285254530648</v>
      </c>
      <c r="C18" s="2">
        <f t="shared" si="0"/>
        <v>8236.7142305436773</v>
      </c>
      <c r="D18" s="2">
        <f t="shared" si="5"/>
        <v>1758.8679673855481</v>
      </c>
      <c r="E18" s="3">
        <f t="shared" si="6"/>
        <v>0.39024694591805453</v>
      </c>
    </row>
    <row r="19" spans="1:5" x14ac:dyDescent="0.25">
      <c r="A19">
        <v>18</v>
      </c>
      <c r="B19" s="2">
        <f t="shared" si="4"/>
        <v>700.12070959621258</v>
      </c>
      <c r="C19" s="2">
        <f t="shared" si="0"/>
        <v>8401.4485151545505</v>
      </c>
      <c r="D19" s="2">
        <f t="shared" si="5"/>
        <v>1776.4566470594036</v>
      </c>
      <c r="E19" s="3">
        <f t="shared" si="6"/>
        <v>0.39411077706575803</v>
      </c>
    </row>
    <row r="20" spans="1:5" x14ac:dyDescent="0.25">
      <c r="A20">
        <v>19</v>
      </c>
      <c r="B20" s="2">
        <f t="shared" si="4"/>
        <v>714.12312378813681</v>
      </c>
      <c r="C20" s="2">
        <f t="shared" si="0"/>
        <v>8569.4774854576426</v>
      </c>
      <c r="D20" s="2">
        <f t="shared" si="5"/>
        <v>1794.2212135299976</v>
      </c>
      <c r="E20" s="3">
        <f t="shared" si="6"/>
        <v>0.39801286396739916</v>
      </c>
    </row>
    <row r="21" spans="1:5" x14ac:dyDescent="0.25">
      <c r="A21">
        <v>20</v>
      </c>
      <c r="B21" s="2">
        <f t="shared" si="4"/>
        <v>728.40558626389952</v>
      </c>
      <c r="C21" s="2">
        <f t="shared" si="0"/>
        <v>8740.8670351667934</v>
      </c>
      <c r="D21" s="2">
        <f t="shared" si="5"/>
        <v>1812.1634256652976</v>
      </c>
      <c r="E21" s="3">
        <f t="shared" si="6"/>
        <v>0.40195358539281895</v>
      </c>
    </row>
    <row r="22" spans="1:5" x14ac:dyDescent="0.25">
      <c r="A22">
        <v>21</v>
      </c>
      <c r="B22" s="2">
        <f t="shared" si="4"/>
        <v>742.97369798917748</v>
      </c>
      <c r="C22" s="2">
        <f t="shared" si="0"/>
        <v>8915.6843758701289</v>
      </c>
      <c r="D22" s="2">
        <f t="shared" si="5"/>
        <v>1830.2850599219505</v>
      </c>
      <c r="E22" s="3">
        <f t="shared" si="6"/>
        <v>0.40593332386205477</v>
      </c>
    </row>
    <row r="23" spans="1:5" x14ac:dyDescent="0.25">
      <c r="A23">
        <v>22</v>
      </c>
      <c r="B23" s="2">
        <f t="shared" ref="B23:B24" si="7">B22*(100%+$J$2)</f>
        <v>757.83317194896108</v>
      </c>
      <c r="C23" s="2">
        <f t="shared" si="0"/>
        <v>9093.998063387533</v>
      </c>
      <c r="D23" s="2">
        <f t="shared" ref="D23:D24" si="8">D22*(100%+$J$2*J$4)</f>
        <v>1848.58791052117</v>
      </c>
      <c r="E23" s="3">
        <f t="shared" ref="E23:E24" si="9">B23/D23</f>
        <v>0.40995246568247118</v>
      </c>
    </row>
    <row r="24" spans="1:5" x14ac:dyDescent="0.25">
      <c r="A24">
        <v>23</v>
      </c>
      <c r="B24" s="2">
        <f t="shared" si="7"/>
        <v>772.98983538794027</v>
      </c>
      <c r="C24" s="2">
        <f t="shared" si="0"/>
        <v>9275.8780246552833</v>
      </c>
      <c r="D24" s="2">
        <f t="shared" si="8"/>
        <v>1867.0737896263818</v>
      </c>
      <c r="E24" s="3">
        <f t="shared" si="9"/>
        <v>0.41401140098625799</v>
      </c>
    </row>
    <row r="25" spans="1:5" x14ac:dyDescent="0.25">
      <c r="A25">
        <v>24</v>
      </c>
      <c r="B25" s="2">
        <f t="shared" ref="B25:B41" si="10">B24*(100%+$J$2)</f>
        <v>788.44963209569914</v>
      </c>
      <c r="C25" s="2">
        <f t="shared" si="0"/>
        <v>9461.3955851483897</v>
      </c>
      <c r="D25" s="2">
        <f t="shared" ref="D25:D41" si="11">D24*(100%+$J$2*J$4)</f>
        <v>1885.7445275226455</v>
      </c>
      <c r="E25" s="3">
        <f t="shared" ref="E25:E41" si="12">B25/D25</f>
        <v>0.41811052376830021</v>
      </c>
    </row>
    <row r="26" spans="1:5" x14ac:dyDescent="0.25">
      <c r="A26">
        <v>25</v>
      </c>
      <c r="B26" s="2">
        <f t="shared" si="10"/>
        <v>804.21862473761314</v>
      </c>
      <c r="C26" s="2">
        <f t="shared" si="0"/>
        <v>9650.6234968513581</v>
      </c>
      <c r="D26" s="2">
        <f t="shared" si="11"/>
        <v>1904.6019727978719</v>
      </c>
      <c r="E26" s="3">
        <f t="shared" si="12"/>
        <v>0.42225023192442201</v>
      </c>
    </row>
    <row r="27" spans="1:5" x14ac:dyDescent="0.25">
      <c r="A27">
        <v>26</v>
      </c>
      <c r="B27" s="2">
        <f t="shared" si="10"/>
        <v>820.30299723236544</v>
      </c>
      <c r="C27" s="2">
        <f t="shared" si="0"/>
        <v>9843.6359667883844</v>
      </c>
      <c r="D27" s="2">
        <f t="shared" si="11"/>
        <v>1923.6479925258507</v>
      </c>
      <c r="E27" s="3">
        <f t="shared" si="12"/>
        <v>0.42643092729001036</v>
      </c>
    </row>
    <row r="28" spans="1:5" x14ac:dyDescent="0.25">
      <c r="A28">
        <v>27</v>
      </c>
      <c r="B28" s="2">
        <f t="shared" si="10"/>
        <v>836.70905717701271</v>
      </c>
      <c r="C28" s="2">
        <f t="shared" si="0"/>
        <v>10040.508686124153</v>
      </c>
      <c r="D28" s="2">
        <f t="shared" si="11"/>
        <v>1942.8844724511091</v>
      </c>
      <c r="E28" s="3">
        <f t="shared" si="12"/>
        <v>0.43065301567902037</v>
      </c>
    </row>
    <row r="29" spans="1:5" x14ac:dyDescent="0.25">
      <c r="A29">
        <v>28</v>
      </c>
      <c r="B29" s="2">
        <f t="shared" si="10"/>
        <v>853.44323832055295</v>
      </c>
      <c r="C29" s="2">
        <f t="shared" si="0"/>
        <v>10241.318859846635</v>
      </c>
      <c r="D29" s="2">
        <f t="shared" si="11"/>
        <v>1962.3133171756201</v>
      </c>
      <c r="E29" s="3">
        <f t="shared" si="12"/>
        <v>0.4349169069233671</v>
      </c>
    </row>
    <row r="30" spans="1:5" x14ac:dyDescent="0.25">
      <c r="A30">
        <v>29</v>
      </c>
      <c r="B30" s="2">
        <f t="shared" si="10"/>
        <v>870.51210308696398</v>
      </c>
      <c r="C30" s="2">
        <f t="shared" si="0"/>
        <v>10446.145237043567</v>
      </c>
      <c r="D30" s="2">
        <f t="shared" si="11"/>
        <v>1981.9364503473764</v>
      </c>
      <c r="E30" s="3">
        <f t="shared" si="12"/>
        <v>0.43922301491270732</v>
      </c>
    </row>
    <row r="31" spans="1:5" x14ac:dyDescent="0.25">
      <c r="A31">
        <v>30</v>
      </c>
      <c r="B31" s="2">
        <f t="shared" si="10"/>
        <v>887.92234514870324</v>
      </c>
      <c r="C31" s="2">
        <f t="shared" si="0"/>
        <v>10655.068141784439</v>
      </c>
      <c r="D31" s="2">
        <f t="shared" si="11"/>
        <v>2001.7558148508501</v>
      </c>
      <c r="E31" s="3">
        <f t="shared" si="12"/>
        <v>0.44357175763461537</v>
      </c>
    </row>
    <row r="32" spans="1:5" x14ac:dyDescent="0.25">
      <c r="A32">
        <v>31</v>
      </c>
      <c r="B32" s="2">
        <f t="shared" si="10"/>
        <v>905.68079205167737</v>
      </c>
      <c r="C32" s="2">
        <f t="shared" si="0"/>
        <v>10868.169504620128</v>
      </c>
      <c r="D32" s="2">
        <f t="shared" si="11"/>
        <v>2021.7733729993586</v>
      </c>
      <c r="E32" s="3">
        <f t="shared" si="12"/>
        <v>0.44796355721515613</v>
      </c>
    </row>
    <row r="33" spans="1:5" x14ac:dyDescent="0.25">
      <c r="A33">
        <v>32</v>
      </c>
      <c r="B33" s="2">
        <f t="shared" si="10"/>
        <v>923.79440789271098</v>
      </c>
      <c r="C33" s="2">
        <f t="shared" si="0"/>
        <v>11085.532894712531</v>
      </c>
      <c r="D33" s="2">
        <f t="shared" si="11"/>
        <v>2041.9911067293522</v>
      </c>
      <c r="E33" s="3">
        <f t="shared" si="12"/>
        <v>0.45239883995986069</v>
      </c>
    </row>
    <row r="34" spans="1:5" x14ac:dyDescent="0.25">
      <c r="A34">
        <v>33</v>
      </c>
      <c r="B34" s="2">
        <f t="shared" si="10"/>
        <v>942.27029605056521</v>
      </c>
      <c r="C34" s="2">
        <f t="shared" si="0"/>
        <v>11307.243552606782</v>
      </c>
      <c r="D34" s="2">
        <f t="shared" si="11"/>
        <v>2062.4110177966459</v>
      </c>
      <c r="E34" s="3">
        <f t="shared" si="12"/>
        <v>0.45687803639510677</v>
      </c>
    </row>
    <row r="35" spans="1:5" x14ac:dyDescent="0.25">
      <c r="A35">
        <v>34</v>
      </c>
      <c r="B35" s="2">
        <f t="shared" si="10"/>
        <v>961.11570197157653</v>
      </c>
      <c r="C35" s="2">
        <f t="shared" si="0"/>
        <v>11533.388423658918</v>
      </c>
      <c r="D35" s="2">
        <f t="shared" si="11"/>
        <v>2083.0351279746124</v>
      </c>
      <c r="E35" s="3">
        <f t="shared" si="12"/>
        <v>0.46140158130990983</v>
      </c>
    </row>
    <row r="36" spans="1:5" x14ac:dyDescent="0.25">
      <c r="A36">
        <v>35</v>
      </c>
      <c r="B36" s="2">
        <f t="shared" si="10"/>
        <v>980.33801601100811</v>
      </c>
      <c r="C36" s="2">
        <f t="shared" si="0"/>
        <v>11764.056192132097</v>
      </c>
      <c r="D36" s="2">
        <f t="shared" si="11"/>
        <v>2103.8654792543584</v>
      </c>
      <c r="E36" s="3">
        <f t="shared" si="12"/>
        <v>0.4659699137981268</v>
      </c>
    </row>
    <row r="37" spans="1:5" x14ac:dyDescent="0.25">
      <c r="A37">
        <v>36</v>
      </c>
      <c r="B37" s="2">
        <f t="shared" si="10"/>
        <v>999.94477633122824</v>
      </c>
      <c r="C37" s="2">
        <f t="shared" si="0"/>
        <v>11999.337315974739</v>
      </c>
      <c r="D37" s="2">
        <f t="shared" si="11"/>
        <v>2124.9041340469021</v>
      </c>
      <c r="E37" s="3">
        <f t="shared" si="12"/>
        <v>0.47058347730107852</v>
      </c>
    </row>
    <row r="38" spans="1:5" x14ac:dyDescent="0.25">
      <c r="A38">
        <v>37</v>
      </c>
      <c r="B38" s="2">
        <f t="shared" si="10"/>
        <v>1019.9436718578528</v>
      </c>
      <c r="C38" s="2">
        <f t="shared" si="0"/>
        <v>12239.324062294234</v>
      </c>
      <c r="D38" s="2">
        <f t="shared" si="11"/>
        <v>2146.153175387371</v>
      </c>
      <c r="E38" s="3">
        <f t="shared" si="12"/>
        <v>0.47524271965059417</v>
      </c>
    </row>
    <row r="39" spans="1:5" x14ac:dyDescent="0.25">
      <c r="A39">
        <v>38</v>
      </c>
      <c r="B39" s="2">
        <f t="shared" si="10"/>
        <v>1040.3425452950098</v>
      </c>
      <c r="C39" s="2">
        <f t="shared" si="0"/>
        <v>12484.110543540119</v>
      </c>
      <c r="D39" s="2">
        <f t="shared" si="11"/>
        <v>2167.6147071412447</v>
      </c>
      <c r="E39" s="3">
        <f t="shared" si="12"/>
        <v>0.47994809311248121</v>
      </c>
    </row>
    <row r="40" spans="1:5" x14ac:dyDescent="0.25">
      <c r="A40">
        <v>39</v>
      </c>
      <c r="B40" s="2">
        <f t="shared" si="10"/>
        <v>1061.1493962009101</v>
      </c>
      <c r="C40" s="2">
        <f t="shared" si="0"/>
        <v>12733.792754410922</v>
      </c>
      <c r="D40" s="2">
        <f t="shared" si="11"/>
        <v>2189.290854212657</v>
      </c>
      <c r="E40" s="3">
        <f t="shared" si="12"/>
        <v>0.48470005443042669</v>
      </c>
    </row>
    <row r="41" spans="1:5" x14ac:dyDescent="0.25">
      <c r="A41">
        <v>40</v>
      </c>
      <c r="B41" s="2">
        <f t="shared" si="10"/>
        <v>1082.3723841249284</v>
      </c>
      <c r="C41" s="2">
        <f t="shared" si="0"/>
        <v>12988.468609499141</v>
      </c>
      <c r="D41" s="2">
        <f t="shared" si="11"/>
        <v>2211.1837627547834</v>
      </c>
      <c r="E41" s="3">
        <f t="shared" si="12"/>
        <v>0.48949906487033196</v>
      </c>
    </row>
    <row r="42" spans="1:5" x14ac:dyDescent="0.25">
      <c r="A42" s="16" t="s">
        <v>17</v>
      </c>
      <c r="B42" s="16"/>
      <c r="C42" s="15">
        <f>SUM(C2:C41)</f>
        <v>362411.8990844558</v>
      </c>
      <c r="D42" s="17" t="s">
        <v>18</v>
      </c>
      <c r="E42" s="13">
        <f>SUM(E2:E41)*12</f>
        <v>195.14685540128588</v>
      </c>
    </row>
    <row r="43" spans="1:5" x14ac:dyDescent="0.25">
      <c r="D43" s="17"/>
      <c r="E43" s="14"/>
    </row>
  </sheetData>
  <mergeCells count="2">
    <mergeCell ref="A42:B42"/>
    <mergeCell ref="D42:D43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workbookViewId="0">
      <selection activeCell="F3" sqref="F3"/>
    </sheetView>
  </sheetViews>
  <sheetFormatPr defaultRowHeight="15" x14ac:dyDescent="0.25"/>
  <cols>
    <col min="2" max="2" width="15" customWidth="1"/>
    <col min="3" max="3" width="20" customWidth="1"/>
    <col min="4" max="4" width="20.140625" customWidth="1"/>
    <col min="5" max="5" width="18.140625" customWidth="1"/>
    <col min="6" max="9" width="20" customWidth="1"/>
    <col min="10" max="10" width="12.140625" customWidth="1"/>
    <col min="11" max="11" width="29.85546875" customWidth="1"/>
    <col min="12" max="12" width="28.140625" customWidth="1"/>
  </cols>
  <sheetData>
    <row r="1" spans="1:11" x14ac:dyDescent="0.25">
      <c r="A1" s="4" t="s">
        <v>1</v>
      </c>
      <c r="B1" s="5" t="s">
        <v>9</v>
      </c>
      <c r="C1" s="5" t="s">
        <v>10</v>
      </c>
      <c r="D1" s="5" t="s">
        <v>19</v>
      </c>
      <c r="E1" s="5" t="s">
        <v>20</v>
      </c>
      <c r="F1" s="5" t="s">
        <v>11</v>
      </c>
      <c r="G1" s="5" t="s">
        <v>12</v>
      </c>
      <c r="H1" s="5" t="s">
        <v>13</v>
      </c>
      <c r="I1" s="5" t="s">
        <v>15</v>
      </c>
      <c r="J1" s="6" t="s">
        <v>4</v>
      </c>
      <c r="K1" s="7" t="s">
        <v>7</v>
      </c>
    </row>
    <row r="2" spans="1:11" x14ac:dyDescent="0.25">
      <c r="A2" s="8">
        <v>1</v>
      </c>
      <c r="B2" s="9">
        <f>Loyer!J8</f>
        <v>600</v>
      </c>
      <c r="C2" s="9">
        <f>B2*12</f>
        <v>7200</v>
      </c>
      <c r="D2" s="9">
        <f>Achat!$B2+Loyer!J7*Achat!$F$2</f>
        <v>2100</v>
      </c>
      <c r="E2" s="9">
        <f>D2+C2</f>
        <v>9300</v>
      </c>
      <c r="F2" s="9">
        <f>Loyer!J6</f>
        <v>100000</v>
      </c>
      <c r="G2" s="9">
        <f>F2*Loyer!$J$5</f>
        <v>4000</v>
      </c>
      <c r="H2" s="9">
        <f>C2-G2</f>
        <v>3200</v>
      </c>
      <c r="I2" s="9">
        <f>IF(F2-H2&gt;0,F2-H2,0)</f>
        <v>96800</v>
      </c>
      <c r="J2" s="9">
        <v>1500</v>
      </c>
      <c r="K2" s="10">
        <f>E2/(J2*12)</f>
        <v>0.51666666666666672</v>
      </c>
    </row>
    <row r="3" spans="1:11" x14ac:dyDescent="0.25">
      <c r="A3" s="8">
        <v>2</v>
      </c>
      <c r="B3" s="9">
        <f>IF(I2&gt;0,B$2,0)</f>
        <v>600</v>
      </c>
      <c r="C3" s="9">
        <f t="shared" ref="C3:C41" si="0">B3*12</f>
        <v>7200</v>
      </c>
      <c r="D3" s="9">
        <f>D2*(100%+Loyer!$J$2)</f>
        <v>2142</v>
      </c>
      <c r="E3" s="9">
        <f t="shared" ref="E3:E26" si="1">D3+C3</f>
        <v>9342</v>
      </c>
      <c r="F3" s="9">
        <f>I2</f>
        <v>96800</v>
      </c>
      <c r="G3" s="9">
        <f>F3*Loyer!$J$5</f>
        <v>3872</v>
      </c>
      <c r="H3" s="9">
        <f>C3-G3</f>
        <v>3328</v>
      </c>
      <c r="I3" s="9">
        <f t="shared" ref="I3:I41" si="2">IF(F3-H3&gt;0,F3-H3,0)</f>
        <v>93472</v>
      </c>
      <c r="J3" s="9">
        <f>J2*(100%+Loyer!$J$2*Loyer!J$4)</f>
        <v>1515</v>
      </c>
      <c r="K3" s="10">
        <f t="shared" ref="K3:K26" si="3">E3/(J3*12)</f>
        <v>0.51386138613861387</v>
      </c>
    </row>
    <row r="4" spans="1:11" x14ac:dyDescent="0.25">
      <c r="A4" s="8">
        <v>3</v>
      </c>
      <c r="B4" s="9">
        <f t="shared" ref="B4:B41" si="4">IF(I3&gt;0,B$2,0)</f>
        <v>600</v>
      </c>
      <c r="C4" s="9">
        <f t="shared" si="0"/>
        <v>7200</v>
      </c>
      <c r="D4" s="9">
        <f>D3*(100%+Loyer!$J$2)</f>
        <v>2184.84</v>
      </c>
      <c r="E4" s="9">
        <f t="shared" si="1"/>
        <v>9384.84</v>
      </c>
      <c r="F4" s="9">
        <f t="shared" ref="F4:F16" si="5">I3</f>
        <v>93472</v>
      </c>
      <c r="G4" s="9">
        <f>F4*Loyer!$J$5</f>
        <v>3738.88</v>
      </c>
      <c r="H4" s="9">
        <f t="shared" ref="H4:H16" si="6">C4-G4</f>
        <v>3461.12</v>
      </c>
      <c r="I4" s="9">
        <f t="shared" si="2"/>
        <v>90010.880000000005</v>
      </c>
      <c r="J4" s="9">
        <f>J3*(100%+Loyer!$J$2*Loyer!J$4)</f>
        <v>1530.15</v>
      </c>
      <c r="K4" s="10">
        <f t="shared" si="3"/>
        <v>0.51110675423978036</v>
      </c>
    </row>
    <row r="5" spans="1:11" x14ac:dyDescent="0.25">
      <c r="A5" s="8">
        <v>4</v>
      </c>
      <c r="B5" s="9">
        <f t="shared" si="4"/>
        <v>600</v>
      </c>
      <c r="C5" s="9">
        <f t="shared" si="0"/>
        <v>7200</v>
      </c>
      <c r="D5" s="9">
        <f>D4*(100%+Loyer!$J$2)</f>
        <v>2228.5368000000003</v>
      </c>
      <c r="E5" s="9">
        <f t="shared" si="1"/>
        <v>9428.5367999999999</v>
      </c>
      <c r="F5" s="9">
        <f t="shared" si="5"/>
        <v>90010.880000000005</v>
      </c>
      <c r="G5" s="9">
        <f>F5*Loyer!$J$5</f>
        <v>3600.4352000000003</v>
      </c>
      <c r="H5" s="9">
        <f t="shared" si="6"/>
        <v>3599.5647999999997</v>
      </c>
      <c r="I5" s="9">
        <f t="shared" si="2"/>
        <v>86411.315200000012</v>
      </c>
      <c r="J5" s="9">
        <f>J4*(100%+Loyer!$J$2*Loyer!J$4)</f>
        <v>1545.4515000000001</v>
      </c>
      <c r="K5" s="10">
        <f t="shared" si="3"/>
        <v>0.50840249596962439</v>
      </c>
    </row>
    <row r="6" spans="1:11" x14ac:dyDescent="0.25">
      <c r="A6" s="8">
        <v>5</v>
      </c>
      <c r="B6" s="9">
        <f t="shared" si="4"/>
        <v>600</v>
      </c>
      <c r="C6" s="9">
        <f t="shared" si="0"/>
        <v>7200</v>
      </c>
      <c r="D6" s="9">
        <f>D5*(100%+Loyer!$J$2)</f>
        <v>2273.1075360000004</v>
      </c>
      <c r="E6" s="9">
        <f t="shared" si="1"/>
        <v>9473.1075359999995</v>
      </c>
      <c r="F6" s="9">
        <f t="shared" si="5"/>
        <v>86411.315200000012</v>
      </c>
      <c r="G6" s="9">
        <f>F6*Loyer!$J$5</f>
        <v>3456.4526080000005</v>
      </c>
      <c r="H6" s="9">
        <f t="shared" si="6"/>
        <v>3743.5473919999995</v>
      </c>
      <c r="I6" s="9">
        <f t="shared" si="2"/>
        <v>82667.767808000019</v>
      </c>
      <c r="J6" s="9">
        <f>J5*(100%+Loyer!$J$2*Loyer!J$4)</f>
        <v>1560.9060150000003</v>
      </c>
      <c r="K6" s="10">
        <f t="shared" si="3"/>
        <v>0.50574834129266899</v>
      </c>
    </row>
    <row r="7" spans="1:11" x14ac:dyDescent="0.25">
      <c r="A7" s="8">
        <v>6</v>
      </c>
      <c r="B7" s="9">
        <f t="shared" si="4"/>
        <v>600</v>
      </c>
      <c r="C7" s="9">
        <f t="shared" si="0"/>
        <v>7200</v>
      </c>
      <c r="D7" s="9">
        <f>D6*(100%+Loyer!$J$2)</f>
        <v>2318.5696867200004</v>
      </c>
      <c r="E7" s="9">
        <f t="shared" si="1"/>
        <v>9518.5696867200004</v>
      </c>
      <c r="F7" s="9">
        <f t="shared" si="5"/>
        <v>82667.767808000019</v>
      </c>
      <c r="G7" s="9">
        <f>F7*Loyer!$J$5</f>
        <v>3306.7107123200008</v>
      </c>
      <c r="H7" s="9">
        <f t="shared" si="6"/>
        <v>3893.2892876799992</v>
      </c>
      <c r="I7" s="9">
        <f t="shared" si="2"/>
        <v>78774.478520320015</v>
      </c>
      <c r="J7" s="9">
        <f>J6*(100%+Loyer!$J$2*Loyer!J$4)</f>
        <v>1576.5150751500003</v>
      </c>
      <c r="K7" s="10">
        <f t="shared" si="3"/>
        <v>0.50314402511154444</v>
      </c>
    </row>
    <row r="8" spans="1:11" x14ac:dyDescent="0.25">
      <c r="A8" s="8">
        <v>7</v>
      </c>
      <c r="B8" s="9">
        <f t="shared" si="4"/>
        <v>600</v>
      </c>
      <c r="C8" s="9">
        <f t="shared" si="0"/>
        <v>7200</v>
      </c>
      <c r="D8" s="9">
        <f>D7*(100%+Loyer!$J$2)</f>
        <v>2364.9410804544004</v>
      </c>
      <c r="E8" s="9">
        <f t="shared" si="1"/>
        <v>9564.9410804544004</v>
      </c>
      <c r="F8" s="9">
        <f t="shared" si="5"/>
        <v>78774.478520320015</v>
      </c>
      <c r="G8" s="9">
        <f>F8*Loyer!$J$5</f>
        <v>3150.9791408128008</v>
      </c>
      <c r="H8" s="9">
        <f t="shared" si="6"/>
        <v>4049.0208591871992</v>
      </c>
      <c r="I8" s="9">
        <f t="shared" si="2"/>
        <v>74725.457661132823</v>
      </c>
      <c r="J8" s="9">
        <f>J7*(100%+Loyer!$J$2*Loyer!J$4)</f>
        <v>1592.2802259015002</v>
      </c>
      <c r="K8" s="10">
        <f t="shared" si="3"/>
        <v>0.50058928724051621</v>
      </c>
    </row>
    <row r="9" spans="1:11" x14ac:dyDescent="0.25">
      <c r="A9" s="8">
        <v>8</v>
      </c>
      <c r="B9" s="9">
        <f t="shared" si="4"/>
        <v>600</v>
      </c>
      <c r="C9" s="9">
        <f t="shared" si="0"/>
        <v>7200</v>
      </c>
      <c r="D9" s="9">
        <f>D8*(100%+Loyer!$J$2)</f>
        <v>2412.2399020634884</v>
      </c>
      <c r="E9" s="9">
        <f t="shared" si="1"/>
        <v>9612.2399020634875</v>
      </c>
      <c r="F9" s="9">
        <f t="shared" si="5"/>
        <v>74725.457661132823</v>
      </c>
      <c r="G9" s="9">
        <f>F9*Loyer!$J$5</f>
        <v>2989.0183064453131</v>
      </c>
      <c r="H9" s="9">
        <f t="shared" si="6"/>
        <v>4210.9816935546869</v>
      </c>
      <c r="I9" s="9">
        <f t="shared" si="2"/>
        <v>70514.475967578139</v>
      </c>
      <c r="J9" s="9">
        <f>J8*(100%+Loyer!$J$2*Loyer!J$4)</f>
        <v>1608.2030281605153</v>
      </c>
      <c r="K9" s="10">
        <f t="shared" si="3"/>
        <v>0.49808387237949775</v>
      </c>
    </row>
    <row r="10" spans="1:11" x14ac:dyDescent="0.25">
      <c r="A10" s="8">
        <v>9</v>
      </c>
      <c r="B10" s="9">
        <f t="shared" si="4"/>
        <v>600</v>
      </c>
      <c r="C10" s="9">
        <f t="shared" si="0"/>
        <v>7200</v>
      </c>
      <c r="D10" s="9">
        <f>D9*(100%+Loyer!$J$2)</f>
        <v>2460.4847001047583</v>
      </c>
      <c r="E10" s="9">
        <f t="shared" si="1"/>
        <v>9660.4847001047583</v>
      </c>
      <c r="F10" s="9">
        <f t="shared" si="5"/>
        <v>70514.475967578139</v>
      </c>
      <c r="G10" s="9">
        <f>F10*Loyer!$J$5</f>
        <v>2820.5790387031257</v>
      </c>
      <c r="H10" s="9">
        <f t="shared" si="6"/>
        <v>4379.4209612968743</v>
      </c>
      <c r="I10" s="9">
        <f t="shared" si="2"/>
        <v>66135.055006281269</v>
      </c>
      <c r="J10" s="9">
        <f>J9*(100%+Loyer!$J$2*Loyer!J$4)</f>
        <v>1624.2850584421203</v>
      </c>
      <c r="K10" s="10">
        <f t="shared" si="3"/>
        <v>0.49562753008854527</v>
      </c>
    </row>
    <row r="11" spans="1:11" x14ac:dyDescent="0.25">
      <c r="A11" s="8">
        <v>10</v>
      </c>
      <c r="B11" s="9">
        <f t="shared" si="4"/>
        <v>600</v>
      </c>
      <c r="C11" s="9">
        <f t="shared" si="0"/>
        <v>7200</v>
      </c>
      <c r="D11" s="9">
        <f>D10*(100%+Loyer!$J$2)</f>
        <v>2509.6943941068535</v>
      </c>
      <c r="E11" s="9">
        <f t="shared" si="1"/>
        <v>9709.694394106853</v>
      </c>
      <c r="F11" s="9">
        <f t="shared" si="5"/>
        <v>66135.055006281269</v>
      </c>
      <c r="G11" s="9">
        <f>F11*Loyer!$J$5</f>
        <v>2645.4022002512506</v>
      </c>
      <c r="H11" s="9">
        <f t="shared" si="6"/>
        <v>4554.5977997487498</v>
      </c>
      <c r="I11" s="9">
        <f t="shared" si="2"/>
        <v>61580.457206532519</v>
      </c>
      <c r="J11" s="9">
        <f>J10*(100%+Loyer!$J$2*Loyer!J$4)</f>
        <v>1640.5279090265415</v>
      </c>
      <c r="K11" s="10">
        <f t="shared" si="3"/>
        <v>0.4932200147628294</v>
      </c>
    </row>
    <row r="12" spans="1:11" x14ac:dyDescent="0.25">
      <c r="A12" s="8">
        <v>11</v>
      </c>
      <c r="B12" s="9">
        <f t="shared" si="4"/>
        <v>600</v>
      </c>
      <c r="C12" s="9">
        <f t="shared" si="0"/>
        <v>7200</v>
      </c>
      <c r="D12" s="9">
        <f>D11*(100%+Loyer!$J$2)</f>
        <v>2559.8882819889905</v>
      </c>
      <c r="E12" s="9">
        <f t="shared" si="1"/>
        <v>9759.8882819889914</v>
      </c>
      <c r="F12" s="9">
        <f t="shared" si="5"/>
        <v>61580.457206532519</v>
      </c>
      <c r="G12" s="9">
        <f>F12*Loyer!$J$5</f>
        <v>2463.218288261301</v>
      </c>
      <c r="H12" s="9">
        <f t="shared" si="6"/>
        <v>4736.7817117386985</v>
      </c>
      <c r="I12" s="9">
        <f t="shared" si="2"/>
        <v>56843.675494793817</v>
      </c>
      <c r="J12" s="9">
        <f>J11*(100%+Loyer!$J$2*Loyer!J$4)</f>
        <v>1656.9331881168068</v>
      </c>
      <c r="K12" s="10">
        <f t="shared" si="3"/>
        <v>0.49086108560808595</v>
      </c>
    </row>
    <row r="13" spans="1:11" x14ac:dyDescent="0.25">
      <c r="A13" s="8">
        <v>12</v>
      </c>
      <c r="B13" s="9">
        <f t="shared" si="4"/>
        <v>600</v>
      </c>
      <c r="C13" s="9">
        <f t="shared" si="0"/>
        <v>7200</v>
      </c>
      <c r="D13" s="9">
        <f>D12*(100%+Loyer!$J$2)</f>
        <v>2611.0860476287703</v>
      </c>
      <c r="E13" s="9">
        <f t="shared" si="1"/>
        <v>9811.0860476287708</v>
      </c>
      <c r="F13" s="9">
        <f t="shared" si="5"/>
        <v>56843.675494793817</v>
      </c>
      <c r="G13" s="9">
        <f>F13*Loyer!$J$5</f>
        <v>2273.7470197917528</v>
      </c>
      <c r="H13" s="9">
        <f t="shared" si="6"/>
        <v>4926.2529802082472</v>
      </c>
      <c r="I13" s="9">
        <f t="shared" si="2"/>
        <v>51917.422514585567</v>
      </c>
      <c r="J13" s="9">
        <f>J12*(100%+Loyer!$J$2*Loyer!J$4)</f>
        <v>1673.502519997975</v>
      </c>
      <c r="K13" s="10">
        <f t="shared" si="3"/>
        <v>0.48855050661653837</v>
      </c>
    </row>
    <row r="14" spans="1:11" x14ac:dyDescent="0.25">
      <c r="A14" s="8">
        <v>13</v>
      </c>
      <c r="B14" s="9">
        <f t="shared" si="4"/>
        <v>600</v>
      </c>
      <c r="C14" s="9">
        <f t="shared" si="0"/>
        <v>7200</v>
      </c>
      <c r="D14" s="9">
        <f>D13*(100%+Loyer!$J$2)</f>
        <v>2663.307768581346</v>
      </c>
      <c r="E14" s="9">
        <f t="shared" si="1"/>
        <v>9863.307768581346</v>
      </c>
      <c r="F14" s="9">
        <f t="shared" si="5"/>
        <v>51917.422514585567</v>
      </c>
      <c r="G14" s="9">
        <f>F14*Loyer!$J$5</f>
        <v>2076.6969005834226</v>
      </c>
      <c r="H14" s="9">
        <f t="shared" si="6"/>
        <v>5123.3030994165774</v>
      </c>
      <c r="I14" s="9">
        <f t="shared" si="2"/>
        <v>46794.119415168992</v>
      </c>
      <c r="J14" s="9">
        <f>J13*(100%+Loyer!$J$2*Loyer!J$4)</f>
        <v>1690.2375451979549</v>
      </c>
      <c r="K14" s="10">
        <f t="shared" si="3"/>
        <v>0.48628804654329366</v>
      </c>
    </row>
    <row r="15" spans="1:11" x14ac:dyDescent="0.25">
      <c r="A15" s="8">
        <v>14</v>
      </c>
      <c r="B15" s="9">
        <f t="shared" si="4"/>
        <v>600</v>
      </c>
      <c r="C15" s="9">
        <f t="shared" si="0"/>
        <v>7200</v>
      </c>
      <c r="D15" s="9">
        <f>D14*(100%+Loyer!$J$2)</f>
        <v>2716.573923952973</v>
      </c>
      <c r="E15" s="9">
        <f t="shared" si="1"/>
        <v>9916.5739239529721</v>
      </c>
      <c r="F15" s="9">
        <f t="shared" si="5"/>
        <v>46794.119415168992</v>
      </c>
      <c r="G15" s="9">
        <f>F15*Loyer!$J$5</f>
        <v>1871.7647766067598</v>
      </c>
      <c r="H15" s="9">
        <f t="shared" si="6"/>
        <v>5328.2352233932397</v>
      </c>
      <c r="I15" s="9">
        <f t="shared" si="2"/>
        <v>41465.884191775753</v>
      </c>
      <c r="J15" s="9">
        <f>J14*(100%+Loyer!$J$2*Loyer!J$4)</f>
        <v>1707.1399206499345</v>
      </c>
      <c r="K15" s="10">
        <f t="shared" si="3"/>
        <v>0.48407347888320618</v>
      </c>
    </row>
    <row r="16" spans="1:11" x14ac:dyDescent="0.25">
      <c r="A16" s="8">
        <v>15</v>
      </c>
      <c r="B16" s="9">
        <f t="shared" si="4"/>
        <v>600</v>
      </c>
      <c r="C16" s="9">
        <f>B16*12</f>
        <v>7200</v>
      </c>
      <c r="D16" s="9">
        <f>D15*(100%+Loyer!$J$2)</f>
        <v>2770.9054024320326</v>
      </c>
      <c r="E16" s="9">
        <f t="shared" si="1"/>
        <v>9970.9054024320321</v>
      </c>
      <c r="F16" s="9">
        <f t="shared" si="5"/>
        <v>41465.884191775753</v>
      </c>
      <c r="G16" s="9">
        <f>F16*Loyer!$J$5</f>
        <v>1658.6353676710301</v>
      </c>
      <c r="H16" s="9">
        <f t="shared" si="6"/>
        <v>5541.3646323289704</v>
      </c>
      <c r="I16" s="9">
        <f t="shared" si="2"/>
        <v>35924.51955944678</v>
      </c>
      <c r="J16" s="9">
        <f>J15*(100%+Loyer!$J$2*Loyer!J$4)</f>
        <v>1724.2113198564339</v>
      </c>
      <c r="K16" s="10">
        <f t="shared" si="3"/>
        <v>0.48190658184820878</v>
      </c>
    </row>
    <row r="17" spans="1:11" x14ac:dyDescent="0.25">
      <c r="A17" s="8">
        <v>16</v>
      </c>
      <c r="B17" s="9">
        <f t="shared" si="4"/>
        <v>600</v>
      </c>
      <c r="C17" s="9">
        <f t="shared" si="0"/>
        <v>7200</v>
      </c>
      <c r="D17" s="9">
        <f>D16*(100%+Loyer!$J$2)</f>
        <v>2826.3235104806731</v>
      </c>
      <c r="E17" s="9">
        <f t="shared" si="1"/>
        <v>10026.323510480674</v>
      </c>
      <c r="F17" s="9">
        <f t="shared" ref="F17:F41" si="7">I16</f>
        <v>35924.51955944678</v>
      </c>
      <c r="G17" s="9">
        <f>F17*Loyer!$J$5</f>
        <v>1436.9807823778713</v>
      </c>
      <c r="H17" s="9">
        <f t="shared" ref="H17:H26" si="8">C17-G17</f>
        <v>5763.019217622129</v>
      </c>
      <c r="I17" s="9">
        <f t="shared" si="2"/>
        <v>30161.500341824652</v>
      </c>
      <c r="J17" s="9">
        <f>J16*(100%+Loyer!$J$2*Loyer!J$4)</f>
        <v>1741.4534330549982</v>
      </c>
      <c r="K17" s="10">
        <f t="shared" si="3"/>
        <v>0.47978713834510861</v>
      </c>
    </row>
    <row r="18" spans="1:11" x14ac:dyDescent="0.25">
      <c r="A18" s="8">
        <v>17</v>
      </c>
      <c r="B18" s="9">
        <f t="shared" si="4"/>
        <v>600</v>
      </c>
      <c r="C18" s="9">
        <f t="shared" si="0"/>
        <v>7200</v>
      </c>
      <c r="D18" s="9">
        <f>D17*(100%+Loyer!$J$2)</f>
        <v>2882.8499806902864</v>
      </c>
      <c r="E18" s="9">
        <f t="shared" si="1"/>
        <v>10082.849980690287</v>
      </c>
      <c r="F18" s="9">
        <f t="shared" si="7"/>
        <v>30161.500341824652</v>
      </c>
      <c r="G18" s="9">
        <f>F18*Loyer!$J$5</f>
        <v>1206.4600136729862</v>
      </c>
      <c r="H18" s="9">
        <f t="shared" si="8"/>
        <v>5993.539986327014</v>
      </c>
      <c r="I18" s="9">
        <f t="shared" si="2"/>
        <v>24167.960355497638</v>
      </c>
      <c r="J18" s="9">
        <f>J17*(100%+Loyer!$J$2*Loyer!J$4)</f>
        <v>1758.8679673855481</v>
      </c>
      <c r="K18" s="10">
        <f t="shared" si="3"/>
        <v>0.47771493595384529</v>
      </c>
    </row>
    <row r="19" spans="1:11" x14ac:dyDescent="0.25">
      <c r="A19" s="8">
        <v>18</v>
      </c>
      <c r="B19" s="9">
        <f t="shared" si="4"/>
        <v>600</v>
      </c>
      <c r="C19" s="9">
        <f t="shared" si="0"/>
        <v>7200</v>
      </c>
      <c r="D19" s="9">
        <f>D18*(100%+Loyer!$J$2)</f>
        <v>2940.5069803040924</v>
      </c>
      <c r="E19" s="9">
        <f t="shared" si="1"/>
        <v>10140.506980304093</v>
      </c>
      <c r="F19" s="9">
        <f t="shared" si="7"/>
        <v>24167.960355497638</v>
      </c>
      <c r="G19" s="9">
        <f>F19*Loyer!$J$5</f>
        <v>966.71841421990553</v>
      </c>
      <c r="H19" s="9">
        <f t="shared" si="8"/>
        <v>6233.2815857800942</v>
      </c>
      <c r="I19" s="9">
        <f t="shared" si="2"/>
        <v>17934.678769717546</v>
      </c>
      <c r="J19" s="9">
        <f>J18*(100%+Loyer!$J$2*Loyer!J$4)</f>
        <v>1776.4566470594036</v>
      </c>
      <c r="K19" s="10">
        <f t="shared" si="3"/>
        <v>0.47568976690620962</v>
      </c>
    </row>
    <row r="20" spans="1:11" x14ac:dyDescent="0.25">
      <c r="A20" s="8">
        <v>19</v>
      </c>
      <c r="B20" s="9">
        <f t="shared" si="4"/>
        <v>600</v>
      </c>
      <c r="C20" s="9">
        <f t="shared" si="0"/>
        <v>7200</v>
      </c>
      <c r="D20" s="9">
        <f>D19*(100%+Loyer!$J$2)</f>
        <v>2999.3171199101744</v>
      </c>
      <c r="E20" s="9">
        <f t="shared" si="1"/>
        <v>10199.317119910174</v>
      </c>
      <c r="F20" s="9">
        <f t="shared" si="7"/>
        <v>17934.678769717546</v>
      </c>
      <c r="G20" s="9">
        <f>F20*Loyer!$J$5</f>
        <v>717.38715078870189</v>
      </c>
      <c r="H20" s="9">
        <f t="shared" si="8"/>
        <v>6482.6128492112985</v>
      </c>
      <c r="I20" s="9">
        <f t="shared" si="2"/>
        <v>11452.065920506247</v>
      </c>
      <c r="J20" s="9">
        <f>J19*(100%+Loyer!$J$2*Loyer!J$4)</f>
        <v>1794.2212135299976</v>
      </c>
      <c r="K20" s="10">
        <f t="shared" si="3"/>
        <v>0.47371142806501976</v>
      </c>
    </row>
    <row r="21" spans="1:11" x14ac:dyDescent="0.25">
      <c r="A21" s="8">
        <v>20</v>
      </c>
      <c r="B21" s="9">
        <f t="shared" si="4"/>
        <v>600</v>
      </c>
      <c r="C21" s="9">
        <f t="shared" si="0"/>
        <v>7200</v>
      </c>
      <c r="D21" s="9">
        <f>D20*(100%+Loyer!$J$2)</f>
        <v>3059.3034623083781</v>
      </c>
      <c r="E21" s="9">
        <f t="shared" si="1"/>
        <v>10259.303462308379</v>
      </c>
      <c r="F21" s="9">
        <f t="shared" si="7"/>
        <v>11452.065920506247</v>
      </c>
      <c r="G21" s="9">
        <f>F21*Loyer!$J$5</f>
        <v>458.08263682024989</v>
      </c>
      <c r="H21" s="9">
        <f t="shared" si="8"/>
        <v>6741.9173631797503</v>
      </c>
      <c r="I21" s="9">
        <f t="shared" si="2"/>
        <v>4710.1485573264972</v>
      </c>
      <c r="J21" s="9">
        <f>J20*(100%+Loyer!$J$2*Loyer!J$4)</f>
        <v>1812.1634256652976</v>
      </c>
      <c r="K21" s="10">
        <f t="shared" si="3"/>
        <v>0.47177972090375403</v>
      </c>
    </row>
    <row r="22" spans="1:11" x14ac:dyDescent="0.25">
      <c r="A22" s="8">
        <v>21</v>
      </c>
      <c r="B22" s="9">
        <f t="shared" si="4"/>
        <v>600</v>
      </c>
      <c r="C22" s="9">
        <f t="shared" si="0"/>
        <v>7200</v>
      </c>
      <c r="D22" s="9">
        <f>D21*(100%+Loyer!$J$2)</f>
        <v>3120.4895315545459</v>
      </c>
      <c r="E22" s="9">
        <f t="shared" si="1"/>
        <v>10320.489531554545</v>
      </c>
      <c r="F22" s="9">
        <f t="shared" si="7"/>
        <v>4710.1485573264972</v>
      </c>
      <c r="G22" s="9">
        <f>F22*Loyer!$J$5</f>
        <v>188.40594229305989</v>
      </c>
      <c r="H22" s="9">
        <f t="shared" si="8"/>
        <v>7011.5940577069405</v>
      </c>
      <c r="I22" s="9">
        <f t="shared" si="2"/>
        <v>0</v>
      </c>
      <c r="J22" s="9">
        <f>J21*(100%+Loyer!$J$2*Loyer!J$4)</f>
        <v>1830.2850599219505</v>
      </c>
      <c r="K22" s="10">
        <f t="shared" si="3"/>
        <v>0.46989445148663739</v>
      </c>
    </row>
    <row r="23" spans="1:11" x14ac:dyDescent="0.25">
      <c r="A23" s="8">
        <v>22</v>
      </c>
      <c r="B23" s="9">
        <f t="shared" si="4"/>
        <v>0</v>
      </c>
      <c r="C23" s="9">
        <f t="shared" si="0"/>
        <v>0</v>
      </c>
      <c r="D23" s="9">
        <f>D22*(100%+Loyer!$J$2)</f>
        <v>3182.8993221856367</v>
      </c>
      <c r="E23" s="9">
        <f t="shared" si="1"/>
        <v>3182.8993221856367</v>
      </c>
      <c r="F23" s="9">
        <f t="shared" si="7"/>
        <v>0</v>
      </c>
      <c r="G23" s="9">
        <f>F23*Loyer!$J$5</f>
        <v>0</v>
      </c>
      <c r="H23" s="9">
        <f t="shared" si="8"/>
        <v>0</v>
      </c>
      <c r="I23" s="9">
        <f t="shared" si="2"/>
        <v>0</v>
      </c>
      <c r="J23" s="9">
        <f>J22*(100%+Loyer!$J$2*Loyer!J$4)</f>
        <v>1848.58791052117</v>
      </c>
      <c r="K23" s="10">
        <f t="shared" si="3"/>
        <v>0.14348336298886491</v>
      </c>
    </row>
    <row r="24" spans="1:11" x14ac:dyDescent="0.25">
      <c r="A24" s="8">
        <v>23</v>
      </c>
      <c r="B24" s="9">
        <f t="shared" si="4"/>
        <v>0</v>
      </c>
      <c r="C24" s="9">
        <f t="shared" si="0"/>
        <v>0</v>
      </c>
      <c r="D24" s="9">
        <f>D23*(100%+Loyer!$J$2)</f>
        <v>3246.5573086293493</v>
      </c>
      <c r="E24" s="9">
        <f t="shared" si="1"/>
        <v>3246.5573086293493</v>
      </c>
      <c r="F24" s="9">
        <f t="shared" si="7"/>
        <v>0</v>
      </c>
      <c r="G24" s="9">
        <f>F24*Loyer!$J$5</f>
        <v>0</v>
      </c>
      <c r="H24" s="9">
        <f t="shared" si="8"/>
        <v>0</v>
      </c>
      <c r="I24" s="9">
        <f t="shared" si="2"/>
        <v>0</v>
      </c>
      <c r="J24" s="9">
        <f>J23*(100%+Loyer!$J$2*Loyer!J$4)</f>
        <v>1867.0737896263818</v>
      </c>
      <c r="K24" s="10">
        <f t="shared" si="3"/>
        <v>0.1449039903451903</v>
      </c>
    </row>
    <row r="25" spans="1:11" x14ac:dyDescent="0.25">
      <c r="A25" s="8">
        <v>24</v>
      </c>
      <c r="B25" s="9">
        <f t="shared" si="4"/>
        <v>0</v>
      </c>
      <c r="C25" s="9">
        <f t="shared" si="0"/>
        <v>0</v>
      </c>
      <c r="D25" s="9">
        <f>D24*(100%+Loyer!$J$2)</f>
        <v>3311.4884548019363</v>
      </c>
      <c r="E25" s="9">
        <f t="shared" si="1"/>
        <v>3311.4884548019363</v>
      </c>
      <c r="F25" s="9">
        <f t="shared" si="7"/>
        <v>0</v>
      </c>
      <c r="G25" s="9">
        <f>F25*Loyer!$J$5</f>
        <v>0</v>
      </c>
      <c r="H25" s="9">
        <f t="shared" si="8"/>
        <v>0</v>
      </c>
      <c r="I25" s="9">
        <f t="shared" si="2"/>
        <v>0</v>
      </c>
      <c r="J25" s="9">
        <f>J24*(100%+Loyer!$J$2*Loyer!J$4)</f>
        <v>1885.7445275226455</v>
      </c>
      <c r="K25" s="10">
        <f t="shared" si="3"/>
        <v>0.14633868331890507</v>
      </c>
    </row>
    <row r="26" spans="1:11" x14ac:dyDescent="0.25">
      <c r="A26" s="11">
        <v>25</v>
      </c>
      <c r="B26" s="9">
        <f t="shared" si="4"/>
        <v>0</v>
      </c>
      <c r="C26" s="12">
        <f t="shared" si="0"/>
        <v>0</v>
      </c>
      <c r="D26" s="9">
        <f>D25*(100%+Loyer!$J$2)</f>
        <v>3377.7182238979749</v>
      </c>
      <c r="E26" s="9">
        <f t="shared" si="1"/>
        <v>3377.7182238979749</v>
      </c>
      <c r="F26" s="9">
        <f t="shared" si="7"/>
        <v>0</v>
      </c>
      <c r="G26" s="12">
        <f>F26*Loyer!$J$5</f>
        <v>0</v>
      </c>
      <c r="H26" s="12">
        <f t="shared" si="8"/>
        <v>0</v>
      </c>
      <c r="I26" s="9">
        <f t="shared" si="2"/>
        <v>0</v>
      </c>
      <c r="J26" s="12">
        <f>J25*(100%+Loyer!$J$2*Loyer!J$4)</f>
        <v>1904.6019727978719</v>
      </c>
      <c r="K26" s="10">
        <f t="shared" si="3"/>
        <v>0.14778758117354771</v>
      </c>
    </row>
    <row r="27" spans="1:11" x14ac:dyDescent="0.25">
      <c r="A27" s="8">
        <v>26</v>
      </c>
      <c r="B27" s="9">
        <f t="shared" si="4"/>
        <v>0</v>
      </c>
      <c r="C27" s="9">
        <f t="shared" si="0"/>
        <v>0</v>
      </c>
      <c r="D27" s="9">
        <f>D26*(100%+Loyer!$J$2)</f>
        <v>3445.2725883759344</v>
      </c>
      <c r="E27" s="9">
        <f t="shared" ref="E27:E35" si="9">D27+C27</f>
        <v>3445.2725883759344</v>
      </c>
      <c r="F27" s="9">
        <f t="shared" si="7"/>
        <v>0</v>
      </c>
      <c r="G27" s="9">
        <f>F27*Loyer!$J$5</f>
        <v>0</v>
      </c>
      <c r="H27" s="9">
        <f t="shared" ref="H27:H35" si="10">C27-G27</f>
        <v>0</v>
      </c>
      <c r="I27" s="9">
        <f t="shared" si="2"/>
        <v>0</v>
      </c>
      <c r="J27" s="9">
        <f>J26*(100%+Loyer!$J$2*Loyer!J$4)</f>
        <v>1923.6479925258507</v>
      </c>
      <c r="K27" s="10">
        <f t="shared" ref="K27:K35" si="11">E27/(J27*12)</f>
        <v>0.14925082455150362</v>
      </c>
    </row>
    <row r="28" spans="1:11" x14ac:dyDescent="0.25">
      <c r="A28" s="11">
        <v>27</v>
      </c>
      <c r="B28" s="9">
        <f t="shared" si="4"/>
        <v>0</v>
      </c>
      <c r="C28" s="12">
        <f t="shared" si="0"/>
        <v>0</v>
      </c>
      <c r="D28" s="9">
        <f>D27*(100%+Loyer!$J$2)</f>
        <v>3514.178040143453</v>
      </c>
      <c r="E28" s="9">
        <f t="shared" si="9"/>
        <v>3514.178040143453</v>
      </c>
      <c r="F28" s="9">
        <f t="shared" si="7"/>
        <v>0</v>
      </c>
      <c r="G28" s="12">
        <f>F28*Loyer!$J$5</f>
        <v>0</v>
      </c>
      <c r="H28" s="12">
        <f t="shared" si="10"/>
        <v>0</v>
      </c>
      <c r="I28" s="9">
        <f t="shared" si="2"/>
        <v>0</v>
      </c>
      <c r="J28" s="12">
        <f>J27*(100%+Loyer!$J$2*Loyer!J$4)</f>
        <v>1942.8844724511091</v>
      </c>
      <c r="K28" s="10">
        <f t="shared" si="11"/>
        <v>0.15072855548765712</v>
      </c>
    </row>
    <row r="29" spans="1:11" x14ac:dyDescent="0.25">
      <c r="A29" s="8">
        <v>28</v>
      </c>
      <c r="B29" s="9">
        <f t="shared" si="4"/>
        <v>0</v>
      </c>
      <c r="C29" s="9">
        <f t="shared" si="0"/>
        <v>0</v>
      </c>
      <c r="D29" s="9">
        <f>D28*(100%+Loyer!$J$2)</f>
        <v>3584.4616009463221</v>
      </c>
      <c r="E29" s="9">
        <f t="shared" si="9"/>
        <v>3584.4616009463221</v>
      </c>
      <c r="F29" s="9">
        <f t="shared" si="7"/>
        <v>0</v>
      </c>
      <c r="G29" s="9">
        <f>F29*Loyer!$J$5</f>
        <v>0</v>
      </c>
      <c r="H29" s="9">
        <f t="shared" si="10"/>
        <v>0</v>
      </c>
      <c r="I29" s="9">
        <f t="shared" si="2"/>
        <v>0</v>
      </c>
      <c r="J29" s="9">
        <f>J28*(100%+Loyer!$J$2*Loyer!J$4)</f>
        <v>1962.3133171756201</v>
      </c>
      <c r="K29" s="10">
        <f t="shared" si="11"/>
        <v>0.15222091742317848</v>
      </c>
    </row>
    <row r="30" spans="1:11" x14ac:dyDescent="0.25">
      <c r="A30" s="11">
        <v>29</v>
      </c>
      <c r="B30" s="9">
        <f t="shared" si="4"/>
        <v>0</v>
      </c>
      <c r="C30" s="12">
        <f t="shared" si="0"/>
        <v>0</v>
      </c>
      <c r="D30" s="9">
        <f>D29*(100%+Loyer!$J$2)</f>
        <v>3656.1508329652484</v>
      </c>
      <c r="E30" s="9">
        <f t="shared" si="9"/>
        <v>3656.1508329652484</v>
      </c>
      <c r="F30" s="9">
        <f t="shared" si="7"/>
        <v>0</v>
      </c>
      <c r="G30" s="12">
        <f>F30*Loyer!$J$5</f>
        <v>0</v>
      </c>
      <c r="H30" s="12">
        <f t="shared" si="10"/>
        <v>0</v>
      </c>
      <c r="I30" s="9">
        <f t="shared" si="2"/>
        <v>0</v>
      </c>
      <c r="J30" s="12">
        <f>J29*(100%+Loyer!$J$2*Loyer!J$4)</f>
        <v>1981.9364503473764</v>
      </c>
      <c r="K30" s="10">
        <f t="shared" si="11"/>
        <v>0.15372805521944755</v>
      </c>
    </row>
    <row r="31" spans="1:11" x14ac:dyDescent="0.25">
      <c r="A31" s="8">
        <v>30</v>
      </c>
      <c r="B31" s="9">
        <f t="shared" si="4"/>
        <v>0</v>
      </c>
      <c r="C31" s="9">
        <f t="shared" si="0"/>
        <v>0</v>
      </c>
      <c r="D31" s="9">
        <f>D30*(100%+Loyer!$J$2)</f>
        <v>3729.2738496245533</v>
      </c>
      <c r="E31" s="9">
        <f t="shared" si="9"/>
        <v>3729.2738496245533</v>
      </c>
      <c r="F31" s="9">
        <f t="shared" si="7"/>
        <v>0</v>
      </c>
      <c r="G31" s="9">
        <f>F31*Loyer!$J$5</f>
        <v>0</v>
      </c>
      <c r="H31" s="9">
        <f t="shared" si="10"/>
        <v>0</v>
      </c>
      <c r="I31" s="9">
        <f t="shared" si="2"/>
        <v>0</v>
      </c>
      <c r="J31" s="9">
        <f>J30*(100%+Loyer!$J$2*Loyer!J$4)</f>
        <v>2001.7558148508501</v>
      </c>
      <c r="K31" s="10">
        <f t="shared" si="11"/>
        <v>0.15525011517211537</v>
      </c>
    </row>
    <row r="32" spans="1:11" x14ac:dyDescent="0.25">
      <c r="A32" s="11">
        <v>31</v>
      </c>
      <c r="B32" s="9">
        <f t="shared" si="4"/>
        <v>0</v>
      </c>
      <c r="C32" s="12">
        <f t="shared" si="0"/>
        <v>0</v>
      </c>
      <c r="D32" s="9">
        <f>D31*(100%+Loyer!$J$2)</f>
        <v>3803.8593266170446</v>
      </c>
      <c r="E32" s="9">
        <f t="shared" si="9"/>
        <v>3803.8593266170446</v>
      </c>
      <c r="F32" s="9">
        <f t="shared" si="7"/>
        <v>0</v>
      </c>
      <c r="G32" s="12">
        <f>F32*Loyer!$J$5</f>
        <v>0</v>
      </c>
      <c r="H32" s="12">
        <f t="shared" si="10"/>
        <v>0</v>
      </c>
      <c r="I32" s="9">
        <f t="shared" si="2"/>
        <v>0</v>
      </c>
      <c r="J32" s="12">
        <f>J31*(100%+Loyer!$J$2*Loyer!J$4)</f>
        <v>2021.7733729993586</v>
      </c>
      <c r="K32" s="10">
        <f t="shared" si="11"/>
        <v>0.15678724502530464</v>
      </c>
    </row>
    <row r="33" spans="1:11" x14ac:dyDescent="0.25">
      <c r="A33" s="8">
        <v>32</v>
      </c>
      <c r="B33" s="9">
        <f t="shared" si="4"/>
        <v>0</v>
      </c>
      <c r="C33" s="9">
        <f t="shared" si="0"/>
        <v>0</v>
      </c>
      <c r="D33" s="9">
        <f>D32*(100%+Loyer!$J$2)</f>
        <v>3879.9365131493855</v>
      </c>
      <c r="E33" s="9">
        <f t="shared" si="9"/>
        <v>3879.9365131493855</v>
      </c>
      <c r="F33" s="9">
        <f t="shared" si="7"/>
        <v>0</v>
      </c>
      <c r="G33" s="9">
        <f>F33*Loyer!$J$5</f>
        <v>0</v>
      </c>
      <c r="H33" s="9">
        <f t="shared" si="10"/>
        <v>0</v>
      </c>
      <c r="I33" s="9">
        <f t="shared" si="2"/>
        <v>0</v>
      </c>
      <c r="J33" s="9">
        <f>J32*(100%+Loyer!$J$2*Loyer!J$4)</f>
        <v>2041.9911067293522</v>
      </c>
      <c r="K33" s="10">
        <f t="shared" si="11"/>
        <v>0.15833959398595121</v>
      </c>
    </row>
    <row r="34" spans="1:11" x14ac:dyDescent="0.25">
      <c r="A34" s="11">
        <v>33</v>
      </c>
      <c r="B34" s="9">
        <f t="shared" si="4"/>
        <v>0</v>
      </c>
      <c r="C34" s="12">
        <f t="shared" si="0"/>
        <v>0</v>
      </c>
      <c r="D34" s="9">
        <f>D33*(100%+Loyer!$J$2)</f>
        <v>3957.5352434123733</v>
      </c>
      <c r="E34" s="9">
        <f t="shared" si="9"/>
        <v>3957.5352434123733</v>
      </c>
      <c r="F34" s="9">
        <f t="shared" si="7"/>
        <v>0</v>
      </c>
      <c r="G34" s="12">
        <f>F34*Loyer!$J$5</f>
        <v>0</v>
      </c>
      <c r="H34" s="12">
        <f t="shared" si="10"/>
        <v>0</v>
      </c>
      <c r="I34" s="9">
        <f t="shared" si="2"/>
        <v>0</v>
      </c>
      <c r="J34" s="12">
        <f>J33*(100%+Loyer!$J$2*Loyer!J$4)</f>
        <v>2062.4110177966459</v>
      </c>
      <c r="K34" s="10">
        <f t="shared" si="11"/>
        <v>0.15990731273828734</v>
      </c>
    </row>
    <row r="35" spans="1:11" x14ac:dyDescent="0.25">
      <c r="A35" s="8">
        <v>34</v>
      </c>
      <c r="B35" s="9">
        <f t="shared" si="4"/>
        <v>0</v>
      </c>
      <c r="C35" s="9">
        <f t="shared" si="0"/>
        <v>0</v>
      </c>
      <c r="D35" s="9">
        <f>D34*(100%+Loyer!$J$2)</f>
        <v>4036.6859482806208</v>
      </c>
      <c r="E35" s="9">
        <f t="shared" si="9"/>
        <v>4036.6859482806208</v>
      </c>
      <c r="F35" s="9">
        <f t="shared" si="7"/>
        <v>0</v>
      </c>
      <c r="G35" s="9">
        <f>F35*Loyer!$J$5</f>
        <v>0</v>
      </c>
      <c r="H35" s="9">
        <f t="shared" si="10"/>
        <v>0</v>
      </c>
      <c r="I35" s="9">
        <f t="shared" si="2"/>
        <v>0</v>
      </c>
      <c r="J35" s="9">
        <f>J34*(100%+Loyer!$J$2*Loyer!J$4)</f>
        <v>2083.0351279746124</v>
      </c>
      <c r="K35" s="10">
        <f t="shared" si="11"/>
        <v>0.16149055345846841</v>
      </c>
    </row>
    <row r="36" spans="1:11" x14ac:dyDescent="0.25">
      <c r="A36" s="8">
        <v>35</v>
      </c>
      <c r="B36" s="9">
        <f t="shared" si="4"/>
        <v>0</v>
      </c>
      <c r="C36" s="9">
        <f t="shared" si="0"/>
        <v>0</v>
      </c>
      <c r="D36" s="9">
        <f>D35*(100%+Loyer!$J$2)</f>
        <v>4117.4196672462331</v>
      </c>
      <c r="E36" s="9">
        <f t="shared" ref="E36:E41" si="12">D36+C36</f>
        <v>4117.4196672462331</v>
      </c>
      <c r="F36" s="9">
        <f t="shared" si="7"/>
        <v>0</v>
      </c>
      <c r="G36" s="9">
        <f>F36*Loyer!$J$5</f>
        <v>0</v>
      </c>
      <c r="H36" s="9">
        <f t="shared" ref="H36:H41" si="13">C36-G36</f>
        <v>0</v>
      </c>
      <c r="I36" s="9">
        <f t="shared" si="2"/>
        <v>0</v>
      </c>
      <c r="J36" s="9">
        <f>J35*(100%+Loyer!$J$2*Loyer!J$4)</f>
        <v>2103.8654792543584</v>
      </c>
      <c r="K36" s="10">
        <f t="shared" ref="K36:K41" si="14">E36/(J36*12)</f>
        <v>0.16308946982934433</v>
      </c>
    </row>
    <row r="37" spans="1:11" x14ac:dyDescent="0.25">
      <c r="A37" s="11">
        <v>36</v>
      </c>
      <c r="B37" s="9">
        <f t="shared" si="4"/>
        <v>0</v>
      </c>
      <c r="C37" s="12">
        <f t="shared" si="0"/>
        <v>0</v>
      </c>
      <c r="D37" s="9">
        <f>D36*(100%+Loyer!$J$2)</f>
        <v>4199.7680605911582</v>
      </c>
      <c r="E37" s="9">
        <f t="shared" si="12"/>
        <v>4199.7680605911582</v>
      </c>
      <c r="F37" s="9">
        <f t="shared" si="7"/>
        <v>0</v>
      </c>
      <c r="G37" s="12">
        <f>F37*Loyer!$J$5</f>
        <v>0</v>
      </c>
      <c r="H37" s="12">
        <f t="shared" si="13"/>
        <v>0</v>
      </c>
      <c r="I37" s="9">
        <f t="shared" si="2"/>
        <v>0</v>
      </c>
      <c r="J37" s="12">
        <f>J36*(100%+Loyer!$J$2*Loyer!J$4)</f>
        <v>2124.9041340469021</v>
      </c>
      <c r="K37" s="10">
        <f t="shared" si="14"/>
        <v>0.16470421705537747</v>
      </c>
    </row>
    <row r="38" spans="1:11" x14ac:dyDescent="0.25">
      <c r="A38" s="8">
        <v>37</v>
      </c>
      <c r="B38" s="9">
        <f t="shared" si="4"/>
        <v>0</v>
      </c>
      <c r="C38" s="9">
        <f t="shared" si="0"/>
        <v>0</v>
      </c>
      <c r="D38" s="9">
        <f>D37*(100%+Loyer!$J$2)</f>
        <v>4283.7634218029816</v>
      </c>
      <c r="E38" s="9">
        <f t="shared" si="12"/>
        <v>4283.7634218029816</v>
      </c>
      <c r="F38" s="9">
        <f t="shared" si="7"/>
        <v>0</v>
      </c>
      <c r="G38" s="9">
        <f>F38*Loyer!$J$5</f>
        <v>0</v>
      </c>
      <c r="H38" s="9">
        <f t="shared" si="13"/>
        <v>0</v>
      </c>
      <c r="I38" s="9">
        <f t="shared" si="2"/>
        <v>0</v>
      </c>
      <c r="J38" s="9">
        <f>J37*(100%+Loyer!$J$2*Loyer!J$4)</f>
        <v>2146.153175387371</v>
      </c>
      <c r="K38" s="10">
        <f t="shared" si="14"/>
        <v>0.16633495187770797</v>
      </c>
    </row>
    <row r="39" spans="1:11" x14ac:dyDescent="0.25">
      <c r="A39" s="8">
        <v>38</v>
      </c>
      <c r="B39" s="9">
        <f t="shared" si="4"/>
        <v>0</v>
      </c>
      <c r="C39" s="9">
        <f t="shared" si="0"/>
        <v>0</v>
      </c>
      <c r="D39" s="9">
        <f>D38*(100%+Loyer!$J$2)</f>
        <v>4369.4386902390415</v>
      </c>
      <c r="E39" s="9">
        <f t="shared" si="12"/>
        <v>4369.4386902390415</v>
      </c>
      <c r="F39" s="9">
        <f t="shared" si="7"/>
        <v>0</v>
      </c>
      <c r="G39" s="9">
        <f>F39*Loyer!$J$5</f>
        <v>0</v>
      </c>
      <c r="H39" s="9">
        <f t="shared" si="13"/>
        <v>0</v>
      </c>
      <c r="I39" s="9">
        <f t="shared" si="2"/>
        <v>0</v>
      </c>
      <c r="J39" s="9">
        <f>J38*(100%+Loyer!$J$2*Loyer!J$4)</f>
        <v>2167.6147071412447</v>
      </c>
      <c r="K39" s="10">
        <f t="shared" si="14"/>
        <v>0.16798183258936844</v>
      </c>
    </row>
    <row r="40" spans="1:11" x14ac:dyDescent="0.25">
      <c r="A40" s="11">
        <v>39</v>
      </c>
      <c r="B40" s="9">
        <f t="shared" si="4"/>
        <v>0</v>
      </c>
      <c r="C40" s="12">
        <f t="shared" si="0"/>
        <v>0</v>
      </c>
      <c r="D40" s="9">
        <f>D39*(100%+Loyer!$J$2)</f>
        <v>4456.8274640438221</v>
      </c>
      <c r="E40" s="9">
        <f t="shared" si="12"/>
        <v>4456.8274640438221</v>
      </c>
      <c r="F40" s="9">
        <f t="shared" si="7"/>
        <v>0</v>
      </c>
      <c r="G40" s="12">
        <f>F40*Loyer!$J$5</f>
        <v>0</v>
      </c>
      <c r="H40" s="12">
        <f t="shared" si="13"/>
        <v>0</v>
      </c>
      <c r="I40" s="9">
        <f t="shared" si="2"/>
        <v>0</v>
      </c>
      <c r="J40" s="12">
        <f>J39*(100%+Loyer!$J$2*Loyer!J$4)</f>
        <v>2189.290854212657</v>
      </c>
      <c r="K40" s="10">
        <f t="shared" si="14"/>
        <v>0.16964501905064933</v>
      </c>
    </row>
    <row r="41" spans="1:11" x14ac:dyDescent="0.25">
      <c r="A41" s="8">
        <v>40</v>
      </c>
      <c r="B41" s="9">
        <f t="shared" si="4"/>
        <v>0</v>
      </c>
      <c r="C41" s="9">
        <f t="shared" si="0"/>
        <v>0</v>
      </c>
      <c r="D41" s="9">
        <f>D40*(100%+Loyer!$J$2)</f>
        <v>4545.9640133246985</v>
      </c>
      <c r="E41" s="9">
        <f t="shared" si="12"/>
        <v>4545.9640133246985</v>
      </c>
      <c r="F41" s="9">
        <f t="shared" si="7"/>
        <v>0</v>
      </c>
      <c r="G41" s="9">
        <f>F41*Loyer!$J$5</f>
        <v>0</v>
      </c>
      <c r="H41" s="9">
        <f t="shared" si="13"/>
        <v>0</v>
      </c>
      <c r="I41" s="9">
        <f t="shared" si="2"/>
        <v>0</v>
      </c>
      <c r="J41" s="9">
        <f>J40*(100%+Loyer!$J$2*Loyer!J$4)</f>
        <v>2211.1837627547834</v>
      </c>
      <c r="K41" s="10">
        <f t="shared" si="14"/>
        <v>0.17132467270461613</v>
      </c>
    </row>
    <row r="42" spans="1:11" x14ac:dyDescent="0.25">
      <c r="A42" s="19" t="s">
        <v>17</v>
      </c>
      <c r="B42" s="19"/>
      <c r="C42" s="20">
        <f>SUM(C2:C41)+SUM(D2:D41)</f>
        <v>278044.16467955953</v>
      </c>
      <c r="D42" s="20"/>
      <c r="E42" s="2"/>
      <c r="H42" s="18" t="s">
        <v>16</v>
      </c>
      <c r="I42" s="18"/>
      <c r="J42" s="18"/>
      <c r="K42" s="13">
        <f>SUM(K2:K41)*12</f>
        <v>159.72005362854819</v>
      </c>
    </row>
  </sheetData>
  <mergeCells count="3">
    <mergeCell ref="H42:J42"/>
    <mergeCell ref="A42:B42"/>
    <mergeCell ref="C42:D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Loyer</vt:lpstr>
      <vt:lpstr>Achat</vt:lpstr>
      <vt:lpstr>Sheet3</vt:lpstr>
    </vt:vector>
  </TitlesOfParts>
  <Company>ORANGE FT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BONNEAU Pierre OLPS ROMANIA</dc:creator>
  <cp:lastModifiedBy>BONNEAU Pierre OLPS ROMANIA</cp:lastModifiedBy>
  <dcterms:created xsi:type="dcterms:W3CDTF">2013-02-28T14:28:44Z</dcterms:created>
  <dcterms:modified xsi:type="dcterms:W3CDTF">2013-02-28T15:15:45Z</dcterms:modified>
</cp:coreProperties>
</file>