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/>
  <bookViews>
    <workbookView xWindow="-15" yWindow="-15" windowWidth="20550" windowHeight="8100" tabRatio="884"/>
  </bookViews>
  <sheets>
    <sheet name="Relevé Journalier" sheetId="59" r:id="rId1"/>
  </sheets>
  <externalReferences>
    <externalReference r:id="rId2"/>
    <externalReference r:id="rId3"/>
  </externalReferences>
  <definedNames>
    <definedName name="_xlnm._FilterDatabase" localSheetId="0" hidden="1">'Relevé Journalier'!$F$7:$O$7</definedName>
    <definedName name="Annee" localSheetId="0">[1]Epargne!$F$10</definedName>
    <definedName name="Annee">#REF!</definedName>
    <definedName name="Coef" localSheetId="0">[1]Epargne!$K$20:$K$85</definedName>
    <definedName name="Coef">#REF!</definedName>
    <definedName name="_xlnm.Criteria" localSheetId="0">'Relevé Journalier'!$O$5:$O$7</definedName>
    <definedName name="Epargne" localSheetId="0">[1]Epargne!$F$95</definedName>
    <definedName name="Epargne">#REF!</definedName>
    <definedName name="Esp">'Relevé Journalier'!$E$9</definedName>
    <definedName name="_xlnm.Print_Titles" localSheetId="0">'Relevé Journalier'!$1:$6</definedName>
    <definedName name="IntBrutAnnee">#REF!</definedName>
    <definedName name="Intérêts" localSheetId="0">[1]Epargne!$F$10</definedName>
    <definedName name="Intérêts">#REF!</definedName>
    <definedName name="IntNetAnnee">#REF!</definedName>
    <definedName name="MaListe" localSheetId="0">'Relevé Journalier'!#REF!</definedName>
    <definedName name="Mode" localSheetId="0">'Relevé Journalier'!$G$284</definedName>
    <definedName name="Mode">#REF!</definedName>
    <definedName name="ModeArrondi">[2]Param!$G$2</definedName>
    <definedName name="Mois" comment="Pour graphique dont les données sont représentées au fur et à mesure. " localSheetId="0">OFFSET('[1]Rapport Annuel'!$D$10,0,0,COUNTA('[1]Rapport Annuel'!$D$10:$O$10)-1)</definedName>
    <definedName name="Mois" comment="Pour graphique dont les données sont représentées au fur et à mesure. ">OFFSET(#REF!,0,0,COUNTA(#REF!)-1)</definedName>
    <definedName name="NbDeci">[2]Param!$G$5</definedName>
    <definedName name="Revenus" comment="idem mois" localSheetId="0">OFFSET('[1]Rapport Annuel'!$B$12,0,0,COUNTA('[1]Rapport Annuel'!$B$12:$B$59)-1)</definedName>
    <definedName name="Revenus" comment="idem mois">OFFSET(#REF!,0,0,COUNTA(#REF!)-1)</definedName>
    <definedName name="Solde3112">#REF!</definedName>
    <definedName name="SoldeMaxi">'[2]JxLivret - 2009'!$C$9</definedName>
    <definedName name="SoldeMini">'[2]JxLivret - 2009'!$C$8</definedName>
    <definedName name="TauxCourant" localSheetId="0">[1]Epargne!$L$19:$L$84</definedName>
    <definedName name="TauxCourant">#REF!</definedName>
    <definedName name="TauxDeb" localSheetId="0">[1]Epargne!$F$11</definedName>
    <definedName name="TauxDeb">#REF!</definedName>
    <definedName name="test">'Relevé Journalier'!$E$11</definedName>
    <definedName name="ValCredit">[2]Param!$A$12</definedName>
    <definedName name="ValDebit">[2]Param!$B$12</definedName>
    <definedName name="ValPeriode" localSheetId="0">[1]Epargne!$L$14</definedName>
    <definedName name="ValPeriode">#REF!</definedName>
    <definedName name="_xlnm.Print_Area" localSheetId="0">'Relevé Journalier'!$A$1:$P$552</definedName>
  </definedNames>
  <calcPr calcId="125725"/>
</workbook>
</file>

<file path=xl/calcChain.xml><?xml version="1.0" encoding="utf-8"?>
<calcChain xmlns="http://schemas.openxmlformats.org/spreadsheetml/2006/main">
  <c r="J9" i="59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8"/>
  <c r="C10"/>
  <c r="B10" s="1"/>
  <c r="L10"/>
  <c r="J7"/>
  <c r="L7"/>
  <c r="L552"/>
  <c r="L551"/>
  <c r="L550"/>
  <c r="L549"/>
  <c r="L548"/>
  <c r="L547"/>
  <c r="L546"/>
  <c r="L545"/>
  <c r="L544"/>
  <c r="L543"/>
  <c r="C543"/>
  <c r="A543" s="1"/>
  <c r="L542"/>
  <c r="L541"/>
  <c r="L540"/>
  <c r="L539"/>
  <c r="L538"/>
  <c r="L537"/>
  <c r="L536"/>
  <c r="L535"/>
  <c r="L534"/>
  <c r="L533"/>
  <c r="C533"/>
  <c r="L532"/>
  <c r="L531"/>
  <c r="L530"/>
  <c r="L529"/>
  <c r="L528"/>
  <c r="L527"/>
  <c r="L526"/>
  <c r="L525"/>
  <c r="L524"/>
  <c r="L523"/>
  <c r="C523"/>
  <c r="A523" s="1"/>
  <c r="L522"/>
  <c r="L521"/>
  <c r="L520"/>
  <c r="L519"/>
  <c r="L518"/>
  <c r="L517"/>
  <c r="L516"/>
  <c r="L515"/>
  <c r="L514"/>
  <c r="L513"/>
  <c r="C513"/>
  <c r="B513" s="1"/>
  <c r="L512"/>
  <c r="L511"/>
  <c r="L510"/>
  <c r="L509"/>
  <c r="L508"/>
  <c r="L507"/>
  <c r="L506"/>
  <c r="L505"/>
  <c r="L504"/>
  <c r="L503"/>
  <c r="C503"/>
  <c r="B503" s="1"/>
  <c r="L502"/>
  <c r="L501"/>
  <c r="L500"/>
  <c r="L499"/>
  <c r="L498"/>
  <c r="L497"/>
  <c r="L496"/>
  <c r="L495"/>
  <c r="C493"/>
  <c r="L492"/>
  <c r="L491"/>
  <c r="L490"/>
  <c r="L489"/>
  <c r="L488"/>
  <c r="L487"/>
  <c r="L486"/>
  <c r="L485"/>
  <c r="L484"/>
  <c r="L483"/>
  <c r="C483"/>
  <c r="A483" s="1"/>
  <c r="L482"/>
  <c r="L481"/>
  <c r="L480"/>
  <c r="L479"/>
  <c r="L478"/>
  <c r="L477"/>
  <c r="L476"/>
  <c r="L475"/>
  <c r="L474"/>
  <c r="C473"/>
  <c r="A473" s="1"/>
  <c r="L472"/>
  <c r="L471"/>
  <c r="L470"/>
  <c r="L469"/>
  <c r="A469"/>
  <c r="A470" s="1"/>
  <c r="L468"/>
  <c r="L467"/>
  <c r="L466"/>
  <c r="L465"/>
  <c r="L464"/>
  <c r="C463"/>
  <c r="B463" s="1"/>
  <c r="L462"/>
  <c r="L461"/>
  <c r="L460"/>
  <c r="L459"/>
  <c r="L458"/>
  <c r="L457"/>
  <c r="L456"/>
  <c r="L455"/>
  <c r="L453"/>
  <c r="C453"/>
  <c r="L452"/>
  <c r="L451"/>
  <c r="L450"/>
  <c r="L449"/>
  <c r="L448"/>
  <c r="L447"/>
  <c r="L446"/>
  <c r="L445"/>
  <c r="L444"/>
  <c r="C443"/>
  <c r="A443" s="1"/>
  <c r="L442"/>
  <c r="L441"/>
  <c r="L440"/>
  <c r="L439"/>
  <c r="L438"/>
  <c r="L437"/>
  <c r="L436"/>
  <c r="L435"/>
  <c r="L434"/>
  <c r="C433"/>
  <c r="A433" s="1"/>
  <c r="L432"/>
  <c r="L431"/>
  <c r="L430"/>
  <c r="L429"/>
  <c r="L428"/>
  <c r="L427"/>
  <c r="L426"/>
  <c r="L425"/>
  <c r="C423"/>
  <c r="A423" s="1"/>
  <c r="L422"/>
  <c r="L421"/>
  <c r="L420"/>
  <c r="L419"/>
  <c r="L418"/>
  <c r="L417"/>
  <c r="L416"/>
  <c r="L415"/>
  <c r="L414"/>
  <c r="L413"/>
  <c r="C413"/>
  <c r="B413" s="1"/>
  <c r="L412"/>
  <c r="L411"/>
  <c r="L410"/>
  <c r="L409"/>
  <c r="L408"/>
  <c r="L407"/>
  <c r="L406"/>
  <c r="L405"/>
  <c r="L404"/>
  <c r="L403"/>
  <c r="C403"/>
  <c r="B403" s="1"/>
  <c r="L402"/>
  <c r="L401"/>
  <c r="L400"/>
  <c r="L399"/>
  <c r="L398"/>
  <c r="L397"/>
  <c r="L396"/>
  <c r="L395"/>
  <c r="C393"/>
  <c r="A393" s="1"/>
  <c r="L392"/>
  <c r="L391"/>
  <c r="L390"/>
  <c r="L389"/>
  <c r="L388"/>
  <c r="L387"/>
  <c r="L385"/>
  <c r="C383"/>
  <c r="A383" s="1"/>
  <c r="L382"/>
  <c r="L381"/>
  <c r="L380"/>
  <c r="L379"/>
  <c r="L378"/>
  <c r="L377"/>
  <c r="L376"/>
  <c r="L375"/>
  <c r="L374"/>
  <c r="L373"/>
  <c r="C373"/>
  <c r="A373" s="1"/>
  <c r="L372"/>
  <c r="L371"/>
  <c r="L370"/>
  <c r="L369"/>
  <c r="L368"/>
  <c r="L367"/>
  <c r="L366"/>
  <c r="L365"/>
  <c r="L364"/>
  <c r="C363"/>
  <c r="B363" s="1"/>
  <c r="L362"/>
  <c r="L361"/>
  <c r="L360"/>
  <c r="L359"/>
  <c r="L358"/>
  <c r="L357"/>
  <c r="L356"/>
  <c r="L355"/>
  <c r="L354"/>
  <c r="C353"/>
  <c r="A353" s="1"/>
  <c r="L352"/>
  <c r="L351"/>
  <c r="L350"/>
  <c r="L349"/>
  <c r="L348"/>
  <c r="L347"/>
  <c r="L346"/>
  <c r="L345"/>
  <c r="L344"/>
  <c r="L343"/>
  <c r="C343"/>
  <c r="A343" s="1"/>
  <c r="L342"/>
  <c r="L341"/>
  <c r="L340"/>
  <c r="L339"/>
  <c r="L338"/>
  <c r="L337"/>
  <c r="L336"/>
  <c r="L335"/>
  <c r="L334"/>
  <c r="C333"/>
  <c r="A333" s="1"/>
  <c r="L332"/>
  <c r="L331"/>
  <c r="L330"/>
  <c r="L329"/>
  <c r="L328"/>
  <c r="L327"/>
  <c r="L326"/>
  <c r="L324"/>
  <c r="C323"/>
  <c r="B323" s="1"/>
  <c r="L322"/>
  <c r="L321"/>
  <c r="L320"/>
  <c r="L319"/>
  <c r="L318"/>
  <c r="L317"/>
  <c r="L316"/>
  <c r="L315"/>
  <c r="L314"/>
  <c r="C313"/>
  <c r="A313" s="1"/>
  <c r="L312"/>
  <c r="L311"/>
  <c r="L310"/>
  <c r="L309"/>
  <c r="L308"/>
  <c r="L307"/>
  <c r="L306"/>
  <c r="L305"/>
  <c r="L304"/>
  <c r="L303"/>
  <c r="C303"/>
  <c r="B303" s="1"/>
  <c r="L302"/>
  <c r="L301"/>
  <c r="L300"/>
  <c r="L299"/>
  <c r="L298"/>
  <c r="L297"/>
  <c r="L296"/>
  <c r="L295"/>
  <c r="L294"/>
  <c r="L293"/>
  <c r="C293"/>
  <c r="B293" s="1"/>
  <c r="L292"/>
  <c r="L291"/>
  <c r="L290"/>
  <c r="L289"/>
  <c r="L288"/>
  <c r="L287"/>
  <c r="L286"/>
  <c r="L285"/>
  <c r="L284"/>
  <c r="L283"/>
  <c r="C283"/>
  <c r="A283" s="1"/>
  <c r="I278"/>
  <c r="H278"/>
  <c r="L277"/>
  <c r="L276"/>
  <c r="L275"/>
  <c r="L274"/>
  <c r="L273"/>
  <c r="L272"/>
  <c r="L271"/>
  <c r="L270"/>
  <c r="L269"/>
  <c r="C268"/>
  <c r="A268" s="1"/>
  <c r="L267"/>
  <c r="L266"/>
  <c r="L265"/>
  <c r="L264"/>
  <c r="L263"/>
  <c r="L262"/>
  <c r="L261"/>
  <c r="L260"/>
  <c r="L259"/>
  <c r="L258"/>
  <c r="C258"/>
  <c r="A258" s="1"/>
  <c r="L257"/>
  <c r="L256"/>
  <c r="L255"/>
  <c r="L254"/>
  <c r="L253"/>
  <c r="L252"/>
  <c r="L251"/>
  <c r="C248"/>
  <c r="A248" s="1"/>
  <c r="L247"/>
  <c r="L246"/>
  <c r="L245"/>
  <c r="L244"/>
  <c r="L243"/>
  <c r="L242"/>
  <c r="L241"/>
  <c r="L240"/>
  <c r="L239"/>
  <c r="L238"/>
  <c r="C238"/>
  <c r="B238" s="1"/>
  <c r="L237"/>
  <c r="L236"/>
  <c r="L235"/>
  <c r="L234"/>
  <c r="L233"/>
  <c r="L232"/>
  <c r="L231"/>
  <c r="L230"/>
  <c r="L229"/>
  <c r="L228"/>
  <c r="C228"/>
  <c r="A228" s="1"/>
  <c r="L227"/>
  <c r="L226"/>
  <c r="L225"/>
  <c r="L224"/>
  <c r="L223"/>
  <c r="L222"/>
  <c r="L221"/>
  <c r="L220"/>
  <c r="L219"/>
  <c r="L218"/>
  <c r="C218"/>
  <c r="A218" s="1"/>
  <c r="L217"/>
  <c r="L216"/>
  <c r="L215"/>
  <c r="L214"/>
  <c r="L213"/>
  <c r="L212"/>
  <c r="L211"/>
  <c r="L210"/>
  <c r="L209"/>
  <c r="L208"/>
  <c r="C208"/>
  <c r="B208" s="1"/>
  <c r="L207"/>
  <c r="L206"/>
  <c r="L205"/>
  <c r="L204"/>
  <c r="L203"/>
  <c r="L202"/>
  <c r="L201"/>
  <c r="L200"/>
  <c r="L199"/>
  <c r="L198"/>
  <c r="C198"/>
  <c r="B198" s="1"/>
  <c r="L197"/>
  <c r="L196"/>
  <c r="L195"/>
  <c r="L194"/>
  <c r="L193"/>
  <c r="L192"/>
  <c r="L191"/>
  <c r="L190"/>
  <c r="L189"/>
  <c r="L188"/>
  <c r="C188"/>
  <c r="A188" s="1"/>
  <c r="L187"/>
  <c r="L186"/>
  <c r="L185"/>
  <c r="L184"/>
  <c r="L183"/>
  <c r="L182"/>
  <c r="L181"/>
  <c r="L178"/>
  <c r="C178"/>
  <c r="A178" s="1"/>
  <c r="L177"/>
  <c r="L176"/>
  <c r="L175"/>
  <c r="L174"/>
  <c r="C168"/>
  <c r="A168" s="1"/>
  <c r="L167"/>
  <c r="L166"/>
  <c r="L165"/>
  <c r="L164"/>
  <c r="L163"/>
  <c r="L162"/>
  <c r="L161"/>
  <c r="L160"/>
  <c r="L159"/>
  <c r="L158"/>
  <c r="C158"/>
  <c r="B158" s="1"/>
  <c r="L157"/>
  <c r="L156"/>
  <c r="L155"/>
  <c r="L154"/>
  <c r="L153"/>
  <c r="L152"/>
  <c r="L151"/>
  <c r="L150"/>
  <c r="L149"/>
  <c r="L148"/>
  <c r="C148"/>
  <c r="A148" s="1"/>
  <c r="L147"/>
  <c r="L146"/>
  <c r="L145"/>
  <c r="L144"/>
  <c r="L143"/>
  <c r="L142"/>
  <c r="L141"/>
  <c r="L140"/>
  <c r="L139"/>
  <c r="L138"/>
  <c r="C138"/>
  <c r="A138" s="1"/>
  <c r="L137"/>
  <c r="L136"/>
  <c r="L135"/>
  <c r="L134"/>
  <c r="L133"/>
  <c r="L132"/>
  <c r="L131"/>
  <c r="L130"/>
  <c r="L129"/>
  <c r="C128"/>
  <c r="A128" s="1"/>
  <c r="L127"/>
  <c r="L126"/>
  <c r="L125"/>
  <c r="L124"/>
  <c r="L123"/>
  <c r="L122"/>
  <c r="L121"/>
  <c r="L120"/>
  <c r="L118"/>
  <c r="C118"/>
  <c r="B118" s="1"/>
  <c r="L117"/>
  <c r="L116"/>
  <c r="L115"/>
  <c r="L114"/>
  <c r="L113"/>
  <c r="L112"/>
  <c r="L111"/>
  <c r="L110"/>
  <c r="L109"/>
  <c r="C108"/>
  <c r="A108" s="1"/>
  <c r="L107"/>
  <c r="L106"/>
  <c r="L105"/>
  <c r="L104"/>
  <c r="L103"/>
  <c r="L102"/>
  <c r="L101"/>
  <c r="L100"/>
  <c r="L99"/>
  <c r="C98"/>
  <c r="B98" s="1"/>
  <c r="L97"/>
  <c r="L96"/>
  <c r="L95"/>
  <c r="L94"/>
  <c r="L93"/>
  <c r="L92"/>
  <c r="L91"/>
  <c r="L90"/>
  <c r="L89"/>
  <c r="L88"/>
  <c r="C88"/>
  <c r="B88" s="1"/>
  <c r="L87"/>
  <c r="L86"/>
  <c r="L85"/>
  <c r="L84"/>
  <c r="L83"/>
  <c r="L82"/>
  <c r="C78"/>
  <c r="B78" s="1"/>
  <c r="L77"/>
  <c r="L76"/>
  <c r="L75"/>
  <c r="L74"/>
  <c r="L73"/>
  <c r="L72"/>
  <c r="L68"/>
  <c r="C68"/>
  <c r="A68" s="1"/>
  <c r="A69" s="1"/>
  <c r="L67"/>
  <c r="L66"/>
  <c r="L65"/>
  <c r="L64"/>
  <c r="L63"/>
  <c r="L62"/>
  <c r="L61"/>
  <c r="L60"/>
  <c r="L59"/>
  <c r="L58"/>
  <c r="C58"/>
  <c r="B58" s="1"/>
  <c r="L57"/>
  <c r="L56"/>
  <c r="L55"/>
  <c r="L54"/>
  <c r="L53"/>
  <c r="L52"/>
  <c r="L51"/>
  <c r="L50"/>
  <c r="L49"/>
  <c r="L48"/>
  <c r="C48"/>
  <c r="A48" s="1"/>
  <c r="L47"/>
  <c r="L46"/>
  <c r="L45"/>
  <c r="L44"/>
  <c r="L43"/>
  <c r="L42"/>
  <c r="L41"/>
  <c r="L40"/>
  <c r="C38"/>
  <c r="B38" s="1"/>
  <c r="L37"/>
  <c r="L36"/>
  <c r="L35"/>
  <c r="L34"/>
  <c r="L33"/>
  <c r="L32"/>
  <c r="L28"/>
  <c r="C28"/>
  <c r="B28" s="1"/>
  <c r="L27"/>
  <c r="L26"/>
  <c r="L25"/>
  <c r="L24"/>
  <c r="L23"/>
  <c r="L22"/>
  <c r="L21"/>
  <c r="L20"/>
  <c r="L19"/>
  <c r="L18"/>
  <c r="C18"/>
  <c r="A18" s="1"/>
  <c r="L16"/>
  <c r="C16"/>
  <c r="B16" s="1"/>
  <c r="C14"/>
  <c r="A14" s="1"/>
  <c r="L12"/>
  <c r="C12"/>
  <c r="A12" s="1"/>
  <c r="C7"/>
  <c r="A7" s="1"/>
  <c r="A10" l="1"/>
  <c r="A413"/>
  <c r="A414" s="1"/>
  <c r="B12"/>
  <c r="B128"/>
  <c r="A158"/>
  <c r="A159" s="1"/>
  <c r="B248"/>
  <c r="B473"/>
  <c r="A503"/>
  <c r="A504" s="1"/>
  <c r="A505" s="1"/>
  <c r="A28"/>
  <c r="A29" s="1"/>
  <c r="A88"/>
  <c r="A89" s="1"/>
  <c r="A293"/>
  <c r="A294" s="1"/>
  <c r="A295" s="1"/>
  <c r="A463"/>
  <c r="A464" s="1"/>
  <c r="A465" s="1"/>
  <c r="A208"/>
  <c r="A209" s="1"/>
  <c r="A363"/>
  <c r="L363" s="1"/>
  <c r="B68"/>
  <c r="A118"/>
  <c r="A119" s="1"/>
  <c r="A38"/>
  <c r="A39" s="1"/>
  <c r="A40" s="1"/>
  <c r="A78"/>
  <c r="A79" s="1"/>
  <c r="A80" s="1"/>
  <c r="B168"/>
  <c r="A238"/>
  <c r="A239" s="1"/>
  <c r="B283"/>
  <c r="A303"/>
  <c r="A304" s="1"/>
  <c r="A305" s="1"/>
  <c r="A323"/>
  <c r="A324" s="1"/>
  <c r="B333"/>
  <c r="B373"/>
  <c r="A403"/>
  <c r="A404" s="1"/>
  <c r="B423"/>
  <c r="B433"/>
  <c r="A513"/>
  <c r="A514" s="1"/>
  <c r="A515" s="1"/>
  <c r="B543"/>
  <c r="A16"/>
  <c r="A198"/>
  <c r="A199" s="1"/>
  <c r="L14"/>
  <c r="A49"/>
  <c r="A109"/>
  <c r="L108"/>
  <c r="A394"/>
  <c r="L393"/>
  <c r="A19"/>
  <c r="A189"/>
  <c r="A314"/>
  <c r="L313"/>
  <c r="A384"/>
  <c r="L383"/>
  <c r="A139"/>
  <c r="A179"/>
  <c r="A219"/>
  <c r="A269"/>
  <c r="L268"/>
  <c r="A344"/>
  <c r="A149"/>
  <c r="A229"/>
  <c r="A259"/>
  <c r="A354"/>
  <c r="L353"/>
  <c r="A524"/>
  <c r="A533"/>
  <c r="B533"/>
  <c r="A444"/>
  <c r="L443"/>
  <c r="A471"/>
  <c r="A484"/>
  <c r="A493"/>
  <c r="B493"/>
  <c r="B18"/>
  <c r="L128"/>
  <c r="A129"/>
  <c r="B138"/>
  <c r="L168"/>
  <c r="A169"/>
  <c r="B178"/>
  <c r="B218"/>
  <c r="L248"/>
  <c r="A249"/>
  <c r="B258"/>
  <c r="A284"/>
  <c r="L333"/>
  <c r="A334"/>
  <c r="B343"/>
  <c r="A374"/>
  <c r="B383"/>
  <c r="A424"/>
  <c r="L433"/>
  <c r="A434"/>
  <c r="L473"/>
  <c r="A474"/>
  <c r="B7"/>
  <c r="B14"/>
  <c r="B48"/>
  <c r="A58"/>
  <c r="L69"/>
  <c r="A98"/>
  <c r="B108"/>
  <c r="B148"/>
  <c r="B188"/>
  <c r="B228"/>
  <c r="B268"/>
  <c r="B313"/>
  <c r="B353"/>
  <c r="B393"/>
  <c r="B523"/>
  <c r="A544"/>
  <c r="A453"/>
  <c r="B453"/>
  <c r="L423"/>
  <c r="A70"/>
  <c r="B443"/>
  <c r="B483"/>
  <c r="J27" l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L79"/>
  <c r="L323"/>
  <c r="A364"/>
  <c r="A365" s="1"/>
  <c r="L39"/>
  <c r="L463"/>
  <c r="L78"/>
  <c r="L38"/>
  <c r="A325"/>
  <c r="A475"/>
  <c r="A435"/>
  <c r="A285"/>
  <c r="A494"/>
  <c r="L493"/>
  <c r="A472"/>
  <c r="A150"/>
  <c r="A454"/>
  <c r="A545"/>
  <c r="A59"/>
  <c r="A425"/>
  <c r="L424"/>
  <c r="A525"/>
  <c r="A120"/>
  <c r="L119"/>
  <c r="A306"/>
  <c r="A270"/>
  <c r="A140"/>
  <c r="A315"/>
  <c r="A20"/>
  <c r="A395"/>
  <c r="L394"/>
  <c r="A110"/>
  <c r="L70"/>
  <c r="A71"/>
  <c r="L29"/>
  <c r="A30"/>
  <c r="A375"/>
  <c r="A335"/>
  <c r="A296"/>
  <c r="A250"/>
  <c r="L249"/>
  <c r="A210"/>
  <c r="A445"/>
  <c r="A534"/>
  <c r="A415"/>
  <c r="A160"/>
  <c r="A345"/>
  <c r="A385"/>
  <c r="L384"/>
  <c r="A190"/>
  <c r="A50"/>
  <c r="A516"/>
  <c r="A90"/>
  <c r="A240"/>
  <c r="A466"/>
  <c r="A355"/>
  <c r="A180"/>
  <c r="L179"/>
  <c r="A41"/>
  <c r="A405"/>
  <c r="A99"/>
  <c r="L98"/>
  <c r="A170"/>
  <c r="L169"/>
  <c r="A130"/>
  <c r="A485"/>
  <c r="A506"/>
  <c r="A200"/>
  <c r="A260"/>
  <c r="A230"/>
  <c r="A220"/>
  <c r="L80"/>
  <c r="A81"/>
  <c r="A467" l="1"/>
  <c r="A386"/>
  <c r="A376"/>
  <c r="A72"/>
  <c r="L71"/>
  <c r="A21"/>
  <c r="A326"/>
  <c r="L325"/>
  <c r="A231"/>
  <c r="A261"/>
  <c r="A131"/>
  <c r="A171"/>
  <c r="L170"/>
  <c r="A181"/>
  <c r="L180"/>
  <c r="A191"/>
  <c r="A111"/>
  <c r="A141"/>
  <c r="A526"/>
  <c r="A100"/>
  <c r="A42"/>
  <c r="A346"/>
  <c r="A161"/>
  <c r="A297"/>
  <c r="L30"/>
  <c r="A31"/>
  <c r="A60"/>
  <c r="A507"/>
  <c r="A241"/>
  <c r="A51"/>
  <c r="A316"/>
  <c r="A307"/>
  <c r="A121"/>
  <c r="A366"/>
  <c r="A436"/>
  <c r="A211"/>
  <c r="A251"/>
  <c r="L250"/>
  <c r="A476"/>
  <c r="A221"/>
  <c r="L81"/>
  <c r="A82"/>
  <c r="A201"/>
  <c r="A486"/>
  <c r="A406"/>
  <c r="A356"/>
  <c r="A91"/>
  <c r="A517"/>
  <c r="A416"/>
  <c r="A535"/>
  <c r="A446"/>
  <c r="A336"/>
  <c r="A396"/>
  <c r="A271"/>
  <c r="A426"/>
  <c r="A546"/>
  <c r="A455"/>
  <c r="L454"/>
  <c r="A151"/>
  <c r="A495"/>
  <c r="L494"/>
  <c r="A286"/>
  <c r="A287" l="1"/>
  <c r="A152"/>
  <c r="A447"/>
  <c r="A417"/>
  <c r="A357"/>
  <c r="A83"/>
  <c r="A61"/>
  <c r="A162"/>
  <c r="A347"/>
  <c r="A43"/>
  <c r="A101"/>
  <c r="A172"/>
  <c r="L171"/>
  <c r="A262"/>
  <c r="A232"/>
  <c r="A327"/>
  <c r="A547"/>
  <c r="A272"/>
  <c r="A92"/>
  <c r="A487"/>
  <c r="A222"/>
  <c r="A477"/>
  <c r="A317"/>
  <c r="A242"/>
  <c r="A298"/>
  <c r="A192"/>
  <c r="A73"/>
  <c r="A377"/>
  <c r="A456"/>
  <c r="A427"/>
  <c r="A397"/>
  <c r="A407"/>
  <c r="A202"/>
  <c r="A252"/>
  <c r="A212"/>
  <c r="A367"/>
  <c r="A308"/>
  <c r="A52"/>
  <c r="A527"/>
  <c r="A132"/>
  <c r="A496"/>
  <c r="A337"/>
  <c r="A536"/>
  <c r="A518"/>
  <c r="A437"/>
  <c r="A122"/>
  <c r="A508"/>
  <c r="L31"/>
  <c r="A32"/>
  <c r="A142"/>
  <c r="A112"/>
  <c r="A182"/>
  <c r="A22"/>
  <c r="A387"/>
  <c r="L386"/>
  <c r="A53" l="1"/>
  <c r="A428"/>
  <c r="A299"/>
  <c r="A488"/>
  <c r="A548"/>
  <c r="A233"/>
  <c r="A263"/>
  <c r="A84"/>
  <c r="A358"/>
  <c r="A288"/>
  <c r="A143"/>
  <c r="A438"/>
  <c r="A497"/>
  <c r="A203"/>
  <c r="A74"/>
  <c r="A318"/>
  <c r="A163"/>
  <c r="A183"/>
  <c r="A113"/>
  <c r="A33"/>
  <c r="A509"/>
  <c r="A338"/>
  <c r="A133"/>
  <c r="A309"/>
  <c r="A213"/>
  <c r="A243"/>
  <c r="A273"/>
  <c r="A328"/>
  <c r="A102"/>
  <c r="A448"/>
  <c r="A153"/>
  <c r="A537"/>
  <c r="A368"/>
  <c r="A223"/>
  <c r="A93"/>
  <c r="A348"/>
  <c r="A123"/>
  <c r="A457"/>
  <c r="A44"/>
  <c r="A62"/>
  <c r="A388"/>
  <c r="A23"/>
  <c r="A519"/>
  <c r="A528"/>
  <c r="A253"/>
  <c r="A408"/>
  <c r="A398"/>
  <c r="A378"/>
  <c r="A193"/>
  <c r="A478"/>
  <c r="A173"/>
  <c r="L172"/>
  <c r="A418"/>
  <c r="A529" l="1"/>
  <c r="A520"/>
  <c r="A24"/>
  <c r="A389"/>
  <c r="A224"/>
  <c r="A329"/>
  <c r="A319"/>
  <c r="A75"/>
  <c r="A300"/>
  <c r="A369"/>
  <c r="A103"/>
  <c r="A134"/>
  <c r="A204"/>
  <c r="A439"/>
  <c r="A63"/>
  <c r="A45"/>
  <c r="A449"/>
  <c r="A244"/>
  <c r="A184"/>
  <c r="A289"/>
  <c r="A359"/>
  <c r="A85"/>
  <c r="A479"/>
  <c r="A409"/>
  <c r="A254"/>
  <c r="A538"/>
  <c r="A310"/>
  <c r="A510"/>
  <c r="A34"/>
  <c r="A54"/>
  <c r="A174"/>
  <c r="L173"/>
  <c r="A154"/>
  <c r="A214"/>
  <c r="A339"/>
  <c r="A164"/>
  <c r="A498"/>
  <c r="A264"/>
  <c r="A234"/>
  <c r="A549"/>
  <c r="A489"/>
  <c r="A429"/>
  <c r="A419"/>
  <c r="A194"/>
  <c r="A379"/>
  <c r="A399"/>
  <c r="A458"/>
  <c r="A124"/>
  <c r="A349"/>
  <c r="A94"/>
  <c r="A274"/>
  <c r="A114"/>
  <c r="A144"/>
  <c r="A115" l="1"/>
  <c r="A490"/>
  <c r="A550"/>
  <c r="A340"/>
  <c r="A25"/>
  <c r="A125"/>
  <c r="A235"/>
  <c r="A215"/>
  <c r="A539"/>
  <c r="A255"/>
  <c r="A440"/>
  <c r="A320"/>
  <c r="A275"/>
  <c r="A430"/>
  <c r="A265"/>
  <c r="A35"/>
  <c r="A511"/>
  <c r="A135"/>
  <c r="A104"/>
  <c r="A390"/>
  <c r="A521"/>
  <c r="A530"/>
  <c r="A95"/>
  <c r="A459"/>
  <c r="A400"/>
  <c r="A380"/>
  <c r="A155"/>
  <c r="A175"/>
  <c r="A311"/>
  <c r="A86"/>
  <c r="A185"/>
  <c r="A245"/>
  <c r="A370"/>
  <c r="A330"/>
  <c r="A225"/>
  <c r="A165"/>
  <c r="A55"/>
  <c r="A360"/>
  <c r="A290"/>
  <c r="A64"/>
  <c r="A76"/>
  <c r="A145"/>
  <c r="A350"/>
  <c r="A195"/>
  <c r="A420"/>
  <c r="A499"/>
  <c r="A410"/>
  <c r="A480"/>
  <c r="A450"/>
  <c r="A46"/>
  <c r="A205"/>
  <c r="A301"/>
  <c r="A47" l="1"/>
  <c r="A451"/>
  <c r="A226"/>
  <c r="A531"/>
  <c r="A276"/>
  <c r="A216"/>
  <c r="A500"/>
  <c r="A291"/>
  <c r="A186"/>
  <c r="A176"/>
  <c r="A522"/>
  <c r="A512"/>
  <c r="A256"/>
  <c r="A26"/>
  <c r="A302"/>
  <c r="A206"/>
  <c r="A421"/>
  <c r="A196"/>
  <c r="A65"/>
  <c r="A361"/>
  <c r="A331"/>
  <c r="A246"/>
  <c r="A87"/>
  <c r="A312"/>
  <c r="A381"/>
  <c r="A401"/>
  <c r="A105"/>
  <c r="A266"/>
  <c r="A236"/>
  <c r="A126"/>
  <c r="A116"/>
  <c r="A481"/>
  <c r="A411"/>
  <c r="A156"/>
  <c r="A431"/>
  <c r="A540"/>
  <c r="A146"/>
  <c r="A371"/>
  <c r="A460"/>
  <c r="A136"/>
  <c r="A351"/>
  <c r="A77"/>
  <c r="A56"/>
  <c r="A166"/>
  <c r="A96"/>
  <c r="A391"/>
  <c r="A36"/>
  <c r="A321"/>
  <c r="A441"/>
  <c r="A341"/>
  <c r="A551"/>
  <c r="A491"/>
  <c r="A37" l="1"/>
  <c r="A97"/>
  <c r="A482"/>
  <c r="A117"/>
  <c r="A267"/>
  <c r="A322"/>
  <c r="A137"/>
  <c r="A372"/>
  <c r="A147"/>
  <c r="A402"/>
  <c r="A382"/>
  <c r="A247"/>
  <c r="A332"/>
  <c r="A277"/>
  <c r="A452"/>
  <c r="A492"/>
  <c r="A552"/>
  <c r="A342"/>
  <c r="A392"/>
  <c r="A197"/>
  <c r="A422"/>
  <c r="A207"/>
  <c r="A217"/>
  <c r="A532"/>
  <c r="A442"/>
  <c r="A57"/>
  <c r="A541"/>
  <c r="A412"/>
  <c r="A127"/>
  <c r="A177"/>
  <c r="A432"/>
  <c r="A157"/>
  <c r="A237"/>
  <c r="A106"/>
  <c r="A257"/>
  <c r="A167"/>
  <c r="A352"/>
  <c r="A461"/>
  <c r="A362"/>
  <c r="A66"/>
  <c r="A27"/>
  <c r="A187"/>
  <c r="A292"/>
  <c r="A501"/>
  <c r="A227"/>
  <c r="A107" l="1"/>
  <c r="A462"/>
  <c r="A502"/>
  <c r="A67"/>
  <c r="A542"/>
  <c r="J283" l="1"/>
  <c r="J284" s="1"/>
  <c r="J285" s="1"/>
  <c r="J286" s="1"/>
  <c r="J287" s="1"/>
  <c r="J288" s="1"/>
  <c r="J289" s="1"/>
  <c r="J290" s="1"/>
  <c r="J291" s="1"/>
  <c r="J292" s="1"/>
  <c r="J293" l="1"/>
  <c r="J294" l="1"/>
  <c r="J295" s="1"/>
  <c r="J296" s="1"/>
  <c r="J297" s="1"/>
  <c r="J298" s="1"/>
  <c r="J299" s="1"/>
  <c r="J300" s="1"/>
  <c r="J301" s="1"/>
  <c r="J302" s="1"/>
  <c r="J303" l="1"/>
  <c r="J304" s="1"/>
  <c r="J305" s="1"/>
  <c r="J306" s="1"/>
  <c r="J307" s="1"/>
  <c r="J308" s="1"/>
  <c r="J309" s="1"/>
  <c r="J310" s="1"/>
  <c r="J311" s="1"/>
  <c r="J312" s="1"/>
  <c r="J313" l="1"/>
  <c r="J314" s="1"/>
  <c r="J315" s="1"/>
  <c r="J316" s="1"/>
  <c r="J317" s="1"/>
  <c r="J318" s="1"/>
  <c r="J319" s="1"/>
  <c r="J320" s="1"/>
  <c r="J321" s="1"/>
  <c r="J322" s="1"/>
  <c r="J323" l="1"/>
  <c r="J324" s="1"/>
  <c r="J325" s="1"/>
  <c r="J326" s="1"/>
  <c r="J327" s="1"/>
  <c r="J328" s="1"/>
  <c r="J329" s="1"/>
  <c r="J330" s="1"/>
  <c r="J331" s="1"/>
  <c r="J332" s="1"/>
  <c r="J333" l="1"/>
  <c r="J334" s="1"/>
  <c r="J335" s="1"/>
  <c r="J336" s="1"/>
  <c r="J337" s="1"/>
  <c r="J338" s="1"/>
  <c r="J339" s="1"/>
  <c r="J340" s="1"/>
  <c r="J341" s="1"/>
  <c r="J342" s="1"/>
  <c r="J343" l="1"/>
  <c r="J344" s="1"/>
  <c r="J345" s="1"/>
  <c r="J346" s="1"/>
  <c r="J347" s="1"/>
  <c r="J348" s="1"/>
  <c r="J349" s="1"/>
  <c r="J350" s="1"/>
  <c r="J351" s="1"/>
  <c r="J352" s="1"/>
  <c r="J353" l="1"/>
  <c r="J354" s="1"/>
  <c r="J355" s="1"/>
  <c r="J356" s="1"/>
  <c r="J357" s="1"/>
  <c r="J358" s="1"/>
  <c r="J359" s="1"/>
  <c r="J360" s="1"/>
  <c r="J361" s="1"/>
  <c r="J362" s="1"/>
  <c r="J363" l="1"/>
  <c r="J364" s="1"/>
  <c r="J365" s="1"/>
  <c r="J366" s="1"/>
  <c r="J367" s="1"/>
  <c r="J368" s="1"/>
  <c r="J369" s="1"/>
  <c r="J370" s="1"/>
  <c r="J371" s="1"/>
  <c r="J372" s="1"/>
  <c r="J373" l="1"/>
  <c r="J374" s="1"/>
  <c r="J375" s="1"/>
  <c r="J376" s="1"/>
  <c r="J377" s="1"/>
  <c r="J378" s="1"/>
  <c r="J379" s="1"/>
  <c r="J380" s="1"/>
  <c r="J381" s="1"/>
  <c r="J382" s="1"/>
  <c r="J383" l="1"/>
  <c r="J384" s="1"/>
  <c r="J385" s="1"/>
  <c r="J386" s="1"/>
  <c r="J387" s="1"/>
  <c r="J388" s="1"/>
  <c r="J389" s="1"/>
  <c r="J390" s="1"/>
  <c r="J391" s="1"/>
  <c r="J392" s="1"/>
  <c r="J393" l="1"/>
  <c r="J394" s="1"/>
  <c r="J395" s="1"/>
  <c r="J396" s="1"/>
  <c r="J397" s="1"/>
  <c r="J398" s="1"/>
  <c r="J399" s="1"/>
  <c r="J400" s="1"/>
  <c r="J401" s="1"/>
  <c r="J402" s="1"/>
  <c r="J403" l="1"/>
  <c r="J404" s="1"/>
  <c r="J405" s="1"/>
  <c r="J406" s="1"/>
  <c r="J407" s="1"/>
  <c r="J408" s="1"/>
  <c r="J409" s="1"/>
  <c r="J410" s="1"/>
  <c r="J411" s="1"/>
  <c r="J412" s="1"/>
  <c r="J413" l="1"/>
  <c r="J414" s="1"/>
  <c r="J415" s="1"/>
  <c r="J416" s="1"/>
  <c r="J417" s="1"/>
  <c r="J418" s="1"/>
  <c r="J419" s="1"/>
  <c r="J420" s="1"/>
  <c r="J421" s="1"/>
  <c r="J422" s="1"/>
  <c r="J423" l="1"/>
  <c r="J424" s="1"/>
  <c r="J425" s="1"/>
  <c r="J426" s="1"/>
  <c r="J427" s="1"/>
  <c r="J428" s="1"/>
  <c r="J429" s="1"/>
  <c r="J430" s="1"/>
  <c r="J431" s="1"/>
  <c r="J432" s="1"/>
  <c r="J433" l="1"/>
  <c r="J434" s="1"/>
  <c r="J435" s="1"/>
  <c r="J436" s="1"/>
  <c r="J437" s="1"/>
  <c r="J438" s="1"/>
  <c r="J439" s="1"/>
  <c r="J440" s="1"/>
  <c r="J441" s="1"/>
  <c r="J442" s="1"/>
  <c r="J443" l="1"/>
  <c r="J444" s="1"/>
  <c r="J445" s="1"/>
  <c r="J446" s="1"/>
  <c r="J447" s="1"/>
  <c r="J448" s="1"/>
  <c r="J449" s="1"/>
  <c r="J450" s="1"/>
  <c r="J451" s="1"/>
  <c r="J452" s="1"/>
  <c r="J453" l="1"/>
  <c r="J454" s="1"/>
  <c r="J455" s="1"/>
  <c r="J456" s="1"/>
  <c r="J457" s="1"/>
  <c r="J458" s="1"/>
  <c r="J459" s="1"/>
  <c r="J460" s="1"/>
  <c r="J461" s="1"/>
  <c r="J462" s="1"/>
  <c r="J463" l="1"/>
  <c r="J464" l="1"/>
  <c r="J465" s="1"/>
  <c r="J466" s="1"/>
  <c r="J467" s="1"/>
  <c r="J468" s="1"/>
  <c r="J469" s="1"/>
  <c r="J470" s="1"/>
  <c r="J471" s="1"/>
  <c r="J472" s="1"/>
  <c r="J473" l="1"/>
  <c r="J474" s="1"/>
  <c r="J475" s="1"/>
  <c r="J476" s="1"/>
  <c r="J477" s="1"/>
  <c r="J478" s="1"/>
  <c r="J479" s="1"/>
  <c r="J480" s="1"/>
  <c r="J481" s="1"/>
  <c r="J482" s="1"/>
  <c r="J483" l="1"/>
  <c r="J484" s="1"/>
  <c r="J485" s="1"/>
  <c r="J486" s="1"/>
  <c r="J487" s="1"/>
  <c r="J488" s="1"/>
  <c r="J489" s="1"/>
  <c r="J490" s="1"/>
  <c r="J491" s="1"/>
  <c r="J492" s="1"/>
  <c r="J493" l="1"/>
  <c r="J494" s="1"/>
  <c r="J495" s="1"/>
  <c r="J496" s="1"/>
  <c r="J497" s="1"/>
  <c r="J498" s="1"/>
  <c r="J499" s="1"/>
  <c r="J500" s="1"/>
  <c r="J501" s="1"/>
  <c r="J502" s="1"/>
  <c r="J503" l="1"/>
  <c r="J504" s="1"/>
  <c r="J505" s="1"/>
  <c r="J506" s="1"/>
  <c r="J507" s="1"/>
  <c r="J508" s="1"/>
  <c r="J509" s="1"/>
  <c r="J510" s="1"/>
  <c r="J511" s="1"/>
  <c r="J512" s="1"/>
  <c r="J513" l="1"/>
  <c r="J514" s="1"/>
  <c r="J515" s="1"/>
  <c r="J516" s="1"/>
  <c r="J517" s="1"/>
  <c r="J518" s="1"/>
  <c r="J519" s="1"/>
  <c r="J520" s="1"/>
  <c r="J521" s="1"/>
  <c r="J522" s="1"/>
  <c r="J523" l="1"/>
  <c r="J524" s="1"/>
  <c r="J525" s="1"/>
  <c r="J526" s="1"/>
  <c r="J527" s="1"/>
  <c r="J528" s="1"/>
  <c r="J529" s="1"/>
  <c r="J530" s="1"/>
  <c r="J531" s="1"/>
  <c r="J532" s="1"/>
  <c r="J533" l="1"/>
  <c r="J534" s="1"/>
  <c r="J535" s="1"/>
  <c r="J536" s="1"/>
  <c r="J537" s="1"/>
  <c r="J538" s="1"/>
  <c r="J539" s="1"/>
  <c r="J540" s="1"/>
  <c r="J541" s="1"/>
  <c r="J542" s="1"/>
  <c r="J543" l="1"/>
  <c r="J544" s="1"/>
  <c r="J545" s="1"/>
  <c r="J546" s="1"/>
  <c r="J547" s="1"/>
  <c r="J548" s="1"/>
  <c r="J549" s="1"/>
  <c r="J550" s="1"/>
  <c r="J551" s="1"/>
  <c r="J552" s="1"/>
</calcChain>
</file>

<file path=xl/sharedStrings.xml><?xml version="1.0" encoding="utf-8"?>
<sst xmlns="http://schemas.openxmlformats.org/spreadsheetml/2006/main" count="20" uniqueCount="14">
  <si>
    <t>TOTAL</t>
  </si>
  <si>
    <t>CB</t>
  </si>
  <si>
    <t xml:space="preserve"> </t>
  </si>
  <si>
    <t>MODE</t>
  </si>
  <si>
    <t>C</t>
  </si>
  <si>
    <r>
      <t xml:space="preserve">DATE OPERATION </t>
    </r>
    <r>
      <rPr>
        <b/>
        <sz val="10"/>
        <color theme="0"/>
        <rFont val="Calibri"/>
        <family val="2"/>
      </rPr>
      <t>↓</t>
    </r>
  </si>
  <si>
    <t>LIBELLE</t>
  </si>
  <si>
    <t>DEPENSES JANVIER 2013</t>
  </si>
  <si>
    <t>DEB</t>
  </si>
  <si>
    <t>CRED</t>
  </si>
  <si>
    <t>DEPENSES FEVRIER 2013</t>
  </si>
  <si>
    <t>CD1</t>
  </si>
  <si>
    <t>test libellé 1</t>
  </si>
  <si>
    <t>CD2</t>
  </si>
</sst>
</file>

<file path=xl/styles.xml><?xml version="1.0" encoding="utf-8"?>
<styleSheet xmlns="http://schemas.openxmlformats.org/spreadsheetml/2006/main">
  <numFmts count="1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0C]_-;\-* #,##0.00\ [$€-40C]_-;_-* &quot;-&quot;??\ [$€-40C]_-;_-@_-"/>
    <numFmt numFmtId="165" formatCode="[$-F800]dddd\,\ mmmm\ dd\,\ yyyy"/>
    <numFmt numFmtId="166" formatCode="#,##0.00\ &quot;€&quot;"/>
    <numFmt numFmtId="167" formatCode="d/mm/yy;@"/>
    <numFmt numFmtId="168" formatCode="dd/mm/yy;@"/>
    <numFmt numFmtId="169" formatCode="[$-40C]d\-mmm\-yy;@"/>
    <numFmt numFmtId="170" formatCode="d/mm/yyyy;@"/>
    <numFmt numFmtId="171" formatCode="\+\ #,##0.00_ ;[Red]\-\ #,##0.00_ ;0.00_ "/>
    <numFmt numFmtId="172" formatCode="\+\ #,##0.00_ ;[Red]\-\ #,##0.00_ ;&quot;- &quot;"/>
    <numFmt numFmtId="173" formatCode="d\ mmm"/>
    <numFmt numFmtId="174" formatCode="dd/mm/yyyy;dd/mm/yyyy;&quot;-&quot;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0"/>
      <name val="Times New Roman"/>
      <family val="1"/>
    </font>
    <font>
      <sz val="10"/>
      <color theme="1"/>
      <name val="Calibri"/>
      <family val="2"/>
      <scheme val="minor"/>
    </font>
    <font>
      <b/>
      <sz val="24"/>
      <color theme="0"/>
      <name val="Times New Roman"/>
      <family val="1"/>
    </font>
    <font>
      <sz val="10"/>
      <name val="Arial"/>
      <family val="2"/>
    </font>
    <font>
      <b/>
      <sz val="11"/>
      <color theme="0"/>
      <name val="Arial Black"/>
      <family val="2"/>
    </font>
    <font>
      <sz val="11"/>
      <color theme="0"/>
      <name val="Arial Black"/>
      <family val="2"/>
    </font>
    <font>
      <b/>
      <sz val="10"/>
      <color theme="0"/>
      <name val="Arial"/>
      <family val="2"/>
    </font>
    <font>
      <b/>
      <sz val="16"/>
      <color theme="0"/>
      <name val="BoomBox 2"/>
    </font>
    <font>
      <sz val="11"/>
      <color theme="9" tint="-0.249977111117893"/>
      <name val="Times New Roman"/>
      <family val="1"/>
    </font>
    <font>
      <b/>
      <sz val="10"/>
      <color theme="0"/>
      <name val="Bookman Old Style"/>
      <family val="1"/>
    </font>
    <font>
      <b/>
      <sz val="20"/>
      <color theme="0"/>
      <name val="BoomBox 2"/>
    </font>
    <font>
      <sz val="11"/>
      <color theme="9" tint="-0.499984740745262"/>
      <name val="Times New Roman"/>
      <family val="1"/>
    </font>
    <font>
      <b/>
      <sz val="10"/>
      <color theme="0"/>
      <name val="Calibri"/>
      <family val="2"/>
    </font>
    <font>
      <b/>
      <sz val="20"/>
      <color theme="0"/>
      <name val="Times New Roman"/>
      <family val="1"/>
    </font>
    <font>
      <b/>
      <sz val="12"/>
      <color theme="0"/>
      <name val="Bookman Old Style"/>
      <family val="1"/>
    </font>
    <font>
      <b/>
      <sz val="16"/>
      <color theme="1"/>
      <name val="Arial Black"/>
      <family val="2"/>
    </font>
  </fonts>
  <fills count="1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99"/>
        <bgColor indexed="64"/>
      </patternFill>
    </fill>
    <fill>
      <patternFill patternType="lightUp">
        <fgColor rgb="FFFF0000"/>
        <bgColor theme="1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99"/>
        <bgColor theme="0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rgb="FFFF000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 style="thin">
        <color rgb="FFFF0000"/>
      </right>
      <top style="medium">
        <color indexed="64"/>
      </top>
      <bottom/>
      <diagonal/>
    </border>
    <border>
      <left/>
      <right style="thin">
        <color rgb="FFFF0000"/>
      </right>
      <top/>
      <bottom style="thin">
        <color theme="0"/>
      </bottom>
      <diagonal/>
    </border>
    <border>
      <left style="thin">
        <color rgb="FFFF0000"/>
      </left>
      <right style="thin">
        <color rgb="FFFF0000"/>
      </right>
      <top/>
      <bottom style="thin">
        <color theme="0"/>
      </bottom>
      <diagonal/>
    </border>
    <border>
      <left style="thin">
        <color rgb="FFFF000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44" fontId="1" fillId="0" borderId="0" applyFont="0" applyFill="0" applyBorder="0" applyAlignment="0" applyProtection="0"/>
    <xf numFmtId="0" fontId="15" fillId="0" borderId="0"/>
    <xf numFmtId="171" fontId="15" fillId="11" borderId="0" applyFont="0" applyBorder="0" applyAlignment="0">
      <protection locked="0"/>
    </xf>
    <xf numFmtId="10" fontId="15" fillId="11" borderId="0" applyFont="0" applyBorder="0" applyAlignment="0">
      <protection locked="0"/>
    </xf>
    <xf numFmtId="172" fontId="15" fillId="0" borderId="0" applyFont="0" applyFill="0" applyBorder="0" applyAlignment="0" applyProtection="0"/>
    <xf numFmtId="171" fontId="15" fillId="0" borderId="0" applyFont="0" applyFill="0" applyBorder="0" applyAlignment="0"/>
    <xf numFmtId="173" fontId="15" fillId="12" borderId="0" applyBorder="0">
      <alignment horizontal="center"/>
      <protection locked="0"/>
    </xf>
    <xf numFmtId="174" fontId="15" fillId="0" borderId="0" applyFont="0" applyFill="0" applyBorder="0" applyAlignment="0" applyProtection="0"/>
  </cellStyleXfs>
  <cellXfs count="14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horizontal="left" vertical="top"/>
    </xf>
    <xf numFmtId="166" fontId="6" fillId="0" borderId="0" xfId="1" applyNumberFormat="1" applyFont="1"/>
    <xf numFmtId="164" fontId="6" fillId="0" borderId="0" xfId="1" applyNumberFormat="1" applyFont="1"/>
    <xf numFmtId="43" fontId="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165" fontId="3" fillId="5" borderId="0" xfId="2" applyNumberFormat="1" applyFill="1" applyBorder="1" applyAlignment="1">
      <alignment horizontal="left" vertical="top"/>
    </xf>
    <xf numFmtId="43" fontId="3" fillId="5" borderId="0" xfId="2" applyNumberFormat="1" applyFill="1" applyBorder="1" applyAlignment="1">
      <alignment horizontal="center"/>
    </xf>
    <xf numFmtId="169" fontId="6" fillId="5" borderId="0" xfId="0" applyNumberFormat="1" applyFont="1" applyFill="1" applyBorder="1"/>
    <xf numFmtId="43" fontId="1" fillId="5" borderId="0" xfId="2" applyNumberFormat="1" applyFont="1" applyFill="1" applyBorder="1" applyAlignment="1">
      <alignment horizontal="center" vertical="center"/>
    </xf>
    <xf numFmtId="166" fontId="1" fillId="5" borderId="0" xfId="2" applyNumberFormat="1" applyFont="1" applyFill="1" applyBorder="1" applyAlignment="1">
      <alignment horizontal="center"/>
    </xf>
    <xf numFmtId="164" fontId="1" fillId="5" borderId="0" xfId="2" applyNumberFormat="1" applyFont="1" applyFill="1" applyBorder="1" applyAlignment="1">
      <alignment horizontal="center"/>
    </xf>
    <xf numFmtId="165" fontId="6" fillId="5" borderId="0" xfId="0" applyNumberFormat="1" applyFont="1" applyFill="1" applyBorder="1" applyAlignment="1">
      <alignment horizontal="left" vertical="top"/>
    </xf>
    <xf numFmtId="165" fontId="7" fillId="5" borderId="0" xfId="2" applyNumberFormat="1" applyFont="1" applyFill="1" applyBorder="1" applyAlignment="1">
      <alignment horizontal="left" vertical="top"/>
    </xf>
    <xf numFmtId="0" fontId="11" fillId="9" borderId="14" xfId="0" applyFont="1" applyFill="1" applyBorder="1" applyProtection="1">
      <protection locked="0"/>
    </xf>
    <xf numFmtId="44" fontId="11" fillId="9" borderId="14" xfId="4" applyFont="1" applyFill="1" applyBorder="1" applyProtection="1">
      <protection locked="0"/>
    </xf>
    <xf numFmtId="0" fontId="10" fillId="9" borderId="14" xfId="0" applyFont="1" applyFill="1" applyBorder="1" applyProtection="1">
      <protection locked="0"/>
    </xf>
    <xf numFmtId="0" fontId="10" fillId="9" borderId="9" xfId="0" applyFont="1" applyFill="1" applyBorder="1" applyProtection="1">
      <protection locked="0"/>
    </xf>
    <xf numFmtId="44" fontId="10" fillId="9" borderId="14" xfId="4" applyFont="1" applyFill="1" applyBorder="1" applyProtection="1">
      <protection locked="0"/>
    </xf>
    <xf numFmtId="44" fontId="10" fillId="9" borderId="28" xfId="4" applyFont="1" applyFill="1" applyBorder="1" applyProtection="1">
      <protection locked="0"/>
    </xf>
    <xf numFmtId="44" fontId="10" fillId="9" borderId="12" xfId="4" applyFont="1" applyFill="1" applyBorder="1" applyProtection="1">
      <protection locked="0"/>
    </xf>
    <xf numFmtId="1" fontId="6" fillId="9" borderId="8" xfId="1" applyNumberFormat="1" applyFont="1" applyFill="1" applyBorder="1" applyAlignment="1" applyProtection="1">
      <alignment horizontal="center" vertical="center"/>
      <protection locked="0"/>
    </xf>
    <xf numFmtId="44" fontId="11" fillId="9" borderId="32" xfId="4" applyFont="1" applyFill="1" applyBorder="1" applyProtection="1">
      <protection locked="0"/>
    </xf>
    <xf numFmtId="44" fontId="10" fillId="9" borderId="32" xfId="4" applyFont="1" applyFill="1" applyBorder="1" applyProtection="1">
      <protection locked="0"/>
    </xf>
    <xf numFmtId="44" fontId="10" fillId="9" borderId="33" xfId="4" applyFont="1" applyFill="1" applyBorder="1" applyProtection="1">
      <protection locked="0"/>
    </xf>
    <xf numFmtId="44" fontId="10" fillId="9" borderId="34" xfId="4" applyFont="1" applyFill="1" applyBorder="1" applyProtection="1">
      <protection locked="0"/>
    </xf>
    <xf numFmtId="14" fontId="11" fillId="9" borderId="14" xfId="0" applyNumberFormat="1" applyFont="1" applyFill="1" applyBorder="1" applyProtection="1">
      <protection locked="0"/>
    </xf>
    <xf numFmtId="14" fontId="20" fillId="8" borderId="19" xfId="0" applyNumberFormat="1" applyFont="1" applyFill="1" applyBorder="1" applyAlignment="1">
      <alignment horizontal="left" vertical="center"/>
    </xf>
    <xf numFmtId="14" fontId="20" fillId="8" borderId="0" xfId="0" applyNumberFormat="1" applyFont="1" applyFill="1" applyBorder="1" applyAlignment="1">
      <alignment horizontal="left" vertical="center"/>
    </xf>
    <xf numFmtId="44" fontId="11" fillId="9" borderId="14" xfId="4" applyNumberFormat="1" applyFont="1" applyFill="1" applyBorder="1" applyProtection="1">
      <protection locked="0"/>
    </xf>
    <xf numFmtId="0" fontId="6" fillId="9" borderId="9" xfId="0" applyFont="1" applyFill="1" applyBorder="1" applyProtection="1">
      <protection locked="0"/>
    </xf>
    <xf numFmtId="1" fontId="6" fillId="9" borderId="20" xfId="1" applyNumberFormat="1" applyFont="1" applyFill="1" applyBorder="1" applyAlignment="1" applyProtection="1">
      <alignment horizontal="center" vertical="center"/>
      <protection locked="0"/>
    </xf>
    <xf numFmtId="165" fontId="14" fillId="4" borderId="4" xfId="0" applyNumberFormat="1" applyFont="1" applyFill="1" applyBorder="1" applyAlignment="1">
      <alignment horizontal="center" vertical="center"/>
    </xf>
    <xf numFmtId="167" fontId="6" fillId="4" borderId="5" xfId="1" applyNumberFormat="1" applyFont="1" applyFill="1" applyBorder="1" applyAlignment="1">
      <alignment horizontal="center" vertical="center"/>
    </xf>
    <xf numFmtId="167" fontId="12" fillId="4" borderId="6" xfId="1" applyNumberFormat="1" applyFont="1" applyFill="1" applyBorder="1" applyAlignment="1">
      <alignment vertical="center"/>
    </xf>
    <xf numFmtId="166" fontId="16" fillId="3" borderId="16" xfId="1" applyNumberFormat="1" applyFont="1" applyFill="1" applyBorder="1" applyAlignment="1">
      <alignment vertical="center"/>
    </xf>
    <xf numFmtId="164" fontId="17" fillId="6" borderId="23" xfId="1" applyNumberFormat="1" applyFont="1" applyFill="1" applyBorder="1" applyAlignment="1">
      <alignment vertical="center"/>
    </xf>
    <xf numFmtId="0" fontId="6" fillId="4" borderId="4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3" fontId="9" fillId="9" borderId="14" xfId="1" applyFont="1" applyFill="1" applyBorder="1" applyProtection="1">
      <protection locked="0"/>
    </xf>
    <xf numFmtId="0" fontId="10" fillId="9" borderId="30" xfId="0" applyFont="1" applyFill="1" applyBorder="1" applyProtection="1">
      <protection locked="0"/>
    </xf>
    <xf numFmtId="0" fontId="6" fillId="7" borderId="5" xfId="0" applyFont="1" applyFill="1" applyBorder="1"/>
    <xf numFmtId="0" fontId="6" fillId="7" borderId="5" xfId="0" applyNumberFormat="1" applyFont="1" applyFill="1" applyBorder="1"/>
    <xf numFmtId="0" fontId="3" fillId="7" borderId="15" xfId="0" applyNumberFormat="1" applyFont="1" applyFill="1" applyBorder="1" applyAlignment="1"/>
    <xf numFmtId="165" fontId="8" fillId="7" borderId="15" xfId="0" applyNumberFormat="1" applyFont="1" applyFill="1" applyBorder="1" applyAlignment="1">
      <alignment vertical="center"/>
    </xf>
    <xf numFmtId="165" fontId="11" fillId="8" borderId="15" xfId="0" applyNumberFormat="1" applyFont="1" applyFill="1" applyBorder="1" applyAlignment="1">
      <alignment vertical="center"/>
    </xf>
    <xf numFmtId="43" fontId="1" fillId="5" borderId="3" xfId="2" applyNumberFormat="1" applyFont="1" applyFill="1" applyBorder="1" applyAlignment="1">
      <alignment horizontal="center" vertical="center"/>
    </xf>
    <xf numFmtId="0" fontId="6" fillId="4" borderId="5" xfId="0" applyFont="1" applyFill="1" applyBorder="1"/>
    <xf numFmtId="43" fontId="1" fillId="5" borderId="0" xfId="2" applyNumberFormat="1" applyFont="1" applyFill="1" applyBorder="1" applyAlignment="1">
      <alignment horizontal="right"/>
    </xf>
    <xf numFmtId="43" fontId="18" fillId="4" borderId="31" xfId="1" applyFont="1" applyFill="1" applyBorder="1" applyAlignment="1">
      <alignment horizontal="right" vertical="center"/>
    </xf>
    <xf numFmtId="43" fontId="6" fillId="0" borderId="0" xfId="1" applyFont="1" applyAlignment="1">
      <alignment horizontal="right"/>
    </xf>
    <xf numFmtId="164" fontId="11" fillId="0" borderId="9" xfId="0" applyNumberFormat="1" applyFont="1" applyFill="1" applyBorder="1"/>
    <xf numFmtId="0" fontId="10" fillId="9" borderId="13" xfId="0" applyFont="1" applyFill="1" applyBorder="1" applyProtection="1">
      <protection locked="0"/>
    </xf>
    <xf numFmtId="44" fontId="10" fillId="9" borderId="13" xfId="4" applyFont="1" applyFill="1" applyBorder="1" applyProtection="1">
      <protection locked="0"/>
    </xf>
    <xf numFmtId="44" fontId="10" fillId="9" borderId="35" xfId="4" applyFont="1" applyFill="1" applyBorder="1" applyProtection="1">
      <protection locked="0"/>
    </xf>
    <xf numFmtId="168" fontId="23" fillId="7" borderId="40" xfId="0" applyNumberFormat="1" applyFont="1" applyFill="1" applyBorder="1" applyAlignment="1">
      <alignment horizontal="left" vertical="center"/>
    </xf>
    <xf numFmtId="168" fontId="23" fillId="7" borderId="11" xfId="0" applyNumberFormat="1" applyFont="1" applyFill="1" applyBorder="1" applyAlignment="1">
      <alignment horizontal="left" vertical="center"/>
    </xf>
    <xf numFmtId="0" fontId="2" fillId="9" borderId="14" xfId="0" applyFont="1" applyFill="1" applyBorder="1" applyProtection="1">
      <protection locked="0"/>
    </xf>
    <xf numFmtId="43" fontId="18" fillId="4" borderId="4" xfId="1" applyFont="1" applyFill="1" applyBorder="1" applyAlignment="1">
      <alignment horizontal="right" vertical="center"/>
    </xf>
    <xf numFmtId="170" fontId="11" fillId="0" borderId="14" xfId="4" applyNumberFormat="1" applyFont="1" applyFill="1" applyBorder="1" applyAlignment="1" applyProtection="1">
      <alignment horizontal="right" vertical="center"/>
    </xf>
    <xf numFmtId="0" fontId="27" fillId="10" borderId="0" xfId="0" applyFont="1" applyFill="1" applyBorder="1" applyAlignment="1">
      <alignment vertical="center" wrapText="1"/>
    </xf>
    <xf numFmtId="170" fontId="11" fillId="9" borderId="14" xfId="4" applyNumberFormat="1" applyFont="1" applyFill="1" applyBorder="1" applyAlignment="1" applyProtection="1">
      <alignment horizontal="center" vertical="center"/>
    </xf>
    <xf numFmtId="0" fontId="11" fillId="9" borderId="14" xfId="0" applyFont="1" applyFill="1" applyBorder="1" applyAlignment="1" applyProtection="1">
      <alignment vertical="center"/>
      <protection locked="0"/>
    </xf>
    <xf numFmtId="170" fontId="11" fillId="13" borderId="14" xfId="4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44" fontId="11" fillId="9" borderId="7" xfId="4" applyFont="1" applyFill="1" applyBorder="1" applyProtection="1">
      <protection locked="0"/>
    </xf>
    <xf numFmtId="0" fontId="19" fillId="4" borderId="27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43" fontId="16" fillId="7" borderId="4" xfId="2" applyNumberFormat="1" applyFont="1" applyFill="1" applyBorder="1" applyAlignment="1">
      <alignment horizontal="center" vertical="center"/>
    </xf>
    <xf numFmtId="43" fontId="16" fillId="7" borderId="5" xfId="2" applyNumberFormat="1" applyFont="1" applyFill="1" applyBorder="1" applyAlignment="1">
      <alignment horizontal="center" vertical="center"/>
    </xf>
    <xf numFmtId="43" fontId="16" fillId="7" borderId="6" xfId="2" applyNumberFormat="1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43" fontId="21" fillId="4" borderId="42" xfId="2" applyNumberFormat="1" applyFont="1" applyFill="1" applyBorder="1" applyAlignment="1">
      <alignment horizontal="center" vertical="center" wrapText="1"/>
    </xf>
    <xf numFmtId="43" fontId="21" fillId="4" borderId="18" xfId="2" applyNumberFormat="1" applyFont="1" applyFill="1" applyBorder="1" applyAlignment="1">
      <alignment horizontal="center" vertical="center" wrapText="1"/>
    </xf>
    <xf numFmtId="43" fontId="21" fillId="4" borderId="37" xfId="2" applyNumberFormat="1" applyFont="1" applyFill="1" applyBorder="1" applyAlignment="1">
      <alignment horizontal="left" vertical="center" wrapText="1"/>
    </xf>
    <xf numFmtId="43" fontId="21" fillId="4" borderId="17" xfId="2" applyNumberFormat="1" applyFont="1" applyFill="1" applyBorder="1" applyAlignment="1">
      <alignment horizontal="left" vertical="center" wrapText="1"/>
    </xf>
    <xf numFmtId="43" fontId="21" fillId="4" borderId="37" xfId="2" applyNumberFormat="1" applyFont="1" applyFill="1" applyBorder="1" applyAlignment="1">
      <alignment horizontal="center" vertical="center" wrapText="1"/>
    </xf>
    <xf numFmtId="43" fontId="21" fillId="4" borderId="17" xfId="2" applyNumberFormat="1" applyFont="1" applyFill="1" applyBorder="1" applyAlignment="1">
      <alignment horizontal="center" vertical="center" wrapText="1"/>
    </xf>
    <xf numFmtId="0" fontId="25" fillId="4" borderId="37" xfId="0" applyFont="1" applyFill="1" applyBorder="1" applyAlignment="1" applyProtection="1">
      <alignment horizontal="center" vertical="center" wrapText="1"/>
      <protection locked="0"/>
    </xf>
    <xf numFmtId="0" fontId="25" fillId="4" borderId="17" xfId="0" applyFont="1" applyFill="1" applyBorder="1" applyAlignment="1" applyProtection="1">
      <alignment horizontal="center" vertical="center" wrapText="1"/>
      <protection locked="0"/>
    </xf>
    <xf numFmtId="0" fontId="26" fillId="4" borderId="47" xfId="0" applyFont="1" applyFill="1" applyBorder="1" applyAlignment="1">
      <alignment horizontal="center" vertical="center"/>
    </xf>
    <xf numFmtId="0" fontId="26" fillId="4" borderId="25" xfId="0" applyFont="1" applyFill="1" applyBorder="1" applyAlignment="1">
      <alignment horizontal="center" vertical="center"/>
    </xf>
    <xf numFmtId="165" fontId="21" fillId="4" borderId="11" xfId="2" applyNumberFormat="1" applyFont="1" applyFill="1" applyBorder="1" applyAlignment="1">
      <alignment horizontal="center" vertical="center" wrapText="1"/>
    </xf>
    <xf numFmtId="165" fontId="21" fillId="4" borderId="0" xfId="2" applyNumberFormat="1" applyFont="1" applyFill="1" applyBorder="1" applyAlignment="1">
      <alignment horizontal="center" vertical="center" wrapText="1"/>
    </xf>
    <xf numFmtId="165" fontId="21" fillId="4" borderId="26" xfId="2" applyNumberFormat="1" applyFont="1" applyFill="1" applyBorder="1" applyAlignment="1">
      <alignment horizontal="center" vertical="center" wrapText="1"/>
    </xf>
    <xf numFmtId="0" fontId="26" fillId="4" borderId="37" xfId="2" applyFont="1" applyFill="1" applyBorder="1" applyAlignment="1">
      <alignment horizontal="center" vertical="center"/>
    </xf>
    <xf numFmtId="0" fontId="26" fillId="4" borderId="17" xfId="2" applyFont="1" applyFill="1" applyBorder="1" applyAlignment="1">
      <alignment horizontal="center" vertical="center"/>
    </xf>
    <xf numFmtId="0" fontId="21" fillId="4" borderId="37" xfId="2" applyFont="1" applyFill="1" applyBorder="1" applyAlignment="1">
      <alignment horizontal="center" vertical="center"/>
    </xf>
    <xf numFmtId="0" fontId="21" fillId="4" borderId="17" xfId="2" applyFont="1" applyFill="1" applyBorder="1" applyAlignment="1">
      <alignment horizontal="center" vertical="center"/>
    </xf>
    <xf numFmtId="166" fontId="21" fillId="4" borderId="37" xfId="2" applyNumberFormat="1" applyFont="1" applyFill="1" applyBorder="1" applyAlignment="1">
      <alignment horizontal="center" vertical="center"/>
    </xf>
    <xf numFmtId="166" fontId="21" fillId="4" borderId="17" xfId="2" applyNumberFormat="1" applyFont="1" applyFill="1" applyBorder="1" applyAlignment="1">
      <alignment horizontal="center" vertical="center"/>
    </xf>
    <xf numFmtId="43" fontId="21" fillId="4" borderId="43" xfId="2" applyNumberFormat="1" applyFont="1" applyFill="1" applyBorder="1" applyAlignment="1">
      <alignment horizontal="center" vertical="center"/>
    </xf>
    <xf numFmtId="43" fontId="21" fillId="4" borderId="44" xfId="2" applyNumberFormat="1" applyFont="1" applyFill="1" applyBorder="1" applyAlignment="1">
      <alignment horizontal="center" vertical="center"/>
    </xf>
    <xf numFmtId="43" fontId="21" fillId="4" borderId="41" xfId="2" applyNumberFormat="1" applyFont="1" applyFill="1" applyBorder="1" applyAlignment="1">
      <alignment horizontal="center" vertical="center" wrapText="1"/>
    </xf>
    <xf numFmtId="43" fontId="21" fillId="4" borderId="45" xfId="2" applyNumberFormat="1" applyFont="1" applyFill="1" applyBorder="1" applyAlignment="1">
      <alignment horizontal="center" vertical="center" wrapText="1"/>
    </xf>
    <xf numFmtId="165" fontId="8" fillId="7" borderId="20" xfId="0" applyNumberFormat="1" applyFont="1" applyFill="1" applyBorder="1" applyAlignment="1">
      <alignment horizontal="center" vertical="center"/>
    </xf>
    <xf numFmtId="165" fontId="8" fillId="7" borderId="0" xfId="0" applyNumberFormat="1" applyFont="1" applyFill="1" applyBorder="1" applyAlignment="1">
      <alignment horizontal="center" vertical="center"/>
    </xf>
    <xf numFmtId="0" fontId="5" fillId="7" borderId="20" xfId="0" applyNumberFormat="1" applyFont="1" applyFill="1" applyBorder="1" applyAlignment="1">
      <alignment horizontal="center" vertical="center" wrapText="1"/>
    </xf>
    <xf numFmtId="0" fontId="5" fillId="7" borderId="21" xfId="0" applyNumberFormat="1" applyFont="1" applyFill="1" applyBorder="1" applyAlignment="1">
      <alignment horizontal="center" vertical="center" wrapText="1"/>
    </xf>
    <xf numFmtId="0" fontId="5" fillId="7" borderId="0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0" fontId="5" fillId="7" borderId="15" xfId="0" applyNumberFormat="1" applyFont="1" applyFill="1" applyBorder="1" applyAlignment="1">
      <alignment horizontal="center" vertical="center" wrapText="1"/>
    </xf>
    <xf numFmtId="0" fontId="5" fillId="7" borderId="22" xfId="0" applyNumberFormat="1" applyFont="1" applyFill="1" applyBorder="1" applyAlignment="1">
      <alignment horizontal="center" vertical="center" wrapText="1"/>
    </xf>
    <xf numFmtId="0" fontId="8" fillId="7" borderId="29" xfId="0" applyNumberFormat="1" applyFont="1" applyFill="1" applyBorder="1" applyAlignment="1">
      <alignment horizontal="center" vertical="center" wrapText="1"/>
    </xf>
    <xf numFmtId="0" fontId="8" fillId="7" borderId="0" xfId="0" applyNumberFormat="1" applyFont="1" applyFill="1" applyBorder="1" applyAlignment="1">
      <alignment horizontal="center" vertical="center" wrapText="1"/>
    </xf>
    <xf numFmtId="0" fontId="8" fillId="7" borderId="15" xfId="0" applyNumberFormat="1" applyFont="1" applyFill="1" applyBorder="1" applyAlignment="1">
      <alignment horizontal="center" vertical="center" wrapText="1"/>
    </xf>
    <xf numFmtId="43" fontId="21" fillId="4" borderId="39" xfId="2" applyNumberFormat="1" applyFont="1" applyFill="1" applyBorder="1" applyAlignment="1">
      <alignment horizontal="center" vertical="center" wrapText="1"/>
    </xf>
    <xf numFmtId="43" fontId="21" fillId="4" borderId="46" xfId="2" applyNumberFormat="1" applyFont="1" applyFill="1" applyBorder="1" applyAlignment="1">
      <alignment horizontal="center" vertical="center" wrapText="1"/>
    </xf>
    <xf numFmtId="165" fontId="14" fillId="3" borderId="4" xfId="0" applyNumberFormat="1" applyFont="1" applyFill="1" applyBorder="1" applyAlignment="1">
      <alignment horizontal="center" vertical="center"/>
    </xf>
    <xf numFmtId="165" fontId="14" fillId="3" borderId="5" xfId="0" applyNumberFormat="1" applyFont="1" applyFill="1" applyBorder="1" applyAlignment="1">
      <alignment horizontal="center" vertical="center"/>
    </xf>
    <xf numFmtId="165" fontId="14" fillId="3" borderId="6" xfId="0" applyNumberFormat="1" applyFont="1" applyFill="1" applyBorder="1" applyAlignment="1">
      <alignment horizontal="center" vertical="center"/>
    </xf>
    <xf numFmtId="0" fontId="5" fillId="7" borderId="38" xfId="0" applyNumberFormat="1" applyFont="1" applyFill="1" applyBorder="1" applyAlignment="1">
      <alignment horizontal="center" vertical="center" wrapText="1"/>
    </xf>
    <xf numFmtId="165" fontId="11" fillId="8" borderId="20" xfId="0" applyNumberFormat="1" applyFont="1" applyFill="1" applyBorder="1" applyAlignment="1">
      <alignment horizontal="center" vertical="center"/>
    </xf>
    <xf numFmtId="165" fontId="11" fillId="8" borderId="0" xfId="0" applyNumberFormat="1" applyFont="1" applyFill="1" applyBorder="1" applyAlignment="1">
      <alignment horizontal="center" vertical="center"/>
    </xf>
    <xf numFmtId="165" fontId="4" fillId="8" borderId="20" xfId="0" applyNumberFormat="1" applyFont="1" applyFill="1" applyBorder="1" applyAlignment="1">
      <alignment horizontal="center" vertical="center" wrapText="1"/>
    </xf>
    <xf numFmtId="165" fontId="4" fillId="8" borderId="21" xfId="0" applyNumberFormat="1" applyFont="1" applyFill="1" applyBorder="1" applyAlignment="1">
      <alignment horizontal="center" vertical="center" wrapText="1"/>
    </xf>
    <xf numFmtId="165" fontId="4" fillId="8" borderId="0" xfId="0" applyNumberFormat="1" applyFont="1" applyFill="1" applyBorder="1" applyAlignment="1">
      <alignment horizontal="center" vertical="center" wrapText="1"/>
    </xf>
    <xf numFmtId="165" fontId="4" fillId="8" borderId="10" xfId="0" applyNumberFormat="1" applyFont="1" applyFill="1" applyBorder="1" applyAlignment="1">
      <alignment horizontal="center" vertical="center" wrapText="1"/>
    </xf>
    <xf numFmtId="165" fontId="11" fillId="8" borderId="29" xfId="0" applyNumberFormat="1" applyFont="1" applyFill="1" applyBorder="1" applyAlignment="1">
      <alignment horizontal="center" vertical="center"/>
    </xf>
    <xf numFmtId="165" fontId="8" fillId="7" borderId="15" xfId="0" applyNumberFormat="1" applyFont="1" applyFill="1" applyBorder="1" applyAlignment="1">
      <alignment horizontal="center" vertical="center"/>
    </xf>
    <xf numFmtId="168" fontId="23" fillId="7" borderId="40" xfId="0" applyNumberFormat="1" applyFont="1" applyFill="1" applyBorder="1" applyAlignment="1">
      <alignment horizontal="center" vertical="center"/>
    </xf>
    <xf numFmtId="168" fontId="23" fillId="7" borderId="11" xfId="0" applyNumberFormat="1" applyFont="1" applyFill="1" applyBorder="1" applyAlignment="1">
      <alignment horizontal="center" vertical="center"/>
    </xf>
    <xf numFmtId="168" fontId="23" fillId="7" borderId="24" xfId="0" applyNumberFormat="1" applyFont="1" applyFill="1" applyBorder="1" applyAlignment="1">
      <alignment horizontal="center" vertical="center"/>
    </xf>
    <xf numFmtId="0" fontId="5" fillId="7" borderId="20" xfId="0" applyNumberFormat="1" applyFont="1" applyFill="1" applyBorder="1" applyAlignment="1">
      <alignment horizontal="center" vertical="center"/>
    </xf>
    <xf numFmtId="0" fontId="5" fillId="7" borderId="21" xfId="0" applyNumberFormat="1" applyFont="1" applyFill="1" applyBorder="1" applyAlignment="1">
      <alignment horizontal="center" vertical="center"/>
    </xf>
    <xf numFmtId="0" fontId="5" fillId="7" borderId="15" xfId="0" applyNumberFormat="1" applyFont="1" applyFill="1" applyBorder="1" applyAlignment="1">
      <alignment horizontal="center" vertical="center"/>
    </xf>
    <xf numFmtId="0" fontId="5" fillId="7" borderId="22" xfId="0" applyNumberFormat="1" applyFont="1" applyFill="1" applyBorder="1" applyAlignment="1">
      <alignment horizontal="center" vertical="center"/>
    </xf>
    <xf numFmtId="0" fontId="5" fillId="7" borderId="29" xfId="0" applyNumberFormat="1" applyFont="1" applyFill="1" applyBorder="1" applyAlignment="1">
      <alignment horizontal="center" vertical="center" wrapText="1"/>
    </xf>
    <xf numFmtId="0" fontId="5" fillId="7" borderId="36" xfId="0" applyNumberFormat="1" applyFont="1" applyFill="1" applyBorder="1" applyAlignment="1">
      <alignment horizontal="center" vertical="center" wrapText="1"/>
    </xf>
  </cellXfs>
  <cellStyles count="12">
    <cellStyle name="Accent5" xfId="2" builtinId="45"/>
    <cellStyle name="CbDateNZ" xfId="11"/>
    <cellStyle name="CbMilliers" xfId="9"/>
    <cellStyle name="CbMilliersNZ" xfId="8"/>
    <cellStyle name="Milliers" xfId="1" builtinId="3"/>
    <cellStyle name="Monétaire" xfId="4" builtinId="4"/>
    <cellStyle name="Normal" xfId="0" builtinId="0"/>
    <cellStyle name="Normal 2" xfId="3"/>
    <cellStyle name="Normal 3" xfId="5"/>
    <cellStyle name="SaisieCbMilliers" xfId="6"/>
    <cellStyle name="SaisieJJMM" xfId="10"/>
    <cellStyle name="SaisieTaux" xfId="7"/>
  </cellStyles>
  <dxfs count="21"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D6009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CCFF99"/>
        </patternFill>
      </fill>
    </dxf>
    <dxf>
      <font>
        <b/>
        <i val="0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3300"/>
      <color rgb="FFD60093"/>
      <color rgb="FF00FF00"/>
      <color rgb="FFCCFF99"/>
      <color rgb="FF00FFFF"/>
      <color rgb="FF66FF33"/>
      <color rgb="FFFFFF00"/>
      <color rgb="FF558ED5"/>
      <color rgb="FFFFFF99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304725</xdr:colOff>
      <xdr:row>5</xdr:row>
      <xdr:rowOff>69058</xdr:rowOff>
    </xdr:from>
    <xdr:to>
      <xdr:col>13</xdr:col>
      <xdr:colOff>434308</xdr:colOff>
      <xdr:row>5</xdr:row>
      <xdr:rowOff>70522</xdr:rowOff>
    </xdr:to>
    <xdr:pic>
      <xdr:nvPicPr>
        <xdr:cNvPr id="2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48850" y="1012033"/>
          <a:ext cx="129583" cy="146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392850</xdr:colOff>
      <xdr:row>281</xdr:row>
      <xdr:rowOff>47624</xdr:rowOff>
    </xdr:from>
    <xdr:to>
      <xdr:col>6</xdr:col>
      <xdr:colOff>528148</xdr:colOff>
      <xdr:row>281</xdr:row>
      <xdr:rowOff>49208</xdr:rowOff>
    </xdr:to>
    <xdr:pic>
      <xdr:nvPicPr>
        <xdr:cNvPr id="3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41075" y="61845824"/>
          <a:ext cx="135298" cy="1584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742874</xdr:colOff>
      <xdr:row>281</xdr:row>
      <xdr:rowOff>57152</xdr:rowOff>
    </xdr:from>
    <xdr:to>
      <xdr:col>7</xdr:col>
      <xdr:colOff>905223</xdr:colOff>
      <xdr:row>281</xdr:row>
      <xdr:rowOff>59117</xdr:rowOff>
    </xdr:to>
    <xdr:pic>
      <xdr:nvPicPr>
        <xdr:cNvPr id="4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024" y="61855352"/>
          <a:ext cx="162349" cy="196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345181</xdr:colOff>
      <xdr:row>281</xdr:row>
      <xdr:rowOff>61753</xdr:rowOff>
    </xdr:from>
    <xdr:to>
      <xdr:col>13</xdr:col>
      <xdr:colOff>477812</xdr:colOff>
      <xdr:row>281</xdr:row>
      <xdr:rowOff>63718</xdr:rowOff>
    </xdr:to>
    <xdr:pic>
      <xdr:nvPicPr>
        <xdr:cNvPr id="5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89306" y="61859953"/>
          <a:ext cx="132631" cy="196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2200232</xdr:colOff>
      <xdr:row>552</xdr:row>
      <xdr:rowOff>0</xdr:rowOff>
    </xdr:from>
    <xdr:to>
      <xdr:col>5</xdr:col>
      <xdr:colOff>2470404</xdr:colOff>
      <xdr:row>552</xdr:row>
      <xdr:rowOff>1965</xdr:rowOff>
    </xdr:to>
    <xdr:pic>
      <xdr:nvPicPr>
        <xdr:cNvPr id="6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00507" y="118248108"/>
          <a:ext cx="270172" cy="19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733366</xdr:colOff>
      <xdr:row>552</xdr:row>
      <xdr:rowOff>0</xdr:rowOff>
    </xdr:from>
    <xdr:to>
      <xdr:col>7</xdr:col>
      <xdr:colOff>101521</xdr:colOff>
      <xdr:row>552</xdr:row>
      <xdr:rowOff>1965</xdr:rowOff>
    </xdr:to>
    <xdr:pic>
      <xdr:nvPicPr>
        <xdr:cNvPr id="7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091" y="118245730"/>
          <a:ext cx="101580" cy="196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719063</xdr:colOff>
      <xdr:row>552</xdr:row>
      <xdr:rowOff>0</xdr:rowOff>
    </xdr:from>
    <xdr:to>
      <xdr:col>7</xdr:col>
      <xdr:colOff>879507</xdr:colOff>
      <xdr:row>552</xdr:row>
      <xdr:rowOff>1965</xdr:rowOff>
    </xdr:to>
    <xdr:pic>
      <xdr:nvPicPr>
        <xdr:cNvPr id="8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0213" y="118243352"/>
          <a:ext cx="160444" cy="196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357088</xdr:colOff>
      <xdr:row>552</xdr:row>
      <xdr:rowOff>0</xdr:rowOff>
    </xdr:from>
    <xdr:to>
      <xdr:col>13</xdr:col>
      <xdr:colOff>489338</xdr:colOff>
      <xdr:row>552</xdr:row>
      <xdr:rowOff>1584</xdr:rowOff>
    </xdr:to>
    <xdr:pic>
      <xdr:nvPicPr>
        <xdr:cNvPr id="9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01213" y="118236046"/>
          <a:ext cx="132250" cy="158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2190704</xdr:colOff>
      <xdr:row>552</xdr:row>
      <xdr:rowOff>0</xdr:rowOff>
    </xdr:from>
    <xdr:to>
      <xdr:col>5</xdr:col>
      <xdr:colOff>2459733</xdr:colOff>
      <xdr:row>552</xdr:row>
      <xdr:rowOff>702</xdr:rowOff>
    </xdr:to>
    <xdr:pic>
      <xdr:nvPicPr>
        <xdr:cNvPr id="10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90979" y="236739105"/>
          <a:ext cx="269029" cy="70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757159</xdr:colOff>
      <xdr:row>552</xdr:row>
      <xdr:rowOff>0</xdr:rowOff>
    </xdr:from>
    <xdr:to>
      <xdr:col>7</xdr:col>
      <xdr:colOff>919127</xdr:colOff>
      <xdr:row>552</xdr:row>
      <xdr:rowOff>1584</xdr:rowOff>
    </xdr:to>
    <xdr:pic>
      <xdr:nvPicPr>
        <xdr:cNvPr id="11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8309" y="236734349"/>
          <a:ext cx="161968" cy="158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740525</xdr:colOff>
      <xdr:row>552</xdr:row>
      <xdr:rowOff>0</xdr:rowOff>
    </xdr:from>
    <xdr:to>
      <xdr:col>8</xdr:col>
      <xdr:colOff>902874</xdr:colOff>
      <xdr:row>552</xdr:row>
      <xdr:rowOff>1965</xdr:rowOff>
    </xdr:to>
    <xdr:pic>
      <xdr:nvPicPr>
        <xdr:cNvPr id="12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3700" y="236741327"/>
          <a:ext cx="162349" cy="196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2309764</xdr:colOff>
      <xdr:row>552</xdr:row>
      <xdr:rowOff>0</xdr:rowOff>
    </xdr:from>
    <xdr:to>
      <xdr:col>5</xdr:col>
      <xdr:colOff>2587937</xdr:colOff>
      <xdr:row>552</xdr:row>
      <xdr:rowOff>702</xdr:rowOff>
    </xdr:to>
    <xdr:pic>
      <xdr:nvPicPr>
        <xdr:cNvPr id="13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10039" y="296937105"/>
          <a:ext cx="278173" cy="70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769063</xdr:colOff>
      <xdr:row>552</xdr:row>
      <xdr:rowOff>0</xdr:rowOff>
    </xdr:from>
    <xdr:to>
      <xdr:col>7</xdr:col>
      <xdr:colOff>933317</xdr:colOff>
      <xdr:row>552</xdr:row>
      <xdr:rowOff>1584</xdr:rowOff>
    </xdr:to>
    <xdr:pic>
      <xdr:nvPicPr>
        <xdr:cNvPr id="14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60213" y="296932349"/>
          <a:ext cx="164254" cy="158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764335</xdr:colOff>
      <xdr:row>552</xdr:row>
      <xdr:rowOff>0</xdr:rowOff>
    </xdr:from>
    <xdr:to>
      <xdr:col>8</xdr:col>
      <xdr:colOff>927446</xdr:colOff>
      <xdr:row>552</xdr:row>
      <xdr:rowOff>1203</xdr:rowOff>
    </xdr:to>
    <xdr:pic>
      <xdr:nvPicPr>
        <xdr:cNvPr id="15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17510" y="296927421"/>
          <a:ext cx="163111" cy="1203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2214516</xdr:colOff>
      <xdr:row>552</xdr:row>
      <xdr:rowOff>0</xdr:rowOff>
    </xdr:from>
    <xdr:to>
      <xdr:col>5</xdr:col>
      <xdr:colOff>2485831</xdr:colOff>
      <xdr:row>552</xdr:row>
      <xdr:rowOff>702</xdr:rowOff>
    </xdr:to>
    <xdr:pic>
      <xdr:nvPicPr>
        <xdr:cNvPr id="16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4791" y="355230105"/>
          <a:ext cx="271315" cy="702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752430</xdr:colOff>
      <xdr:row>552</xdr:row>
      <xdr:rowOff>0</xdr:rowOff>
    </xdr:from>
    <xdr:to>
      <xdr:col>8</xdr:col>
      <xdr:colOff>914398</xdr:colOff>
      <xdr:row>552</xdr:row>
      <xdr:rowOff>1203</xdr:rowOff>
    </xdr:to>
    <xdr:pic>
      <xdr:nvPicPr>
        <xdr:cNvPr id="17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05" y="355220421"/>
          <a:ext cx="161968" cy="120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769064</xdr:colOff>
      <xdr:row>552</xdr:row>
      <xdr:rowOff>0</xdr:rowOff>
    </xdr:from>
    <xdr:to>
      <xdr:col>7</xdr:col>
      <xdr:colOff>933318</xdr:colOff>
      <xdr:row>552</xdr:row>
      <xdr:rowOff>321</xdr:rowOff>
    </xdr:to>
    <xdr:pic>
      <xdr:nvPicPr>
        <xdr:cNvPr id="18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60214" y="415411443"/>
          <a:ext cx="164254" cy="32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764336</xdr:colOff>
      <xdr:row>552</xdr:row>
      <xdr:rowOff>0</xdr:rowOff>
    </xdr:from>
    <xdr:to>
      <xdr:col>8</xdr:col>
      <xdr:colOff>927447</xdr:colOff>
      <xdr:row>552</xdr:row>
      <xdr:rowOff>702</xdr:rowOff>
    </xdr:to>
    <xdr:pic>
      <xdr:nvPicPr>
        <xdr:cNvPr id="19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17511" y="415406515"/>
          <a:ext cx="163111" cy="702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2214516</xdr:colOff>
      <xdr:row>552</xdr:row>
      <xdr:rowOff>0</xdr:rowOff>
    </xdr:from>
    <xdr:to>
      <xdr:col>5</xdr:col>
      <xdr:colOff>2485831</xdr:colOff>
      <xdr:row>552</xdr:row>
      <xdr:rowOff>702</xdr:rowOff>
    </xdr:to>
    <xdr:pic>
      <xdr:nvPicPr>
        <xdr:cNvPr id="20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4791" y="475626105"/>
          <a:ext cx="271315" cy="70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780971</xdr:colOff>
      <xdr:row>552</xdr:row>
      <xdr:rowOff>0</xdr:rowOff>
    </xdr:from>
    <xdr:to>
      <xdr:col>7</xdr:col>
      <xdr:colOff>946368</xdr:colOff>
      <xdr:row>552</xdr:row>
      <xdr:rowOff>1584</xdr:rowOff>
    </xdr:to>
    <xdr:pic>
      <xdr:nvPicPr>
        <xdr:cNvPr id="21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2121" y="475621349"/>
          <a:ext cx="165397" cy="158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776242</xdr:colOff>
      <xdr:row>552</xdr:row>
      <xdr:rowOff>0</xdr:rowOff>
    </xdr:from>
    <xdr:to>
      <xdr:col>8</xdr:col>
      <xdr:colOff>940496</xdr:colOff>
      <xdr:row>552</xdr:row>
      <xdr:rowOff>1203</xdr:rowOff>
    </xdr:to>
    <xdr:pic>
      <xdr:nvPicPr>
        <xdr:cNvPr id="22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29417" y="475616421"/>
          <a:ext cx="164254" cy="120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780970</xdr:colOff>
      <xdr:row>552</xdr:row>
      <xdr:rowOff>0</xdr:rowOff>
    </xdr:from>
    <xdr:to>
      <xdr:col>7</xdr:col>
      <xdr:colOff>946367</xdr:colOff>
      <xdr:row>552</xdr:row>
      <xdr:rowOff>1584</xdr:rowOff>
    </xdr:to>
    <xdr:pic>
      <xdr:nvPicPr>
        <xdr:cNvPr id="23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2120" y="533914349"/>
          <a:ext cx="165397" cy="158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764336</xdr:colOff>
      <xdr:row>552</xdr:row>
      <xdr:rowOff>0</xdr:rowOff>
    </xdr:from>
    <xdr:to>
      <xdr:col>8</xdr:col>
      <xdr:colOff>927447</xdr:colOff>
      <xdr:row>552</xdr:row>
      <xdr:rowOff>1203</xdr:rowOff>
    </xdr:to>
    <xdr:pic>
      <xdr:nvPicPr>
        <xdr:cNvPr id="24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17511" y="533909421"/>
          <a:ext cx="163111" cy="1203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2226422</xdr:colOff>
      <xdr:row>552</xdr:row>
      <xdr:rowOff>0</xdr:rowOff>
    </xdr:from>
    <xdr:to>
      <xdr:col>5</xdr:col>
      <xdr:colOff>2498499</xdr:colOff>
      <xdr:row>552</xdr:row>
      <xdr:rowOff>702</xdr:rowOff>
    </xdr:to>
    <xdr:pic>
      <xdr:nvPicPr>
        <xdr:cNvPr id="25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26697" y="594117105"/>
          <a:ext cx="272077" cy="70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769065</xdr:colOff>
      <xdr:row>552</xdr:row>
      <xdr:rowOff>0</xdr:rowOff>
    </xdr:from>
    <xdr:to>
      <xdr:col>7</xdr:col>
      <xdr:colOff>933319</xdr:colOff>
      <xdr:row>552</xdr:row>
      <xdr:rowOff>1584</xdr:rowOff>
    </xdr:to>
    <xdr:pic>
      <xdr:nvPicPr>
        <xdr:cNvPr id="26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60215" y="594112349"/>
          <a:ext cx="164254" cy="158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764337</xdr:colOff>
      <xdr:row>552</xdr:row>
      <xdr:rowOff>0</xdr:rowOff>
    </xdr:from>
    <xdr:to>
      <xdr:col>8</xdr:col>
      <xdr:colOff>927448</xdr:colOff>
      <xdr:row>552</xdr:row>
      <xdr:rowOff>1203</xdr:rowOff>
    </xdr:to>
    <xdr:pic>
      <xdr:nvPicPr>
        <xdr:cNvPr id="27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17512" y="594107421"/>
          <a:ext cx="163111" cy="1203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2333576</xdr:colOff>
      <xdr:row>552</xdr:row>
      <xdr:rowOff>0</xdr:rowOff>
    </xdr:from>
    <xdr:to>
      <xdr:col>5</xdr:col>
      <xdr:colOff>2613654</xdr:colOff>
      <xdr:row>552</xdr:row>
      <xdr:rowOff>702</xdr:rowOff>
    </xdr:to>
    <xdr:pic>
      <xdr:nvPicPr>
        <xdr:cNvPr id="28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851" y="652791105"/>
          <a:ext cx="280078" cy="70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757162</xdr:colOff>
      <xdr:row>552</xdr:row>
      <xdr:rowOff>0</xdr:rowOff>
    </xdr:from>
    <xdr:to>
      <xdr:col>7</xdr:col>
      <xdr:colOff>919130</xdr:colOff>
      <xdr:row>552</xdr:row>
      <xdr:rowOff>1584</xdr:rowOff>
    </xdr:to>
    <xdr:pic>
      <xdr:nvPicPr>
        <xdr:cNvPr id="29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8312" y="652786349"/>
          <a:ext cx="161968" cy="158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752434</xdr:colOff>
      <xdr:row>552</xdr:row>
      <xdr:rowOff>0</xdr:rowOff>
    </xdr:from>
    <xdr:to>
      <xdr:col>8</xdr:col>
      <xdr:colOff>914402</xdr:colOff>
      <xdr:row>552</xdr:row>
      <xdr:rowOff>1203</xdr:rowOff>
    </xdr:to>
    <xdr:pic>
      <xdr:nvPicPr>
        <xdr:cNvPr id="30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09" y="652781421"/>
          <a:ext cx="161968" cy="120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769084</xdr:colOff>
      <xdr:row>552</xdr:row>
      <xdr:rowOff>0</xdr:rowOff>
    </xdr:from>
    <xdr:to>
      <xdr:col>7</xdr:col>
      <xdr:colOff>97615</xdr:colOff>
      <xdr:row>552</xdr:row>
      <xdr:rowOff>1584</xdr:rowOff>
    </xdr:to>
    <xdr:pic>
      <xdr:nvPicPr>
        <xdr:cNvPr id="31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88709" y="178441349"/>
          <a:ext cx="100056" cy="1584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754782</xdr:colOff>
      <xdr:row>552</xdr:row>
      <xdr:rowOff>0</xdr:rowOff>
    </xdr:from>
    <xdr:to>
      <xdr:col>7</xdr:col>
      <xdr:colOff>916750</xdr:colOff>
      <xdr:row>552</xdr:row>
      <xdr:rowOff>1584</xdr:rowOff>
    </xdr:to>
    <xdr:pic>
      <xdr:nvPicPr>
        <xdr:cNvPr id="32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5932" y="178438971"/>
          <a:ext cx="161968" cy="1584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842861</xdr:colOff>
      <xdr:row>552</xdr:row>
      <xdr:rowOff>0</xdr:rowOff>
    </xdr:from>
    <xdr:to>
      <xdr:col>14</xdr:col>
      <xdr:colOff>111194</xdr:colOff>
      <xdr:row>552</xdr:row>
      <xdr:rowOff>1584</xdr:rowOff>
    </xdr:to>
    <xdr:pic>
      <xdr:nvPicPr>
        <xdr:cNvPr id="33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34586" y="178443571"/>
          <a:ext cx="106533" cy="158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740525</xdr:colOff>
      <xdr:row>552</xdr:row>
      <xdr:rowOff>0</xdr:rowOff>
    </xdr:from>
    <xdr:to>
      <xdr:col>8</xdr:col>
      <xdr:colOff>902874</xdr:colOff>
      <xdr:row>552</xdr:row>
      <xdr:rowOff>1965</xdr:rowOff>
    </xdr:to>
    <xdr:pic>
      <xdr:nvPicPr>
        <xdr:cNvPr id="34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3700" y="296939327"/>
          <a:ext cx="162349" cy="196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742874</xdr:colOff>
      <xdr:row>552</xdr:row>
      <xdr:rowOff>0</xdr:rowOff>
    </xdr:from>
    <xdr:to>
      <xdr:col>7</xdr:col>
      <xdr:colOff>905223</xdr:colOff>
      <xdr:row>552</xdr:row>
      <xdr:rowOff>1965</xdr:rowOff>
    </xdr:to>
    <xdr:pic>
      <xdr:nvPicPr>
        <xdr:cNvPr id="35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024" y="118243352"/>
          <a:ext cx="162349" cy="196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742874</xdr:colOff>
      <xdr:row>552</xdr:row>
      <xdr:rowOff>0</xdr:rowOff>
    </xdr:from>
    <xdr:to>
      <xdr:col>7</xdr:col>
      <xdr:colOff>905223</xdr:colOff>
      <xdr:row>552</xdr:row>
      <xdr:rowOff>1965</xdr:rowOff>
    </xdr:to>
    <xdr:pic>
      <xdr:nvPicPr>
        <xdr:cNvPr id="36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024" y="178450877"/>
          <a:ext cx="162349" cy="196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742874</xdr:colOff>
      <xdr:row>552</xdr:row>
      <xdr:rowOff>0</xdr:rowOff>
    </xdr:from>
    <xdr:to>
      <xdr:col>7</xdr:col>
      <xdr:colOff>905223</xdr:colOff>
      <xdr:row>552</xdr:row>
      <xdr:rowOff>1965</xdr:rowOff>
    </xdr:to>
    <xdr:pic>
      <xdr:nvPicPr>
        <xdr:cNvPr id="37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024" y="236743877"/>
          <a:ext cx="162349" cy="196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742874</xdr:colOff>
      <xdr:row>552</xdr:row>
      <xdr:rowOff>0</xdr:rowOff>
    </xdr:from>
    <xdr:to>
      <xdr:col>7</xdr:col>
      <xdr:colOff>905223</xdr:colOff>
      <xdr:row>552</xdr:row>
      <xdr:rowOff>1965</xdr:rowOff>
    </xdr:to>
    <xdr:pic>
      <xdr:nvPicPr>
        <xdr:cNvPr id="38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024" y="296941877"/>
          <a:ext cx="162349" cy="196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742874</xdr:colOff>
      <xdr:row>552</xdr:row>
      <xdr:rowOff>0</xdr:rowOff>
    </xdr:from>
    <xdr:to>
      <xdr:col>7</xdr:col>
      <xdr:colOff>905223</xdr:colOff>
      <xdr:row>552</xdr:row>
      <xdr:rowOff>1965</xdr:rowOff>
    </xdr:to>
    <xdr:pic>
      <xdr:nvPicPr>
        <xdr:cNvPr id="39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024" y="475630877"/>
          <a:ext cx="162349" cy="196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742874</xdr:colOff>
      <xdr:row>552</xdr:row>
      <xdr:rowOff>0</xdr:rowOff>
    </xdr:from>
    <xdr:to>
      <xdr:col>7</xdr:col>
      <xdr:colOff>905223</xdr:colOff>
      <xdr:row>552</xdr:row>
      <xdr:rowOff>1965</xdr:rowOff>
    </xdr:to>
    <xdr:pic>
      <xdr:nvPicPr>
        <xdr:cNvPr id="40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024" y="533923877"/>
          <a:ext cx="162349" cy="196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742874</xdr:colOff>
      <xdr:row>552</xdr:row>
      <xdr:rowOff>0</xdr:rowOff>
    </xdr:from>
    <xdr:to>
      <xdr:col>7</xdr:col>
      <xdr:colOff>905223</xdr:colOff>
      <xdr:row>552</xdr:row>
      <xdr:rowOff>1965</xdr:rowOff>
    </xdr:to>
    <xdr:pic>
      <xdr:nvPicPr>
        <xdr:cNvPr id="41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024" y="594121877"/>
          <a:ext cx="162349" cy="196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742874</xdr:colOff>
      <xdr:row>552</xdr:row>
      <xdr:rowOff>0</xdr:rowOff>
    </xdr:from>
    <xdr:to>
      <xdr:col>7</xdr:col>
      <xdr:colOff>905223</xdr:colOff>
      <xdr:row>552</xdr:row>
      <xdr:rowOff>1965</xdr:rowOff>
    </xdr:to>
    <xdr:pic>
      <xdr:nvPicPr>
        <xdr:cNvPr id="42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024" y="652795877"/>
          <a:ext cx="162349" cy="196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742874</xdr:colOff>
      <xdr:row>281</xdr:row>
      <xdr:rowOff>57152</xdr:rowOff>
    </xdr:from>
    <xdr:to>
      <xdr:col>9</xdr:col>
      <xdr:colOff>905223</xdr:colOff>
      <xdr:row>281</xdr:row>
      <xdr:rowOff>59117</xdr:rowOff>
    </xdr:to>
    <xdr:pic>
      <xdr:nvPicPr>
        <xdr:cNvPr id="43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2374" y="61855352"/>
          <a:ext cx="162349" cy="196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764335</xdr:colOff>
      <xdr:row>552</xdr:row>
      <xdr:rowOff>0</xdr:rowOff>
    </xdr:from>
    <xdr:to>
      <xdr:col>9</xdr:col>
      <xdr:colOff>927446</xdr:colOff>
      <xdr:row>552</xdr:row>
      <xdr:rowOff>1203</xdr:rowOff>
    </xdr:to>
    <xdr:pic>
      <xdr:nvPicPr>
        <xdr:cNvPr id="44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3835" y="296927421"/>
          <a:ext cx="163111" cy="1203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740525</xdr:colOff>
      <xdr:row>552</xdr:row>
      <xdr:rowOff>0</xdr:rowOff>
    </xdr:from>
    <xdr:to>
      <xdr:col>9</xdr:col>
      <xdr:colOff>902874</xdr:colOff>
      <xdr:row>552</xdr:row>
      <xdr:rowOff>1965</xdr:rowOff>
    </xdr:to>
    <xdr:pic>
      <xdr:nvPicPr>
        <xdr:cNvPr id="45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0025" y="296939327"/>
          <a:ext cx="162349" cy="196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752430</xdr:colOff>
      <xdr:row>552</xdr:row>
      <xdr:rowOff>0</xdr:rowOff>
    </xdr:from>
    <xdr:to>
      <xdr:col>9</xdr:col>
      <xdr:colOff>914398</xdr:colOff>
      <xdr:row>552</xdr:row>
      <xdr:rowOff>1203</xdr:rowOff>
    </xdr:to>
    <xdr:pic>
      <xdr:nvPicPr>
        <xdr:cNvPr id="46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81930" y="355220421"/>
          <a:ext cx="161968" cy="1203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764336</xdr:colOff>
      <xdr:row>552</xdr:row>
      <xdr:rowOff>0</xdr:rowOff>
    </xdr:from>
    <xdr:to>
      <xdr:col>9</xdr:col>
      <xdr:colOff>927447</xdr:colOff>
      <xdr:row>552</xdr:row>
      <xdr:rowOff>702</xdr:rowOff>
    </xdr:to>
    <xdr:pic>
      <xdr:nvPicPr>
        <xdr:cNvPr id="47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3836" y="415406515"/>
          <a:ext cx="163111" cy="702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776242</xdr:colOff>
      <xdr:row>552</xdr:row>
      <xdr:rowOff>0</xdr:rowOff>
    </xdr:from>
    <xdr:to>
      <xdr:col>9</xdr:col>
      <xdr:colOff>940496</xdr:colOff>
      <xdr:row>552</xdr:row>
      <xdr:rowOff>1203</xdr:rowOff>
    </xdr:to>
    <xdr:pic>
      <xdr:nvPicPr>
        <xdr:cNvPr id="48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5742" y="475616421"/>
          <a:ext cx="164254" cy="1203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304725</xdr:colOff>
      <xdr:row>281</xdr:row>
      <xdr:rowOff>69058</xdr:rowOff>
    </xdr:from>
    <xdr:to>
      <xdr:col>13</xdr:col>
      <xdr:colOff>434308</xdr:colOff>
      <xdr:row>281</xdr:row>
      <xdr:rowOff>70522</xdr:rowOff>
    </xdr:to>
    <xdr:pic>
      <xdr:nvPicPr>
        <xdr:cNvPr id="49" name="il_fi" descr="http://icdn.pro/images/fr/c/e/cercle-vert-icone-5126-9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48850" y="1021558"/>
          <a:ext cx="129583" cy="146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2013%20C.G%20-%2040.1%20-%20TEST%20AJOUTLIGN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DRICUS/AppData/Roaming/Microsoft/Excel/Livret%20Jeune%20_%20Calculs%20int&#233;r&#234;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ice"/>
      <sheetName val="Etat"/>
      <sheetName val="Rapport Annuel"/>
      <sheetName val="Rapport Mensuel"/>
      <sheetName val="Relevé Journalier"/>
      <sheetName val="Achats GPE"/>
      <sheetName val="Tiers-Espèces"/>
      <sheetName val="Chèques D"/>
      <sheetName val="Chèques C"/>
      <sheetName val="Epargne"/>
      <sheetName val="Rech"/>
      <sheetName val="Budget Std"/>
      <sheetName val="D"/>
      <sheetName val="+"/>
    </sheetNames>
    <sheetDataSet>
      <sheetData sheetId="0">
        <row r="33">
          <cell r="G33" t="str">
            <v>C.GUYON</v>
          </cell>
        </row>
        <row r="34">
          <cell r="G34">
            <v>2013</v>
          </cell>
        </row>
        <row r="309">
          <cell r="B309" t="str">
            <v>CBD</v>
          </cell>
          <cell r="C309">
            <v>0</v>
          </cell>
        </row>
        <row r="310">
          <cell r="B310" t="str">
            <v>VIC</v>
          </cell>
          <cell r="C310">
            <v>0</v>
          </cell>
        </row>
        <row r="311">
          <cell r="B311" t="str">
            <v>VID</v>
          </cell>
          <cell r="C311">
            <v>0</v>
          </cell>
        </row>
        <row r="312">
          <cell r="B312" t="str">
            <v>CHC</v>
          </cell>
          <cell r="C312">
            <v>2</v>
          </cell>
        </row>
        <row r="313">
          <cell r="B313" t="str">
            <v>CHD</v>
          </cell>
          <cell r="C313">
            <v>-2</v>
          </cell>
        </row>
        <row r="314">
          <cell r="B314" t="str">
            <v>VER</v>
          </cell>
          <cell r="C314">
            <v>0</v>
          </cell>
        </row>
      </sheetData>
      <sheetData sheetId="1"/>
      <sheetData sheetId="2">
        <row r="10">
          <cell r="D10" t="str">
            <v>JANVIER</v>
          </cell>
          <cell r="E10" t="str">
            <v>FÉVRIER</v>
          </cell>
          <cell r="F10" t="str">
            <v>MARS</v>
          </cell>
          <cell r="G10" t="str">
            <v>AVRIL</v>
          </cell>
          <cell r="H10" t="str">
            <v>MAI</v>
          </cell>
          <cell r="I10" t="str">
            <v>JUIN</v>
          </cell>
          <cell r="J10" t="str">
            <v>JUILLET</v>
          </cell>
          <cell r="K10" t="str">
            <v>AOÛT</v>
          </cell>
          <cell r="L10" t="str">
            <v>SEPTEMBRE</v>
          </cell>
          <cell r="M10" t="str">
            <v>OCTOBRE</v>
          </cell>
          <cell r="N10" t="str">
            <v>NOVEMBRE</v>
          </cell>
          <cell r="O10" t="str">
            <v>DÉCEMBRE</v>
          </cell>
        </row>
        <row r="12">
          <cell r="B12" t="str">
            <v>Cabinet Kiné Libéral</v>
          </cell>
        </row>
        <row r="16">
          <cell r="B16" t="str">
            <v>Bourse Kiné Région</v>
          </cell>
        </row>
        <row r="20">
          <cell r="B20" t="str">
            <v>Pension alimentaire</v>
          </cell>
        </row>
        <row r="24">
          <cell r="B24" t="str">
            <v>Indemnités Kiné Stage</v>
          </cell>
        </row>
        <row r="28">
          <cell r="B28" t="str">
            <v>Apport Maman</v>
          </cell>
        </row>
        <row r="32">
          <cell r="B32" t="str">
            <v>Recettes Annexes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0">
          <cell r="F10">
            <v>2013</v>
          </cell>
        </row>
        <row r="14">
          <cell r="L14">
            <v>24</v>
          </cell>
        </row>
        <row r="19">
          <cell r="L19" t="str">
            <v>Taux</v>
          </cell>
        </row>
        <row r="20">
          <cell r="K20">
            <v>24</v>
          </cell>
          <cell r="L20">
            <v>0</v>
          </cell>
        </row>
        <row r="21">
          <cell r="K21">
            <v>0</v>
          </cell>
          <cell r="L21">
            <v>0</v>
          </cell>
        </row>
        <row r="22">
          <cell r="K22">
            <v>0</v>
          </cell>
          <cell r="L22">
            <v>0</v>
          </cell>
        </row>
        <row r="23">
          <cell r="K23">
            <v>0</v>
          </cell>
          <cell r="L23">
            <v>0</v>
          </cell>
        </row>
        <row r="24">
          <cell r="K24">
            <v>0</v>
          </cell>
          <cell r="L24">
            <v>0</v>
          </cell>
        </row>
        <row r="25">
          <cell r="K25">
            <v>0</v>
          </cell>
          <cell r="L25">
            <v>0</v>
          </cell>
        </row>
        <row r="26">
          <cell r="K26">
            <v>0</v>
          </cell>
          <cell r="L26">
            <v>0</v>
          </cell>
        </row>
        <row r="27">
          <cell r="K27">
            <v>0</v>
          </cell>
          <cell r="L27">
            <v>0</v>
          </cell>
        </row>
        <row r="28">
          <cell r="K28">
            <v>0</v>
          </cell>
          <cell r="L28">
            <v>0</v>
          </cell>
        </row>
        <row r="29">
          <cell r="K29">
            <v>0</v>
          </cell>
          <cell r="L29">
            <v>0</v>
          </cell>
        </row>
        <row r="30">
          <cell r="K30">
            <v>0</v>
          </cell>
          <cell r="L30">
            <v>0</v>
          </cell>
        </row>
        <row r="31">
          <cell r="K31">
            <v>0</v>
          </cell>
          <cell r="L31">
            <v>0</v>
          </cell>
        </row>
        <row r="32">
          <cell r="K32">
            <v>0</v>
          </cell>
          <cell r="L32">
            <v>0</v>
          </cell>
        </row>
        <row r="33">
          <cell r="K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7">
          <cell r="K37">
            <v>0</v>
          </cell>
          <cell r="L37">
            <v>0</v>
          </cell>
        </row>
        <row r="38">
          <cell r="K38">
            <v>0</v>
          </cell>
          <cell r="L38">
            <v>0</v>
          </cell>
        </row>
        <row r="39">
          <cell r="K39">
            <v>0</v>
          </cell>
          <cell r="L39">
            <v>0</v>
          </cell>
        </row>
        <row r="40">
          <cell r="K40">
            <v>0</v>
          </cell>
          <cell r="L40">
            <v>0</v>
          </cell>
        </row>
        <row r="41">
          <cell r="K41">
            <v>0</v>
          </cell>
          <cell r="L41">
            <v>0</v>
          </cell>
        </row>
        <row r="42">
          <cell r="K42">
            <v>0</v>
          </cell>
          <cell r="L42">
            <v>0</v>
          </cell>
        </row>
        <row r="43">
          <cell r="K43">
            <v>0</v>
          </cell>
          <cell r="L43">
            <v>0</v>
          </cell>
        </row>
        <row r="44">
          <cell r="K44">
            <v>0</v>
          </cell>
          <cell r="L44">
            <v>0</v>
          </cell>
        </row>
        <row r="45">
          <cell r="K45">
            <v>0</v>
          </cell>
          <cell r="L45">
            <v>0</v>
          </cell>
        </row>
        <row r="46">
          <cell r="K46">
            <v>0</v>
          </cell>
          <cell r="L46">
            <v>0</v>
          </cell>
        </row>
        <row r="47">
          <cell r="K47">
            <v>0</v>
          </cell>
          <cell r="L47">
            <v>0</v>
          </cell>
        </row>
        <row r="48">
          <cell r="K48">
            <v>0</v>
          </cell>
          <cell r="L48">
            <v>0</v>
          </cell>
        </row>
        <row r="49">
          <cell r="K49">
            <v>0</v>
          </cell>
          <cell r="L49">
            <v>0</v>
          </cell>
        </row>
        <row r="50">
          <cell r="K50">
            <v>0</v>
          </cell>
          <cell r="L50">
            <v>0</v>
          </cell>
        </row>
        <row r="51">
          <cell r="K51">
            <v>0</v>
          </cell>
          <cell r="L51">
            <v>0</v>
          </cell>
        </row>
        <row r="52">
          <cell r="K52">
            <v>0</v>
          </cell>
          <cell r="L52">
            <v>0</v>
          </cell>
        </row>
        <row r="53">
          <cell r="K53">
            <v>0</v>
          </cell>
          <cell r="L53">
            <v>0</v>
          </cell>
        </row>
        <row r="54">
          <cell r="K54">
            <v>0</v>
          </cell>
          <cell r="L54">
            <v>0</v>
          </cell>
        </row>
        <row r="55">
          <cell r="K55">
            <v>0</v>
          </cell>
          <cell r="L55">
            <v>0</v>
          </cell>
        </row>
        <row r="56">
          <cell r="K56">
            <v>0</v>
          </cell>
          <cell r="L56">
            <v>0</v>
          </cell>
        </row>
        <row r="57">
          <cell r="K57">
            <v>0</v>
          </cell>
          <cell r="L57">
            <v>0</v>
          </cell>
        </row>
        <row r="58">
          <cell r="K58">
            <v>0</v>
          </cell>
          <cell r="L58">
            <v>0</v>
          </cell>
        </row>
        <row r="59">
          <cell r="K59">
            <v>0</v>
          </cell>
          <cell r="L59">
            <v>0</v>
          </cell>
        </row>
        <row r="60">
          <cell r="K60">
            <v>0</v>
          </cell>
          <cell r="L60">
            <v>0</v>
          </cell>
        </row>
        <row r="61">
          <cell r="K61">
            <v>0</v>
          </cell>
          <cell r="L61">
            <v>0</v>
          </cell>
        </row>
        <row r="62">
          <cell r="K62">
            <v>0</v>
          </cell>
          <cell r="L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68">
          <cell r="K68">
            <v>0</v>
          </cell>
          <cell r="L68">
            <v>0</v>
          </cell>
        </row>
        <row r="69">
          <cell r="K69">
            <v>0</v>
          </cell>
          <cell r="L69">
            <v>0</v>
          </cell>
        </row>
        <row r="70">
          <cell r="K70">
            <v>0</v>
          </cell>
          <cell r="L70">
            <v>0</v>
          </cell>
        </row>
        <row r="71">
          <cell r="K71">
            <v>0</v>
          </cell>
          <cell r="L71">
            <v>0</v>
          </cell>
        </row>
        <row r="72">
          <cell r="K72">
            <v>0</v>
          </cell>
          <cell r="L72">
            <v>0</v>
          </cell>
        </row>
        <row r="73">
          <cell r="K73">
            <v>0</v>
          </cell>
          <cell r="L73">
            <v>0</v>
          </cell>
        </row>
        <row r="74">
          <cell r="K74">
            <v>0</v>
          </cell>
          <cell r="L74">
            <v>0</v>
          </cell>
        </row>
        <row r="75">
          <cell r="K75">
            <v>0</v>
          </cell>
          <cell r="L75">
            <v>0</v>
          </cell>
        </row>
        <row r="76">
          <cell r="K76">
            <v>0</v>
          </cell>
          <cell r="L76">
            <v>0</v>
          </cell>
        </row>
        <row r="77">
          <cell r="K77">
            <v>0</v>
          </cell>
          <cell r="L77">
            <v>0</v>
          </cell>
        </row>
        <row r="78">
          <cell r="K78">
            <v>0</v>
          </cell>
          <cell r="L78">
            <v>0</v>
          </cell>
        </row>
        <row r="79">
          <cell r="K79">
            <v>0</v>
          </cell>
          <cell r="L79">
            <v>0</v>
          </cell>
        </row>
        <row r="80">
          <cell r="K80">
            <v>0</v>
          </cell>
          <cell r="L80">
            <v>0</v>
          </cell>
        </row>
        <row r="81">
          <cell r="K81">
            <v>0</v>
          </cell>
          <cell r="L81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</row>
        <row r="95">
          <cell r="F95" t="e">
            <v>#VALUE!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xLivret - 2009"/>
      <sheetName val="Param"/>
    </sheetNames>
    <sheetDataSet>
      <sheetData sheetId="0">
        <row r="8">
          <cell r="C8">
            <v>10</v>
          </cell>
        </row>
        <row r="9">
          <cell r="C9">
            <v>1600</v>
          </cell>
        </row>
      </sheetData>
      <sheetData sheetId="1">
        <row r="2">
          <cell r="G2">
            <v>1</v>
          </cell>
        </row>
        <row r="5">
          <cell r="G5">
            <v>2</v>
          </cell>
        </row>
        <row r="12">
          <cell r="A12">
            <v>15</v>
          </cell>
          <cell r="B12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1"/>
        </a:solidFill>
        <a:ln>
          <a:noFill/>
        </a:ln>
        <a:effectLst/>
      </a:spPr>
      <a:bodyPr wrap="square" lIns="91440" tIns="45720" rIns="91440" bIns="45720">
        <a:noAutofit/>
      </a:bodyPr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28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glow rad="139700">
                <a:schemeClr val="accent3">
                  <a:satMod val="175000"/>
                  <a:alpha val="40000"/>
                </a:schemeClr>
              </a:glow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BoomBox 2" pitchFamily="2" charset="0"/>
          </a:defRPr>
        </a:defPPr>
      </a:lstStyle>
    </a:spDef>
    <a:txDef>
      <a:spPr>
        <a:solidFill>
          <a:schemeClr val="lt1"/>
        </a:solidFill>
        <a:ln w="38100" cmpd="sng">
          <a:solidFill>
            <a:sysClr val="windowText" lastClr="000000"/>
          </a:solidFill>
        </a:ln>
      </a:spPr>
      <a:bodyPr vert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>
    <tabColor rgb="FFFFC000"/>
  </sheetPr>
  <dimension ref="A1:AG555"/>
  <sheetViews>
    <sheetView tabSelected="1" view="pageBreakPreview" zoomScale="80" zoomScaleNormal="80" zoomScaleSheetLayoutView="80" workbookViewId="0">
      <selection activeCell="F9" sqref="F9"/>
    </sheetView>
  </sheetViews>
  <sheetFormatPr baseColWidth="10" defaultRowHeight="5.65" customHeight="1"/>
  <cols>
    <col min="1" max="1" width="1.140625" style="44" customWidth="1"/>
    <col min="2" max="2" width="4.85546875" style="3" customWidth="1"/>
    <col min="3" max="3" width="5.28515625" style="1" customWidth="1"/>
    <col min="4" max="4" width="15.42578125" style="4" customWidth="1"/>
    <col min="5" max="5" width="6.28515625" style="4" customWidth="1"/>
    <col min="6" max="6" width="39.7109375" style="1" customWidth="1"/>
    <col min="7" max="7" width="8.140625" style="2" customWidth="1"/>
    <col min="8" max="8" width="14.42578125" style="5" customWidth="1"/>
    <col min="9" max="9" width="16.140625" style="5" customWidth="1"/>
    <col min="10" max="10" width="14.5703125" style="6" customWidth="1"/>
    <col min="11" max="11" width="11.7109375" style="56" customWidth="1"/>
    <col min="12" max="12" width="11.28515625" style="56" customWidth="1"/>
    <col min="13" max="13" width="3.140625" style="56" customWidth="1"/>
    <col min="14" max="14" width="10.28515625" style="7" customWidth="1"/>
    <col min="15" max="15" width="4.28515625" style="10" customWidth="1"/>
    <col min="16" max="16" width="8.5703125" style="11" customWidth="1"/>
    <col min="17" max="16384" width="11.42578125" style="70"/>
  </cols>
  <sheetData>
    <row r="1" spans="1:33" ht="15" customHeight="1">
      <c r="A1" s="72"/>
      <c r="B1" s="73"/>
      <c r="C1" s="73"/>
      <c r="D1" s="73"/>
      <c r="E1" s="73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33" ht="15" customHeight="1" thickBot="1">
      <c r="A2" s="74"/>
      <c r="B2" s="75"/>
      <c r="C2" s="75"/>
      <c r="D2" s="75"/>
      <c r="E2" s="75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33" ht="4.5" customHeight="1" thickBot="1">
      <c r="A3" s="19"/>
      <c r="B3" s="12"/>
      <c r="C3" s="13"/>
      <c r="D3" s="18"/>
      <c r="E3" s="18"/>
      <c r="F3" s="18"/>
      <c r="G3" s="18"/>
      <c r="H3" s="18"/>
      <c r="I3" s="16"/>
      <c r="J3" s="17"/>
      <c r="K3" s="54"/>
      <c r="L3" s="54"/>
      <c r="M3" s="54"/>
      <c r="N3" s="15"/>
      <c r="O3" s="15"/>
      <c r="P3" s="15"/>
    </row>
    <row r="4" spans="1:33" s="8" customFormat="1" ht="24" customHeight="1" thickBot="1">
      <c r="A4" s="78"/>
      <c r="B4" s="79"/>
      <c r="C4" s="79"/>
      <c r="D4" s="79"/>
      <c r="E4" s="80"/>
      <c r="F4" s="81" t="s">
        <v>7</v>
      </c>
      <c r="G4" s="82"/>
      <c r="H4" s="82"/>
      <c r="I4" s="82"/>
      <c r="J4" s="82"/>
      <c r="K4" s="82"/>
      <c r="L4" s="82"/>
      <c r="M4" s="82"/>
      <c r="N4" s="82"/>
      <c r="O4" s="47"/>
      <c r="P4" s="48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</row>
    <row r="5" spans="1:33" ht="15.75" customHeight="1">
      <c r="A5" s="93" t="s">
        <v>5</v>
      </c>
      <c r="B5" s="94"/>
      <c r="C5" s="94"/>
      <c r="D5" s="95"/>
      <c r="E5" s="96" t="s">
        <v>4</v>
      </c>
      <c r="F5" s="98" t="s">
        <v>6</v>
      </c>
      <c r="G5" s="98" t="s">
        <v>3</v>
      </c>
      <c r="H5" s="100" t="s">
        <v>8</v>
      </c>
      <c r="I5" s="102" t="s">
        <v>9</v>
      </c>
      <c r="J5" s="104"/>
      <c r="K5" s="117"/>
      <c r="L5" s="83"/>
      <c r="M5" s="85"/>
      <c r="N5" s="87"/>
      <c r="O5" s="89"/>
      <c r="P5" s="91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</row>
    <row r="6" spans="1:33" ht="15.75" customHeight="1">
      <c r="A6" s="93"/>
      <c r="B6" s="94"/>
      <c r="C6" s="94"/>
      <c r="D6" s="95"/>
      <c r="E6" s="97"/>
      <c r="F6" s="99"/>
      <c r="G6" s="99"/>
      <c r="H6" s="101"/>
      <c r="I6" s="103"/>
      <c r="J6" s="105"/>
      <c r="K6" s="118"/>
      <c r="L6" s="84"/>
      <c r="M6" s="86"/>
      <c r="N6" s="88"/>
      <c r="O6" s="90"/>
      <c r="P6" s="92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</row>
    <row r="7" spans="1:33" ht="18" customHeight="1">
      <c r="A7" s="131">
        <f>DATEVALUE(C7)</f>
        <v>41275</v>
      </c>
      <c r="B7" s="114" t="str">
        <f>TEXT(C7,"jjj")</f>
        <v>mar</v>
      </c>
      <c r="C7" s="138" t="str">
        <f>"1 Janvier "&amp;[1]Notice!G34</f>
        <v>1 Janvier 2013</v>
      </c>
      <c r="D7" s="139"/>
      <c r="E7" s="32" t="s">
        <v>11</v>
      </c>
      <c r="F7" s="20" t="s">
        <v>12</v>
      </c>
      <c r="G7" s="32" t="s">
        <v>1</v>
      </c>
      <c r="H7" s="35">
        <v>12</v>
      </c>
      <c r="I7" s="21"/>
      <c r="J7" s="57">
        <f>H7+I7</f>
        <v>12</v>
      </c>
      <c r="K7" s="69"/>
      <c r="L7" s="65" t="str">
        <f>IF(G7=[1]Notice!$B$309,A7+[1]Notice!$C$309,IF(G7=[1]Notice!$B$310,A7+[1]Notice!$C$310,IF(G7=[1]Notice!$B$311,A7+[1]Notice!$C$311,IF(G7=[1]Notice!$B$312,A7+[1]Notice!$C$312,IF(G7=[1]Notice!$B$313,A7+[1]Notice!$C$313,IF(G7=[1]Notice!$B$314,A7+[1]Notice!$C$314,""))))))</f>
        <v/>
      </c>
      <c r="M7" s="67"/>
      <c r="N7" s="27"/>
      <c r="O7" s="45"/>
      <c r="P7" s="4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</row>
    <row r="8" spans="1:33" ht="18" customHeight="1">
      <c r="A8" s="132"/>
      <c r="B8" s="115"/>
      <c r="C8" s="110"/>
      <c r="D8" s="111"/>
      <c r="E8" s="32" t="s">
        <v>13</v>
      </c>
      <c r="F8" s="20"/>
      <c r="G8" s="32"/>
      <c r="H8" s="35"/>
      <c r="I8" s="71"/>
      <c r="J8" s="57">
        <f>J7-H8+I8</f>
        <v>12</v>
      </c>
      <c r="K8" s="69"/>
      <c r="L8" s="65"/>
      <c r="M8" s="67"/>
      <c r="N8" s="27"/>
      <c r="O8" s="45"/>
      <c r="P8" s="4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</row>
    <row r="9" spans="1:33" ht="18" customHeight="1">
      <c r="A9" s="133"/>
      <c r="B9" s="116"/>
      <c r="C9" s="112"/>
      <c r="D9" s="113"/>
      <c r="E9" s="32"/>
      <c r="F9" s="20"/>
      <c r="G9" s="32"/>
      <c r="H9" s="35"/>
      <c r="I9" s="71"/>
      <c r="J9" s="57">
        <f t="shared" ref="J9:J18" si="0">J8-H9+I9</f>
        <v>12</v>
      </c>
      <c r="K9" s="69"/>
      <c r="L9" s="65"/>
      <c r="M9" s="67"/>
      <c r="N9" s="27"/>
      <c r="O9" s="45"/>
      <c r="P9" s="4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</row>
    <row r="10" spans="1:33" ht="18" customHeight="1">
      <c r="A10" s="131">
        <f>DATEVALUE(C10)</f>
        <v>41276</v>
      </c>
      <c r="B10" s="106" t="str">
        <f>TEXT(C10,"jjj")</f>
        <v>mer</v>
      </c>
      <c r="C10" s="134" t="str">
        <f>"2 Janvier "&amp;[1]Notice!G34</f>
        <v>2 Janvier 2013</v>
      </c>
      <c r="D10" s="135"/>
      <c r="E10" s="20"/>
      <c r="F10" s="68"/>
      <c r="G10" s="32"/>
      <c r="H10" s="21"/>
      <c r="I10" s="28"/>
      <c r="J10" s="57">
        <f t="shared" si="0"/>
        <v>12</v>
      </c>
      <c r="K10" s="69"/>
      <c r="L10" s="65" t="str">
        <f>IF(M10="X",K10,IF(G10=[1]Notice!$B$309,A10+[1]Notice!$C$309,IF(G10=[1]Notice!$B$310,A10+[1]Notice!$C$310,IF(G10=[1]Notice!$B$311,A10+[1]Notice!$C$311,IF(G10=[1]Notice!$B$312,A10+[1]Notice!$C$312,IF(G10=[1]Notice!$B$313,A10+[1]Notice!$C$313,IF(G10=[1]Notice!$B$314,A10+[1]Notice!$C$314,"")))))))</f>
        <v/>
      </c>
      <c r="M10" s="67"/>
      <c r="N10" s="27"/>
      <c r="O10" s="45"/>
      <c r="P10" s="46"/>
    </row>
    <row r="11" spans="1:33" ht="18" customHeight="1">
      <c r="A11" s="133"/>
      <c r="B11" s="130"/>
      <c r="C11" s="136"/>
      <c r="D11" s="137"/>
      <c r="E11" s="20"/>
      <c r="F11" s="68"/>
      <c r="G11" s="32"/>
      <c r="H11" s="21"/>
      <c r="I11" s="28"/>
      <c r="J11" s="57">
        <f t="shared" si="0"/>
        <v>12</v>
      </c>
      <c r="K11" s="69"/>
      <c r="L11" s="65"/>
      <c r="M11" s="67"/>
      <c r="N11" s="27"/>
      <c r="O11" s="45"/>
      <c r="P11" s="46"/>
    </row>
    <row r="12" spans="1:33" ht="18" customHeight="1">
      <c r="A12" s="131">
        <f>DATEVALUE(C12)</f>
        <v>41277</v>
      </c>
      <c r="B12" s="106" t="str">
        <f>TEXT(C12,"jjj")</f>
        <v>jeu</v>
      </c>
      <c r="C12" s="108" t="str">
        <f>"3 Janvier "&amp;[1]Notice!$G$34</f>
        <v>3 Janvier 2013</v>
      </c>
      <c r="D12" s="109"/>
      <c r="E12" s="20"/>
      <c r="F12" s="20"/>
      <c r="G12" s="32"/>
      <c r="H12" s="21"/>
      <c r="I12" s="28"/>
      <c r="J12" s="57">
        <f t="shared" si="0"/>
        <v>12</v>
      </c>
      <c r="K12" s="69"/>
      <c r="L12" s="65" t="str">
        <f>IF(M12="X",K12,IF(G12=[1]Notice!$B$309,A12+[1]Notice!$C$309,IF(G12=[1]Notice!$B$310,A12+[1]Notice!$C$310,IF(G12=[1]Notice!$B$311,A12+[1]Notice!$C$311,IF(G12=[1]Notice!$B$312,A12+[1]Notice!$C$312,IF(G12=[1]Notice!$B$313,A12+[1]Notice!$C$313,IF(G12=[1]Notice!$B$314,A12+[1]Notice!$C$314,"")))))))</f>
        <v/>
      </c>
      <c r="M12" s="67"/>
      <c r="N12" s="27"/>
      <c r="O12" s="45"/>
      <c r="P12" s="46"/>
    </row>
    <row r="13" spans="1:33" ht="18" customHeight="1">
      <c r="A13" s="133"/>
      <c r="B13" s="130"/>
      <c r="C13" s="112"/>
      <c r="D13" s="113"/>
      <c r="E13" s="20"/>
      <c r="F13" s="20"/>
      <c r="G13" s="32"/>
      <c r="H13" s="21"/>
      <c r="I13" s="28"/>
      <c r="J13" s="57">
        <f t="shared" si="0"/>
        <v>12</v>
      </c>
      <c r="K13" s="69"/>
      <c r="L13" s="65"/>
      <c r="M13" s="67"/>
      <c r="N13" s="27"/>
      <c r="O13" s="45"/>
      <c r="P13" s="46"/>
    </row>
    <row r="14" spans="1:33" ht="18" customHeight="1">
      <c r="A14" s="131">
        <f>DATEVALUE(C14)</f>
        <v>41278</v>
      </c>
      <c r="B14" s="106" t="str">
        <f>TEXT(C14,"jjj")</f>
        <v>ven</v>
      </c>
      <c r="C14" s="108" t="str">
        <f>"4 Janvier "&amp;[1]Notice!$G$34</f>
        <v>4 Janvier 2013</v>
      </c>
      <c r="D14" s="109"/>
      <c r="E14" s="22"/>
      <c r="F14" s="20"/>
      <c r="G14" s="32"/>
      <c r="H14" s="24"/>
      <c r="I14" s="29"/>
      <c r="J14" s="57">
        <f t="shared" si="0"/>
        <v>12</v>
      </c>
      <c r="K14" s="69"/>
      <c r="L14" s="65" t="str">
        <f>IF(M14="X",K14,IF(G14=[1]Notice!$B$309,A14+[1]Notice!$C$309,IF(G14=[1]Notice!$B$310,A14+[1]Notice!$C$310,IF(G14=[1]Notice!$B$311,A14+[1]Notice!$C$311,IF(G14=[1]Notice!$B$312,A14+[1]Notice!$C$312,IF(G14=[1]Notice!$B$313,A14+[1]Notice!$C$313,IF(G14=[1]Notice!$B$314,A14+[1]Notice!$C$314,"")))))))</f>
        <v/>
      </c>
      <c r="M14" s="67"/>
      <c r="N14" s="27"/>
      <c r="O14" s="45"/>
      <c r="P14" s="46"/>
    </row>
    <row r="15" spans="1:33" ht="18" customHeight="1">
      <c r="A15" s="133"/>
      <c r="B15" s="130"/>
      <c r="C15" s="112"/>
      <c r="D15" s="113"/>
      <c r="E15" s="22"/>
      <c r="F15" s="20"/>
      <c r="G15" s="32"/>
      <c r="H15" s="24"/>
      <c r="I15" s="29"/>
      <c r="J15" s="57">
        <f t="shared" si="0"/>
        <v>12</v>
      </c>
      <c r="K15" s="69"/>
      <c r="L15" s="65"/>
      <c r="M15" s="67"/>
      <c r="N15" s="27"/>
      <c r="O15" s="45"/>
      <c r="P15" s="46"/>
    </row>
    <row r="16" spans="1:33" ht="18" customHeight="1">
      <c r="A16" s="131">
        <f>DATEVALUE(C16)</f>
        <v>41279</v>
      </c>
      <c r="B16" s="106" t="str">
        <f>TEXT(C16,"jjj")</f>
        <v>sam</v>
      </c>
      <c r="C16" s="108" t="str">
        <f>"5 Janvier "&amp;[1]Notice!$G$34</f>
        <v>5 Janvier 2013</v>
      </c>
      <c r="D16" s="109"/>
      <c r="E16" s="22"/>
      <c r="F16" s="20"/>
      <c r="G16" s="32"/>
      <c r="H16" s="24"/>
      <c r="I16" s="29"/>
      <c r="J16" s="57">
        <f t="shared" si="0"/>
        <v>12</v>
      </c>
      <c r="K16" s="69"/>
      <c r="L16" s="65" t="str">
        <f>IF(M16="X",K16,IF(G16=[1]Notice!$B$309,A16+[1]Notice!$C$309,IF(G16=[1]Notice!$B$310,A16+[1]Notice!$C$310,IF(G16=[1]Notice!$B$311,A16+[1]Notice!$C$311,IF(G16=[1]Notice!$B$312,A16+[1]Notice!$C$312,IF(G16=[1]Notice!$B$313,A16+[1]Notice!$C$313,IF(G16=[1]Notice!$B$314,A16+[1]Notice!$C$314,"")))))))</f>
        <v/>
      </c>
      <c r="M16" s="67"/>
      <c r="N16" s="27"/>
      <c r="O16" s="45"/>
      <c r="P16" s="46"/>
    </row>
    <row r="17" spans="1:16" ht="18" customHeight="1">
      <c r="A17" s="133"/>
      <c r="B17" s="130"/>
      <c r="C17" s="112"/>
      <c r="D17" s="113"/>
      <c r="E17" s="22"/>
      <c r="F17" s="20"/>
      <c r="G17" s="32"/>
      <c r="H17" s="24"/>
      <c r="I17" s="29"/>
      <c r="J17" s="57">
        <f t="shared" si="0"/>
        <v>12</v>
      </c>
      <c r="K17" s="69"/>
      <c r="L17" s="65"/>
      <c r="M17" s="67"/>
      <c r="N17" s="27"/>
      <c r="O17" s="45"/>
      <c r="P17" s="46"/>
    </row>
    <row r="18" spans="1:16" ht="15" customHeight="1">
      <c r="A18" s="61">
        <f>DATEVALUE(C18)</f>
        <v>41280</v>
      </c>
      <c r="B18" s="106" t="str">
        <f>TEXT(C18,"jjj")</f>
        <v>dim</v>
      </c>
      <c r="C18" s="108" t="str">
        <f>"6 Janvier "&amp;[1]Notice!$G$34</f>
        <v>6 Janvier 2013</v>
      </c>
      <c r="D18" s="109"/>
      <c r="E18" s="22"/>
      <c r="F18" s="20"/>
      <c r="G18" s="32"/>
      <c r="H18" s="24"/>
      <c r="I18" s="29"/>
      <c r="J18" s="57">
        <f t="shared" si="0"/>
        <v>12</v>
      </c>
      <c r="K18" s="69"/>
      <c r="L18" s="65" t="str">
        <f>IF(M18="X",K18,IF(G18=[1]Notice!$B$309,A18+[1]Notice!$C$309,IF(G18=[1]Notice!$B$310,A18+[1]Notice!$C$310,IF(G18=[1]Notice!$B$311,A18+[1]Notice!$C$311,IF(G18=[1]Notice!$B$312,A18+[1]Notice!$C$312,IF(G18=[1]Notice!$B$313,A18+[1]Notice!$C$313,IF(G18=[1]Notice!$B$314,A18+[1]Notice!$C$314,"")))))))</f>
        <v/>
      </c>
      <c r="M18" s="67"/>
      <c r="N18" s="27"/>
      <c r="O18" s="45"/>
      <c r="P18" s="46"/>
    </row>
    <row r="19" spans="1:16" ht="15" customHeight="1">
      <c r="A19" s="62">
        <f>A18</f>
        <v>41280</v>
      </c>
      <c r="B19" s="107"/>
      <c r="C19" s="110"/>
      <c r="D19" s="111"/>
      <c r="E19" s="22"/>
      <c r="F19" s="20"/>
      <c r="G19" s="32"/>
      <c r="H19" s="24"/>
      <c r="I19" s="29"/>
      <c r="J19" s="57">
        <f t="shared" ref="J19:J26" si="1">J18-H19+I19</f>
        <v>12</v>
      </c>
      <c r="K19" s="69"/>
      <c r="L19" s="65" t="str">
        <f>IF(M19="X",K19,IF(G19=[1]Notice!$B$309,A19+[1]Notice!$C$309,IF(G19=[1]Notice!$B$310,A19+[1]Notice!$C$310,IF(G19=[1]Notice!$B$311,A19+[1]Notice!$C$311,IF(G19=[1]Notice!$B$312,A19+[1]Notice!$C$312,IF(G19=[1]Notice!$B$313,A19+[1]Notice!$C$313,IF(G19=[1]Notice!$B$314,A19+[1]Notice!$C$314,"")))))))</f>
        <v/>
      </c>
      <c r="M19" s="67"/>
      <c r="N19" s="27"/>
      <c r="O19" s="45"/>
      <c r="P19" s="46"/>
    </row>
    <row r="20" spans="1:16" ht="15" customHeight="1">
      <c r="A20" s="62">
        <f>A19</f>
        <v>41280</v>
      </c>
      <c r="B20" s="107"/>
      <c r="C20" s="110"/>
      <c r="D20" s="111"/>
      <c r="E20" s="22"/>
      <c r="F20" s="20"/>
      <c r="G20" s="32"/>
      <c r="H20" s="24"/>
      <c r="I20" s="29"/>
      <c r="J20" s="57">
        <f t="shared" si="1"/>
        <v>12</v>
      </c>
      <c r="K20" s="69"/>
      <c r="L20" s="65" t="str">
        <f>IF(M20="X",K20,IF(G20=[1]Notice!$B$309,A20+[1]Notice!$C$309,IF(G20=[1]Notice!$B$310,A20+[1]Notice!$C$310,IF(G20=[1]Notice!$B$311,A20+[1]Notice!$C$311,IF(G20=[1]Notice!$B$312,A20+[1]Notice!$C$312,IF(G20=[1]Notice!$B$313,A20+[1]Notice!$C$313,IF(G20=[1]Notice!$B$314,A20+[1]Notice!$C$314,"")))))))</f>
        <v/>
      </c>
      <c r="M20" s="67"/>
      <c r="N20" s="27"/>
      <c r="O20" s="45"/>
      <c r="P20" s="46"/>
    </row>
    <row r="21" spans="1:16" ht="15" customHeight="1">
      <c r="A21" s="62">
        <f>A20</f>
        <v>41280</v>
      </c>
      <c r="B21" s="107"/>
      <c r="C21" s="110"/>
      <c r="D21" s="111"/>
      <c r="E21" s="22"/>
      <c r="F21" s="20"/>
      <c r="G21" s="32"/>
      <c r="H21" s="24"/>
      <c r="I21" s="29"/>
      <c r="J21" s="57">
        <f t="shared" si="1"/>
        <v>12</v>
      </c>
      <c r="K21" s="69"/>
      <c r="L21" s="65" t="str">
        <f>IF(M21="X",K21,IF(G21=[1]Notice!$B$309,A21+[1]Notice!$C$309,IF(G21=[1]Notice!$B$310,A21+[1]Notice!$C$310,IF(G21=[1]Notice!$B$311,A21+[1]Notice!$C$311,IF(G21=[1]Notice!$B$312,A21+[1]Notice!$C$312,IF(G21=[1]Notice!$B$313,A21+[1]Notice!$C$313,IF(G21=[1]Notice!$B$314,A21+[1]Notice!$C$314,"")))))))</f>
        <v/>
      </c>
      <c r="M21" s="67"/>
      <c r="N21" s="27"/>
      <c r="O21" s="45"/>
      <c r="P21" s="46"/>
    </row>
    <row r="22" spans="1:16" ht="15" customHeight="1">
      <c r="A22" s="62">
        <f t="shared" ref="A22:A27" si="2">A21</f>
        <v>41280</v>
      </c>
      <c r="B22" s="107"/>
      <c r="C22" s="110"/>
      <c r="D22" s="111"/>
      <c r="E22" s="22"/>
      <c r="F22" s="20"/>
      <c r="G22" s="32"/>
      <c r="H22" s="24"/>
      <c r="I22" s="29"/>
      <c r="J22" s="57">
        <f t="shared" si="1"/>
        <v>12</v>
      </c>
      <c r="K22" s="69"/>
      <c r="L22" s="65" t="str">
        <f>IF(M22="X",K22,IF(G22=[1]Notice!$B$309,A22+[1]Notice!$C$309,IF(G22=[1]Notice!$B$310,A22+[1]Notice!$C$310,IF(G22=[1]Notice!$B$311,A22+[1]Notice!$C$311,IF(G22=[1]Notice!$B$312,A22+[1]Notice!$C$312,IF(G22=[1]Notice!$B$313,A22+[1]Notice!$C$313,IF(G22=[1]Notice!$B$314,A22+[1]Notice!$C$314,"")))))))</f>
        <v/>
      </c>
      <c r="M22" s="67"/>
      <c r="N22" s="27"/>
      <c r="O22" s="45"/>
      <c r="P22" s="46"/>
    </row>
    <row r="23" spans="1:16" ht="15" customHeight="1">
      <c r="A23" s="62">
        <f t="shared" si="2"/>
        <v>41280</v>
      </c>
      <c r="B23" s="107"/>
      <c r="C23" s="110"/>
      <c r="D23" s="111"/>
      <c r="E23" s="22"/>
      <c r="F23" s="20"/>
      <c r="G23" s="32"/>
      <c r="H23" s="24"/>
      <c r="I23" s="29"/>
      <c r="J23" s="57">
        <f t="shared" si="1"/>
        <v>12</v>
      </c>
      <c r="K23" s="69"/>
      <c r="L23" s="65" t="str">
        <f>IF(M23="X",K23,IF(G23=[1]Notice!$B$309,A23+[1]Notice!$C$309,IF(G23=[1]Notice!$B$310,A23+[1]Notice!$C$310,IF(G23=[1]Notice!$B$311,A23+[1]Notice!$C$311,IF(G23=[1]Notice!$B$312,A23+[1]Notice!$C$312,IF(G23=[1]Notice!$B$313,A23+[1]Notice!$C$313,IF(G23=[1]Notice!$B$314,A23+[1]Notice!$C$314,"")))))))</f>
        <v/>
      </c>
      <c r="M23" s="67"/>
      <c r="N23" s="27"/>
      <c r="O23" s="45"/>
      <c r="P23" s="46"/>
    </row>
    <row r="24" spans="1:16" ht="15" customHeight="1">
      <c r="A24" s="62">
        <f t="shared" si="2"/>
        <v>41280</v>
      </c>
      <c r="B24" s="107"/>
      <c r="C24" s="110"/>
      <c r="D24" s="111"/>
      <c r="E24" s="22"/>
      <c r="F24" s="20"/>
      <c r="G24" s="32"/>
      <c r="H24" s="24"/>
      <c r="I24" s="29"/>
      <c r="J24" s="57">
        <f t="shared" si="1"/>
        <v>12</v>
      </c>
      <c r="K24" s="69"/>
      <c r="L24" s="65" t="str">
        <f>IF(M24="X",K24,IF(G24=[1]Notice!$B$309,A24+[1]Notice!$C$309,IF(G24=[1]Notice!$B$310,A24+[1]Notice!$C$310,IF(G24=[1]Notice!$B$311,A24+[1]Notice!$C$311,IF(G24=[1]Notice!$B$312,A24+[1]Notice!$C$312,IF(G24=[1]Notice!$B$313,A24+[1]Notice!$C$313,IF(G24=[1]Notice!$B$314,A24+[1]Notice!$C$314,"")))))))</f>
        <v/>
      </c>
      <c r="M24" s="67"/>
      <c r="N24" s="27"/>
      <c r="O24" s="45"/>
      <c r="P24" s="46"/>
    </row>
    <row r="25" spans="1:16" ht="15" customHeight="1">
      <c r="A25" s="62">
        <f t="shared" si="2"/>
        <v>41280</v>
      </c>
      <c r="B25" s="107"/>
      <c r="C25" s="110"/>
      <c r="D25" s="111"/>
      <c r="E25" s="22"/>
      <c r="F25" s="20"/>
      <c r="G25" s="32"/>
      <c r="H25" s="24"/>
      <c r="I25" s="29"/>
      <c r="J25" s="57">
        <f t="shared" si="1"/>
        <v>12</v>
      </c>
      <c r="K25" s="69"/>
      <c r="L25" s="65" t="str">
        <f>IF(M25="X",K25,IF(G25=[1]Notice!$B$309,A25+[1]Notice!$C$309,IF(G25=[1]Notice!$B$310,A25+[1]Notice!$C$310,IF(G25=[1]Notice!$B$311,A25+[1]Notice!$C$311,IF(G25=[1]Notice!$B$312,A25+[1]Notice!$C$312,IF(G25=[1]Notice!$B$313,A25+[1]Notice!$C$313,IF(G25=[1]Notice!$B$314,A25+[1]Notice!$C$314,"")))))))</f>
        <v/>
      </c>
      <c r="M25" s="67"/>
      <c r="N25" s="27"/>
      <c r="O25" s="45"/>
      <c r="P25" s="46"/>
    </row>
    <row r="26" spans="1:16" ht="15" customHeight="1">
      <c r="A26" s="62">
        <f t="shared" si="2"/>
        <v>41280</v>
      </c>
      <c r="B26" s="107"/>
      <c r="C26" s="110"/>
      <c r="D26" s="111"/>
      <c r="E26" s="22"/>
      <c r="F26" s="20"/>
      <c r="G26" s="32"/>
      <c r="H26" s="24"/>
      <c r="I26" s="29"/>
      <c r="J26" s="57">
        <f t="shared" si="1"/>
        <v>12</v>
      </c>
      <c r="K26" s="69"/>
      <c r="L26" s="65" t="str">
        <f>IF(M26="X",K26,IF(G26=[1]Notice!$B$309,A26+[1]Notice!$C$309,IF(G26=[1]Notice!$B$310,A26+[1]Notice!$C$310,IF(G26=[1]Notice!$B$311,A26+[1]Notice!$C$311,IF(G26=[1]Notice!$B$312,A26+[1]Notice!$C$312,IF(G26=[1]Notice!$B$313,A26+[1]Notice!$C$313,IF(G26=[1]Notice!$B$314,A26+[1]Notice!$C$314,"")))))))</f>
        <v/>
      </c>
      <c r="M26" s="67"/>
      <c r="N26" s="27"/>
      <c r="O26" s="45"/>
      <c r="P26" s="46"/>
    </row>
    <row r="27" spans="1:16" ht="15" customHeight="1">
      <c r="A27" s="62">
        <f t="shared" si="2"/>
        <v>41280</v>
      </c>
      <c r="B27" s="50"/>
      <c r="C27" s="49"/>
      <c r="D27" s="49"/>
      <c r="E27" s="22"/>
      <c r="F27" s="20"/>
      <c r="G27" s="32"/>
      <c r="H27" s="24"/>
      <c r="I27" s="29"/>
      <c r="J27" s="57">
        <f t="shared" ref="J27:J65" si="3">J26-H27+I27</f>
        <v>12</v>
      </c>
      <c r="K27" s="69"/>
      <c r="L27" s="65" t="str">
        <f>IF(M27="X",K27,IF(G27=[1]Notice!$B$309,A27+[1]Notice!$C$309,IF(G27=[1]Notice!$B$310,A27+[1]Notice!$C$310,IF(G27=[1]Notice!$B$311,A27+[1]Notice!$C$311,IF(G27=[1]Notice!$B$312,A27+[1]Notice!$C$312,IF(G27=[1]Notice!$B$313,A27+[1]Notice!$C$313,IF(G27=[1]Notice!$B$314,A27+[1]Notice!$C$314,"")))))))</f>
        <v/>
      </c>
      <c r="M27" s="67"/>
      <c r="N27" s="27"/>
      <c r="O27" s="45"/>
      <c r="P27" s="46"/>
    </row>
    <row r="28" spans="1:16" ht="15" customHeight="1">
      <c r="A28" s="61">
        <f>DATEVALUE(C28)</f>
        <v>41281</v>
      </c>
      <c r="B28" s="106" t="str">
        <f>TEXT(C28,"jjj")</f>
        <v>lun</v>
      </c>
      <c r="C28" s="108" t="str">
        <f>"7 Janvier "&amp;[1]Notice!$G$34</f>
        <v>7 Janvier 2013</v>
      </c>
      <c r="D28" s="109"/>
      <c r="E28" s="22"/>
      <c r="F28" s="20"/>
      <c r="G28" s="32"/>
      <c r="H28" s="24"/>
      <c r="I28" s="29"/>
      <c r="J28" s="57">
        <f t="shared" si="3"/>
        <v>12</v>
      </c>
      <c r="K28" s="69"/>
      <c r="L28" s="65" t="str">
        <f>IF(M28="X",K28,IF(G28=[1]Notice!$B$309,A28+[1]Notice!$C$309,IF(G28=[1]Notice!$B$310,A28+[1]Notice!$C$310,IF(G28=[1]Notice!$B$311,A28+[1]Notice!$C$311,IF(G28=[1]Notice!$B$312,A28+[1]Notice!$C$312,IF(G28=[1]Notice!$B$313,A28+[1]Notice!$C$313,IF(G28=[1]Notice!$B$314,A28+[1]Notice!$C$314,"")))))))</f>
        <v/>
      </c>
      <c r="M28" s="67"/>
      <c r="N28" s="27"/>
      <c r="O28" s="45"/>
      <c r="P28" s="46"/>
    </row>
    <row r="29" spans="1:16" ht="15" customHeight="1">
      <c r="A29" s="62">
        <f>A28</f>
        <v>41281</v>
      </c>
      <c r="B29" s="107"/>
      <c r="C29" s="110"/>
      <c r="D29" s="111"/>
      <c r="E29" s="22"/>
      <c r="F29" s="20"/>
      <c r="G29" s="32"/>
      <c r="H29" s="24"/>
      <c r="I29" s="29"/>
      <c r="J29" s="57">
        <f t="shared" si="3"/>
        <v>12</v>
      </c>
      <c r="K29" s="69"/>
      <c r="L29" s="65" t="str">
        <f>IF(M29="X",K29,IF(G29=[1]Notice!$B$309,A29+[1]Notice!$C$309,IF(G29=[1]Notice!$B$310,A29+[1]Notice!$C$310,IF(G29=[1]Notice!$B$311,A29+[1]Notice!$C$311,IF(G29=[1]Notice!$B$312,A29+[1]Notice!$C$312,IF(G29=[1]Notice!$B$313,A29+[1]Notice!$C$313,IF(G29=[1]Notice!$B$314,A29+[1]Notice!$C$314,"")))))))</f>
        <v/>
      </c>
      <c r="M29" s="67"/>
      <c r="N29" s="27"/>
      <c r="O29" s="45"/>
      <c r="P29" s="46"/>
    </row>
    <row r="30" spans="1:16" ht="15" customHeight="1">
      <c r="A30" s="62">
        <f t="shared" ref="A30:A37" si="4">A29</f>
        <v>41281</v>
      </c>
      <c r="B30" s="107"/>
      <c r="C30" s="110"/>
      <c r="D30" s="111"/>
      <c r="E30" s="22"/>
      <c r="F30" s="20"/>
      <c r="G30" s="32"/>
      <c r="H30" s="24"/>
      <c r="I30" s="29"/>
      <c r="J30" s="57">
        <f t="shared" si="3"/>
        <v>12</v>
      </c>
      <c r="K30" s="69"/>
      <c r="L30" s="65" t="str">
        <f>IF(M30="X",K30,IF(G30=[1]Notice!$B$309,A30+[1]Notice!$C$309,IF(G30=[1]Notice!$B$310,A30+[1]Notice!$C$310,IF(G30=[1]Notice!$B$311,A30+[1]Notice!$C$311,IF(G30=[1]Notice!$B$312,A30+[1]Notice!$C$312,IF(G30=[1]Notice!$B$313,A30+[1]Notice!$C$313,IF(G30=[1]Notice!$B$314,A30+[1]Notice!$C$314,"")))))))</f>
        <v/>
      </c>
      <c r="M30" s="67"/>
      <c r="N30" s="27"/>
      <c r="O30" s="45"/>
      <c r="P30" s="46"/>
    </row>
    <row r="31" spans="1:16" ht="15" customHeight="1">
      <c r="A31" s="62">
        <f t="shared" si="4"/>
        <v>41281</v>
      </c>
      <c r="B31" s="107"/>
      <c r="C31" s="110"/>
      <c r="D31" s="111"/>
      <c r="E31" s="20"/>
      <c r="F31" s="63"/>
      <c r="G31" s="32"/>
      <c r="H31" s="35"/>
      <c r="I31" s="29"/>
      <c r="J31" s="57">
        <f t="shared" si="3"/>
        <v>12</v>
      </c>
      <c r="K31" s="69"/>
      <c r="L31" s="65" t="str">
        <f>IF(M31="X",K31,IF(G31=[1]Notice!$B$309,A31+[1]Notice!$C$309,IF(G31=[1]Notice!$B$310,A31+[1]Notice!$C$310,IF(G31=[1]Notice!$B$311,A31+[1]Notice!$C$311,IF(G31=[1]Notice!$B$312,A31+[1]Notice!$C$312,IF(G31=[1]Notice!$B$313,A31+[1]Notice!$C$313,IF(G31=[1]Notice!$B$314,A31+[1]Notice!$C$314,"")))))))</f>
        <v/>
      </c>
      <c r="M31" s="67"/>
      <c r="N31" s="27"/>
      <c r="O31" s="45"/>
      <c r="P31" s="46"/>
    </row>
    <row r="32" spans="1:16" ht="15" customHeight="1">
      <c r="A32" s="62">
        <f t="shared" si="4"/>
        <v>41281</v>
      </c>
      <c r="B32" s="107"/>
      <c r="C32" s="110"/>
      <c r="D32" s="111"/>
      <c r="E32" s="22"/>
      <c r="F32" s="20"/>
      <c r="G32" s="32"/>
      <c r="H32" s="24"/>
      <c r="I32" s="29"/>
      <c r="J32" s="57">
        <f t="shared" si="3"/>
        <v>12</v>
      </c>
      <c r="K32" s="69"/>
      <c r="L32" s="65" t="str">
        <f>IF(M32="X",K32,IF(G32=[1]Notice!$B$309,A32+[1]Notice!$C$309,IF(G32=[1]Notice!$B$310,A32+[1]Notice!$C$310,IF(G32=[1]Notice!$B$311,A32+[1]Notice!$C$311,IF(G32=[1]Notice!$B$312,A32+[1]Notice!$C$312,IF(G32=[1]Notice!$B$313,A32+[1]Notice!$C$313,IF(G32=[1]Notice!$B$314,A32+[1]Notice!$C$314,"")))))))</f>
        <v/>
      </c>
      <c r="M32" s="67"/>
      <c r="N32" s="27"/>
      <c r="O32" s="45"/>
      <c r="P32" s="46"/>
    </row>
    <row r="33" spans="1:16" ht="15" customHeight="1">
      <c r="A33" s="62">
        <f t="shared" si="4"/>
        <v>41281</v>
      </c>
      <c r="B33" s="107"/>
      <c r="C33" s="110"/>
      <c r="D33" s="111"/>
      <c r="E33" s="22"/>
      <c r="F33" s="20"/>
      <c r="G33" s="32"/>
      <c r="H33" s="24"/>
      <c r="I33" s="29"/>
      <c r="J33" s="57">
        <f t="shared" si="3"/>
        <v>12</v>
      </c>
      <c r="K33" s="69"/>
      <c r="L33" s="65" t="str">
        <f>IF(M33="X",K33,IF(G33=[1]Notice!$B$309,A33+[1]Notice!$C$309,IF(G33=[1]Notice!$B$310,A33+[1]Notice!$C$310,IF(G33=[1]Notice!$B$311,A33+[1]Notice!$C$311,IF(G33=[1]Notice!$B$312,A33+[1]Notice!$C$312,IF(G33=[1]Notice!$B$313,A33+[1]Notice!$C$313,IF(G33=[1]Notice!$B$314,A33+[1]Notice!$C$314,"")))))))</f>
        <v/>
      </c>
      <c r="M33" s="67"/>
      <c r="N33" s="27"/>
      <c r="O33" s="45"/>
      <c r="P33" s="46"/>
    </row>
    <row r="34" spans="1:16" ht="15" customHeight="1">
      <c r="A34" s="62">
        <f t="shared" si="4"/>
        <v>41281</v>
      </c>
      <c r="B34" s="107"/>
      <c r="C34" s="110"/>
      <c r="D34" s="111"/>
      <c r="E34" s="22"/>
      <c r="F34" s="20"/>
      <c r="G34" s="32"/>
      <c r="H34" s="24"/>
      <c r="I34" s="29"/>
      <c r="J34" s="57">
        <f t="shared" si="3"/>
        <v>12</v>
      </c>
      <c r="K34" s="69"/>
      <c r="L34" s="65" t="str">
        <f>IF(M34="X",K34,IF(G34=[1]Notice!$B$309,A34+[1]Notice!$C$309,IF(G34=[1]Notice!$B$310,A34+[1]Notice!$C$310,IF(G34=[1]Notice!$B$311,A34+[1]Notice!$C$311,IF(G34=[1]Notice!$B$312,A34+[1]Notice!$C$312,IF(G34=[1]Notice!$B$313,A34+[1]Notice!$C$313,IF(G34=[1]Notice!$B$314,A34+[1]Notice!$C$314,"")))))))</f>
        <v/>
      </c>
      <c r="M34" s="67"/>
      <c r="N34" s="27"/>
      <c r="O34" s="45"/>
      <c r="P34" s="46"/>
    </row>
    <row r="35" spans="1:16" ht="15" customHeight="1">
      <c r="A35" s="62">
        <f t="shared" si="4"/>
        <v>41281</v>
      </c>
      <c r="B35" s="107"/>
      <c r="C35" s="110"/>
      <c r="D35" s="111"/>
      <c r="E35" s="22"/>
      <c r="F35" s="20"/>
      <c r="G35" s="32"/>
      <c r="H35" s="24"/>
      <c r="I35" s="29"/>
      <c r="J35" s="57">
        <f t="shared" si="3"/>
        <v>12</v>
      </c>
      <c r="K35" s="69"/>
      <c r="L35" s="65" t="str">
        <f>IF(M35="X",K35,IF(G35=[1]Notice!$B$309,A35+[1]Notice!$C$309,IF(G35=[1]Notice!$B$310,A35+[1]Notice!$C$310,IF(G35=[1]Notice!$B$311,A35+[1]Notice!$C$311,IF(G35=[1]Notice!$B$312,A35+[1]Notice!$C$312,IF(G35=[1]Notice!$B$313,A35+[1]Notice!$C$313,IF(G35=[1]Notice!$B$314,A35+[1]Notice!$C$314,"")))))))</f>
        <v/>
      </c>
      <c r="M35" s="67"/>
      <c r="N35" s="27"/>
      <c r="O35" s="45"/>
      <c r="P35" s="46"/>
    </row>
    <row r="36" spans="1:16" ht="15" customHeight="1">
      <c r="A36" s="62">
        <f t="shared" si="4"/>
        <v>41281</v>
      </c>
      <c r="B36" s="107"/>
      <c r="C36" s="110"/>
      <c r="D36" s="111"/>
      <c r="E36" s="22"/>
      <c r="F36" s="20"/>
      <c r="G36" s="32"/>
      <c r="H36" s="24"/>
      <c r="I36" s="29"/>
      <c r="J36" s="57">
        <f t="shared" si="3"/>
        <v>12</v>
      </c>
      <c r="K36" s="69"/>
      <c r="L36" s="65" t="str">
        <f>IF(M36="X",K36,IF(G36=[1]Notice!$B$309,A36+[1]Notice!$C$309,IF(G36=[1]Notice!$B$310,A36+[1]Notice!$C$310,IF(G36=[1]Notice!$B$311,A36+[1]Notice!$C$311,IF(G36=[1]Notice!$B$312,A36+[1]Notice!$C$312,IF(G36=[1]Notice!$B$313,A36+[1]Notice!$C$313,IF(G36=[1]Notice!$B$314,A36+[1]Notice!$C$314,"")))))))</f>
        <v/>
      </c>
      <c r="M36" s="67"/>
      <c r="N36" s="27"/>
      <c r="O36" s="45"/>
      <c r="P36" s="46"/>
    </row>
    <row r="37" spans="1:16" ht="15" customHeight="1">
      <c r="A37" s="62">
        <f t="shared" si="4"/>
        <v>41281</v>
      </c>
      <c r="B37" s="50"/>
      <c r="C37" s="49"/>
      <c r="D37" s="49"/>
      <c r="E37" s="22"/>
      <c r="F37" s="20"/>
      <c r="G37" s="32"/>
      <c r="H37" s="24"/>
      <c r="I37" s="29"/>
      <c r="J37" s="57">
        <f t="shared" si="3"/>
        <v>12</v>
      </c>
      <c r="K37" s="69"/>
      <c r="L37" s="65" t="str">
        <f>IF(M37="X",K37,IF(G37=[1]Notice!$B$309,A37+[1]Notice!$C$309,IF(G37=[1]Notice!$B$310,A37+[1]Notice!$C$310,IF(G37=[1]Notice!$B$311,A37+[1]Notice!$C$311,IF(G37=[1]Notice!$B$312,A37+[1]Notice!$C$312,IF(G37=[1]Notice!$B$313,A37+[1]Notice!$C$313,IF(G37=[1]Notice!$B$314,A37+[1]Notice!$C$314,"")))))))</f>
        <v/>
      </c>
      <c r="M37" s="67"/>
      <c r="N37" s="27"/>
      <c r="O37" s="45"/>
      <c r="P37" s="46"/>
    </row>
    <row r="38" spans="1:16" ht="15" customHeight="1">
      <c r="A38" s="61">
        <f>DATEVALUE(C38)</f>
        <v>41282</v>
      </c>
      <c r="B38" s="106" t="str">
        <f>TEXT(C38,"jjj")</f>
        <v>mar</v>
      </c>
      <c r="C38" s="108" t="str">
        <f>"8 Janvier "&amp;[1]Notice!$G$34</f>
        <v>8 Janvier 2013</v>
      </c>
      <c r="D38" s="109"/>
      <c r="E38" s="22"/>
      <c r="F38" s="20"/>
      <c r="G38" s="32"/>
      <c r="H38" s="24"/>
      <c r="I38" s="29"/>
      <c r="J38" s="57">
        <f t="shared" si="3"/>
        <v>12</v>
      </c>
      <c r="K38" s="69"/>
      <c r="L38" s="65" t="str">
        <f>IF(M38="X",K38,IF(G38=[1]Notice!$B$309,A38+[1]Notice!$C$309,IF(G38=[1]Notice!$B$310,A38+[1]Notice!$C$310,IF(G38=[1]Notice!$B$311,A38+[1]Notice!$C$311,IF(G38=[1]Notice!$B$312,A38+[1]Notice!$C$312,IF(G38=[1]Notice!$B$313,A38+[1]Notice!$C$313,IF(G38=[1]Notice!$B$314,A38+[1]Notice!$C$314,"")))))))</f>
        <v/>
      </c>
      <c r="M38" s="67"/>
      <c r="N38" s="27"/>
      <c r="O38" s="45"/>
      <c r="P38" s="46"/>
    </row>
    <row r="39" spans="1:16" ht="15" customHeight="1">
      <c r="A39" s="62">
        <f>A38</f>
        <v>41282</v>
      </c>
      <c r="B39" s="107"/>
      <c r="C39" s="110"/>
      <c r="D39" s="111"/>
      <c r="E39" s="22"/>
      <c r="F39" s="20"/>
      <c r="G39" s="32"/>
      <c r="H39" s="24"/>
      <c r="I39" s="29"/>
      <c r="J39" s="57">
        <f t="shared" si="3"/>
        <v>12</v>
      </c>
      <c r="K39" s="69"/>
      <c r="L39" s="65" t="str">
        <f>IF(M39="X",K39,IF(G39=[1]Notice!$B$309,A39+[1]Notice!$C$309,IF(G39=[1]Notice!$B$310,A39+[1]Notice!$C$310,IF(G39=[1]Notice!$B$311,A39+[1]Notice!$C$311,IF(G39=[1]Notice!$B$312,A39+[1]Notice!$C$312,IF(G39=[1]Notice!$B$313,A39+[1]Notice!$C$313,IF(G39=[1]Notice!$B$314,A39+[1]Notice!$C$314,"")))))))</f>
        <v/>
      </c>
      <c r="M39" s="67"/>
      <c r="N39" s="27"/>
      <c r="O39" s="45"/>
      <c r="P39" s="46"/>
    </row>
    <row r="40" spans="1:16" ht="15" customHeight="1">
      <c r="A40" s="62">
        <f t="shared" ref="A40:A47" si="5">A39</f>
        <v>41282</v>
      </c>
      <c r="B40" s="107"/>
      <c r="C40" s="110"/>
      <c r="D40" s="111"/>
      <c r="E40" s="22"/>
      <c r="F40" s="20"/>
      <c r="G40" s="32"/>
      <c r="H40" s="24"/>
      <c r="I40" s="29"/>
      <c r="J40" s="57">
        <f t="shared" si="3"/>
        <v>12</v>
      </c>
      <c r="K40" s="69"/>
      <c r="L40" s="65" t="str">
        <f>IF(M40="X",K40,IF(G40=[1]Notice!$B$309,A40+[1]Notice!$C$309,IF(G40=[1]Notice!$B$310,A40+[1]Notice!$C$310,IF(G40=[1]Notice!$B$311,A40+[1]Notice!$C$311,IF(G40=[1]Notice!$B$312,A40+[1]Notice!$C$312,IF(G40=[1]Notice!$B$313,A40+[1]Notice!$C$313,IF(G40=[1]Notice!$B$314,A40+[1]Notice!$C$314,"")))))))</f>
        <v/>
      </c>
      <c r="M40" s="67"/>
      <c r="N40" s="27"/>
      <c r="O40" s="45"/>
      <c r="P40" s="46"/>
    </row>
    <row r="41" spans="1:16" ht="15" customHeight="1">
      <c r="A41" s="62">
        <f t="shared" si="5"/>
        <v>41282</v>
      </c>
      <c r="B41" s="107"/>
      <c r="C41" s="110"/>
      <c r="D41" s="111"/>
      <c r="E41" s="22"/>
      <c r="F41" s="20"/>
      <c r="G41" s="32"/>
      <c r="H41" s="24"/>
      <c r="I41" s="29"/>
      <c r="J41" s="57">
        <f t="shared" si="3"/>
        <v>12</v>
      </c>
      <c r="K41" s="69"/>
      <c r="L41" s="65" t="str">
        <f>IF(M41="X",K41,IF(G41=[1]Notice!$B$309,A41+[1]Notice!$C$309,IF(G41=[1]Notice!$B$310,A41+[1]Notice!$C$310,IF(G41=[1]Notice!$B$311,A41+[1]Notice!$C$311,IF(G41=[1]Notice!$B$312,A41+[1]Notice!$C$312,IF(G41=[1]Notice!$B$313,A41+[1]Notice!$C$313,IF(G41=[1]Notice!$B$314,A41+[1]Notice!$C$314,"")))))))</f>
        <v/>
      </c>
      <c r="M41" s="67"/>
      <c r="N41" s="27"/>
      <c r="O41" s="45"/>
      <c r="P41" s="46"/>
    </row>
    <row r="42" spans="1:16" ht="15" customHeight="1">
      <c r="A42" s="62">
        <f t="shared" si="5"/>
        <v>41282</v>
      </c>
      <c r="B42" s="107"/>
      <c r="C42" s="110"/>
      <c r="D42" s="111"/>
      <c r="E42" s="22"/>
      <c r="F42" s="20"/>
      <c r="G42" s="32"/>
      <c r="H42" s="24"/>
      <c r="I42" s="29"/>
      <c r="J42" s="57">
        <f t="shared" si="3"/>
        <v>12</v>
      </c>
      <c r="K42" s="69"/>
      <c r="L42" s="65" t="str">
        <f>IF(M42="X",K42,IF(G42=[1]Notice!$B$309,A42+[1]Notice!$C$309,IF(G42=[1]Notice!$B$310,A42+[1]Notice!$C$310,IF(G42=[1]Notice!$B$311,A42+[1]Notice!$C$311,IF(G42=[1]Notice!$B$312,A42+[1]Notice!$C$312,IF(G42=[1]Notice!$B$313,A42+[1]Notice!$C$313,IF(G42=[1]Notice!$B$314,A42+[1]Notice!$C$314,"")))))))</f>
        <v/>
      </c>
      <c r="M42" s="67"/>
      <c r="N42" s="27"/>
      <c r="O42" s="45"/>
      <c r="P42" s="46"/>
    </row>
    <row r="43" spans="1:16" ht="15" customHeight="1">
      <c r="A43" s="62">
        <f t="shared" si="5"/>
        <v>41282</v>
      </c>
      <c r="B43" s="107"/>
      <c r="C43" s="110"/>
      <c r="D43" s="111"/>
      <c r="E43" s="22"/>
      <c r="F43" s="20"/>
      <c r="G43" s="32"/>
      <c r="H43" s="24"/>
      <c r="I43" s="29"/>
      <c r="J43" s="57">
        <f t="shared" si="3"/>
        <v>12</v>
      </c>
      <c r="K43" s="69"/>
      <c r="L43" s="65" t="str">
        <f>IF(M43="X",K43,IF(G43=[1]Notice!$B$309,A43+[1]Notice!$C$309,IF(G43=[1]Notice!$B$310,A43+[1]Notice!$C$310,IF(G43=[1]Notice!$B$311,A43+[1]Notice!$C$311,IF(G43=[1]Notice!$B$312,A43+[1]Notice!$C$312,IF(G43=[1]Notice!$B$313,A43+[1]Notice!$C$313,IF(G43=[1]Notice!$B$314,A43+[1]Notice!$C$314,"")))))))</f>
        <v/>
      </c>
      <c r="M43" s="67"/>
      <c r="N43" s="27"/>
      <c r="O43" s="45"/>
      <c r="P43" s="46"/>
    </row>
    <row r="44" spans="1:16" ht="15" customHeight="1">
      <c r="A44" s="62">
        <f t="shared" si="5"/>
        <v>41282</v>
      </c>
      <c r="B44" s="107"/>
      <c r="C44" s="110"/>
      <c r="D44" s="111"/>
      <c r="E44" s="22"/>
      <c r="F44" s="20"/>
      <c r="G44" s="32"/>
      <c r="H44" s="24"/>
      <c r="I44" s="29"/>
      <c r="J44" s="57">
        <f t="shared" si="3"/>
        <v>12</v>
      </c>
      <c r="K44" s="69"/>
      <c r="L44" s="65" t="str">
        <f>IF(M44="X",K44,IF(G44=[1]Notice!$B$309,A44+[1]Notice!$C$309,IF(G44=[1]Notice!$B$310,A44+[1]Notice!$C$310,IF(G44=[1]Notice!$B$311,A44+[1]Notice!$C$311,IF(G44=[1]Notice!$B$312,A44+[1]Notice!$C$312,IF(G44=[1]Notice!$B$313,A44+[1]Notice!$C$313,IF(G44=[1]Notice!$B$314,A44+[1]Notice!$C$314,"")))))))</f>
        <v/>
      </c>
      <c r="M44" s="67"/>
      <c r="N44" s="27"/>
      <c r="O44" s="45"/>
      <c r="P44" s="46"/>
    </row>
    <row r="45" spans="1:16" ht="15" customHeight="1">
      <c r="A45" s="62">
        <f t="shared" si="5"/>
        <v>41282</v>
      </c>
      <c r="B45" s="107"/>
      <c r="C45" s="110"/>
      <c r="D45" s="111"/>
      <c r="E45" s="22"/>
      <c r="F45" s="20"/>
      <c r="G45" s="32"/>
      <c r="H45" s="24"/>
      <c r="I45" s="29"/>
      <c r="J45" s="57">
        <f t="shared" si="3"/>
        <v>12</v>
      </c>
      <c r="K45" s="69"/>
      <c r="L45" s="65" t="str">
        <f>IF(M45="X",K45,IF(G45=[1]Notice!$B$309,A45+[1]Notice!$C$309,IF(G45=[1]Notice!$B$310,A45+[1]Notice!$C$310,IF(G45=[1]Notice!$B$311,A45+[1]Notice!$C$311,IF(G45=[1]Notice!$B$312,A45+[1]Notice!$C$312,IF(G45=[1]Notice!$B$313,A45+[1]Notice!$C$313,IF(G45=[1]Notice!$B$314,A45+[1]Notice!$C$314,"")))))))</f>
        <v/>
      </c>
      <c r="M45" s="67"/>
      <c r="N45" s="27"/>
      <c r="O45" s="45"/>
      <c r="P45" s="46"/>
    </row>
    <row r="46" spans="1:16" ht="15" customHeight="1">
      <c r="A46" s="62">
        <f t="shared" si="5"/>
        <v>41282</v>
      </c>
      <c r="B46" s="107"/>
      <c r="C46" s="110"/>
      <c r="D46" s="111"/>
      <c r="E46" s="22"/>
      <c r="F46" s="20"/>
      <c r="G46" s="32"/>
      <c r="H46" s="24"/>
      <c r="I46" s="29"/>
      <c r="J46" s="57">
        <f t="shared" si="3"/>
        <v>12</v>
      </c>
      <c r="K46" s="69"/>
      <c r="L46" s="65" t="str">
        <f>IF(M46="X",K46,IF(G46=[1]Notice!$B$309,A46+[1]Notice!$C$309,IF(G46=[1]Notice!$B$310,A46+[1]Notice!$C$310,IF(G46=[1]Notice!$B$311,A46+[1]Notice!$C$311,IF(G46=[1]Notice!$B$312,A46+[1]Notice!$C$312,IF(G46=[1]Notice!$B$313,A46+[1]Notice!$C$313,IF(G46=[1]Notice!$B$314,A46+[1]Notice!$C$314,"")))))))</f>
        <v/>
      </c>
      <c r="M46" s="67"/>
      <c r="N46" s="27"/>
      <c r="O46" s="45"/>
      <c r="P46" s="46"/>
    </row>
    <row r="47" spans="1:16" ht="15" customHeight="1">
      <c r="A47" s="62">
        <f t="shared" si="5"/>
        <v>41282</v>
      </c>
      <c r="B47" s="50"/>
      <c r="C47" s="49"/>
      <c r="D47" s="49"/>
      <c r="E47" s="22"/>
      <c r="F47" s="20"/>
      <c r="G47" s="32"/>
      <c r="H47" s="24"/>
      <c r="I47" s="29"/>
      <c r="J47" s="57">
        <f t="shared" si="3"/>
        <v>12</v>
      </c>
      <c r="K47" s="69"/>
      <c r="L47" s="65" t="str">
        <f>IF(M47="X",K47,IF(G47=[1]Notice!$B$309,A47+[1]Notice!$C$309,IF(G47=[1]Notice!$B$310,A47+[1]Notice!$C$310,IF(G47=[1]Notice!$B$311,A47+[1]Notice!$C$311,IF(G47=[1]Notice!$B$312,A47+[1]Notice!$C$312,IF(G47=[1]Notice!$B$313,A47+[1]Notice!$C$313,IF(G47=[1]Notice!$B$314,A47+[1]Notice!$C$314,"")))))))</f>
        <v/>
      </c>
      <c r="M47" s="67"/>
      <c r="N47" s="27"/>
      <c r="O47" s="45"/>
      <c r="P47" s="46"/>
    </row>
    <row r="48" spans="1:16" ht="15" customHeight="1">
      <c r="A48" s="61">
        <f>DATEVALUE(C48)</f>
        <v>41283</v>
      </c>
      <c r="B48" s="106" t="str">
        <f>TEXT(C48,"jjj")</f>
        <v>mer</v>
      </c>
      <c r="C48" s="108" t="str">
        <f>"9 Janvier "&amp;[1]Notice!$G$34</f>
        <v>9 Janvier 2013</v>
      </c>
      <c r="D48" s="109"/>
      <c r="E48" s="20"/>
      <c r="F48" s="20"/>
      <c r="G48" s="32"/>
      <c r="H48" s="21"/>
      <c r="I48" s="29"/>
      <c r="J48" s="57">
        <f t="shared" si="3"/>
        <v>12</v>
      </c>
      <c r="K48" s="69"/>
      <c r="L48" s="65" t="str">
        <f>IF(M48="X",K48,IF(G48=[1]Notice!$B$309,A48+[1]Notice!$C$309,IF(G48=[1]Notice!$B$310,A48+[1]Notice!$C$310,IF(G48=[1]Notice!$B$311,A48+[1]Notice!$C$311,IF(G48=[1]Notice!$B$312,A48+[1]Notice!$C$312,IF(G48=[1]Notice!$B$313,A48+[1]Notice!$C$313,IF(G48=[1]Notice!$B$314,A48+[1]Notice!$C$314,"")))))))</f>
        <v/>
      </c>
      <c r="M48" s="67"/>
      <c r="N48" s="27"/>
      <c r="O48" s="45"/>
      <c r="P48" s="46"/>
    </row>
    <row r="49" spans="1:16" ht="15" customHeight="1">
      <c r="A49" s="62">
        <f>A48</f>
        <v>41283</v>
      </c>
      <c r="B49" s="107"/>
      <c r="C49" s="110"/>
      <c r="D49" s="111"/>
      <c r="E49" s="22"/>
      <c r="F49" s="20"/>
      <c r="G49" s="32"/>
      <c r="H49" s="24"/>
      <c r="I49" s="29"/>
      <c r="J49" s="57">
        <f t="shared" si="3"/>
        <v>12</v>
      </c>
      <c r="K49" s="69"/>
      <c r="L49" s="65" t="str">
        <f>IF(M49="X",K49,IF(G49=[1]Notice!$B$309,A49+[1]Notice!$C$309,IF(G49=[1]Notice!$B$310,A49+[1]Notice!$C$310,IF(G49=[1]Notice!$B$311,A49+[1]Notice!$C$311,IF(G49=[1]Notice!$B$312,A49+[1]Notice!$C$312,IF(G49=[1]Notice!$B$313,A49+[1]Notice!$C$313,IF(G49=[1]Notice!$B$314,A49+[1]Notice!$C$314,"")))))))</f>
        <v/>
      </c>
      <c r="M49" s="67"/>
      <c r="N49" s="27"/>
      <c r="O49" s="45"/>
      <c r="P49" s="46"/>
    </row>
    <row r="50" spans="1:16" ht="15" customHeight="1">
      <c r="A50" s="62">
        <f t="shared" ref="A50:A56" si="6">A49</f>
        <v>41283</v>
      </c>
      <c r="B50" s="107"/>
      <c r="C50" s="110"/>
      <c r="D50" s="111"/>
      <c r="E50" s="22"/>
      <c r="F50" s="20"/>
      <c r="G50" s="32"/>
      <c r="H50" s="24"/>
      <c r="I50" s="29"/>
      <c r="J50" s="57">
        <f t="shared" si="3"/>
        <v>12</v>
      </c>
      <c r="K50" s="69"/>
      <c r="L50" s="65" t="str">
        <f>IF(M50="X",K50,IF(G50=[1]Notice!$B$309,A50+[1]Notice!$C$309,IF(G50=[1]Notice!$B$310,A50+[1]Notice!$C$310,IF(G50=[1]Notice!$B$311,A50+[1]Notice!$C$311,IF(G50=[1]Notice!$B$312,A50+[1]Notice!$C$312,IF(G50=[1]Notice!$B$313,A50+[1]Notice!$C$313,IF(G50=[1]Notice!$B$314,A50+[1]Notice!$C$314,"")))))))</f>
        <v/>
      </c>
      <c r="M50" s="67"/>
      <c r="N50" s="27"/>
      <c r="O50" s="45"/>
      <c r="P50" s="46"/>
    </row>
    <row r="51" spans="1:16" ht="15" customHeight="1">
      <c r="A51" s="62">
        <f t="shared" si="6"/>
        <v>41283</v>
      </c>
      <c r="B51" s="107"/>
      <c r="C51" s="110"/>
      <c r="D51" s="111"/>
      <c r="E51" s="22"/>
      <c r="F51" s="20"/>
      <c r="G51" s="32"/>
      <c r="H51" s="24"/>
      <c r="I51" s="29"/>
      <c r="J51" s="57">
        <f t="shared" si="3"/>
        <v>12</v>
      </c>
      <c r="K51" s="69"/>
      <c r="L51" s="65" t="str">
        <f>IF(M51="X",K51,IF(G51=[1]Notice!$B$309,A51+[1]Notice!$C$309,IF(G51=[1]Notice!$B$310,A51+[1]Notice!$C$310,IF(G51=[1]Notice!$B$311,A51+[1]Notice!$C$311,IF(G51=[1]Notice!$B$312,A51+[1]Notice!$C$312,IF(G51=[1]Notice!$B$313,A51+[1]Notice!$C$313,IF(G51=[1]Notice!$B$314,A51+[1]Notice!$C$314,"")))))))</f>
        <v/>
      </c>
      <c r="M51" s="67"/>
      <c r="N51" s="27"/>
      <c r="O51" s="45"/>
      <c r="P51" s="46"/>
    </row>
    <row r="52" spans="1:16" ht="15" customHeight="1">
      <c r="A52" s="62">
        <f t="shared" si="6"/>
        <v>41283</v>
      </c>
      <c r="B52" s="107"/>
      <c r="C52" s="110"/>
      <c r="D52" s="111"/>
      <c r="E52" s="22"/>
      <c r="F52" s="20"/>
      <c r="G52" s="32"/>
      <c r="H52" s="24"/>
      <c r="I52" s="29"/>
      <c r="J52" s="57">
        <f t="shared" si="3"/>
        <v>12</v>
      </c>
      <c r="K52" s="69"/>
      <c r="L52" s="65" t="str">
        <f>IF(M52="X",K52,IF(G52=[1]Notice!$B$309,A52+[1]Notice!$C$309,IF(G52=[1]Notice!$B$310,A52+[1]Notice!$C$310,IF(G52=[1]Notice!$B$311,A52+[1]Notice!$C$311,IF(G52=[1]Notice!$B$312,A52+[1]Notice!$C$312,IF(G52=[1]Notice!$B$313,A52+[1]Notice!$C$313,IF(G52=[1]Notice!$B$314,A52+[1]Notice!$C$314,"")))))))</f>
        <v/>
      </c>
      <c r="M52" s="67"/>
      <c r="N52" s="27"/>
      <c r="O52" s="45"/>
      <c r="P52" s="46"/>
    </row>
    <row r="53" spans="1:16" ht="15" customHeight="1">
      <c r="A53" s="62">
        <f t="shared" si="6"/>
        <v>41283</v>
      </c>
      <c r="B53" s="107"/>
      <c r="C53" s="110"/>
      <c r="D53" s="111"/>
      <c r="E53" s="22"/>
      <c r="F53" s="20"/>
      <c r="G53" s="32"/>
      <c r="H53" s="24"/>
      <c r="I53" s="29"/>
      <c r="J53" s="57">
        <f t="shared" si="3"/>
        <v>12</v>
      </c>
      <c r="K53" s="69"/>
      <c r="L53" s="65" t="str">
        <f>IF(M53="X",K53,IF(G53=[1]Notice!$B$309,A53+[1]Notice!$C$309,IF(G53=[1]Notice!$B$310,A53+[1]Notice!$C$310,IF(G53=[1]Notice!$B$311,A53+[1]Notice!$C$311,IF(G53=[1]Notice!$B$312,A53+[1]Notice!$C$312,IF(G53=[1]Notice!$B$313,A53+[1]Notice!$C$313,IF(G53=[1]Notice!$B$314,A53+[1]Notice!$C$314,"")))))))</f>
        <v/>
      </c>
      <c r="M53" s="67"/>
      <c r="N53" s="27"/>
      <c r="O53" s="45"/>
      <c r="P53" s="46"/>
    </row>
    <row r="54" spans="1:16" ht="15" customHeight="1">
      <c r="A54" s="62">
        <f t="shared" si="6"/>
        <v>41283</v>
      </c>
      <c r="B54" s="107"/>
      <c r="C54" s="110"/>
      <c r="D54" s="111"/>
      <c r="E54" s="22"/>
      <c r="F54" s="20"/>
      <c r="G54" s="32"/>
      <c r="H54" s="24"/>
      <c r="I54" s="29"/>
      <c r="J54" s="57">
        <f t="shared" si="3"/>
        <v>12</v>
      </c>
      <c r="K54" s="69"/>
      <c r="L54" s="65" t="str">
        <f>IF(M54="X",K54,IF(G54=[1]Notice!$B$309,A54+[1]Notice!$C$309,IF(G54=[1]Notice!$B$310,A54+[1]Notice!$C$310,IF(G54=[1]Notice!$B$311,A54+[1]Notice!$C$311,IF(G54=[1]Notice!$B$312,A54+[1]Notice!$C$312,IF(G54=[1]Notice!$B$313,A54+[1]Notice!$C$313,IF(G54=[1]Notice!$B$314,A54+[1]Notice!$C$314,"")))))))</f>
        <v/>
      </c>
      <c r="M54" s="67"/>
      <c r="N54" s="27"/>
      <c r="O54" s="45"/>
      <c r="P54" s="46"/>
    </row>
    <row r="55" spans="1:16" ht="15" customHeight="1">
      <c r="A55" s="62">
        <f t="shared" si="6"/>
        <v>41283</v>
      </c>
      <c r="B55" s="107"/>
      <c r="C55" s="110"/>
      <c r="D55" s="111"/>
      <c r="E55" s="22"/>
      <c r="F55" s="20"/>
      <c r="G55" s="32"/>
      <c r="H55" s="24"/>
      <c r="I55" s="29"/>
      <c r="J55" s="57">
        <f t="shared" si="3"/>
        <v>12</v>
      </c>
      <c r="K55" s="69"/>
      <c r="L55" s="65" t="str">
        <f>IF(M55="X",K55,IF(G55=[1]Notice!$B$309,A55+[1]Notice!$C$309,IF(G55=[1]Notice!$B$310,A55+[1]Notice!$C$310,IF(G55=[1]Notice!$B$311,A55+[1]Notice!$C$311,IF(G55=[1]Notice!$B$312,A55+[1]Notice!$C$312,IF(G55=[1]Notice!$B$313,A55+[1]Notice!$C$313,IF(G55=[1]Notice!$B$314,A55+[1]Notice!$C$314,"")))))))</f>
        <v/>
      </c>
      <c r="M55" s="67"/>
      <c r="N55" s="27"/>
      <c r="O55" s="45"/>
      <c r="P55" s="46"/>
    </row>
    <row r="56" spans="1:16" ht="15" customHeight="1">
      <c r="A56" s="62">
        <f t="shared" si="6"/>
        <v>41283</v>
      </c>
      <c r="B56" s="107"/>
      <c r="C56" s="110"/>
      <c r="D56" s="111"/>
      <c r="E56" s="22"/>
      <c r="F56" s="20"/>
      <c r="G56" s="32"/>
      <c r="H56" s="24"/>
      <c r="I56" s="29"/>
      <c r="J56" s="57">
        <f t="shared" si="3"/>
        <v>12</v>
      </c>
      <c r="K56" s="69"/>
      <c r="L56" s="65" t="str">
        <f>IF(M56="X",K56,IF(G56=[1]Notice!$B$309,A56+[1]Notice!$C$309,IF(G56=[1]Notice!$B$310,A56+[1]Notice!$C$310,IF(G56=[1]Notice!$B$311,A56+[1]Notice!$C$311,IF(G56=[1]Notice!$B$312,A56+[1]Notice!$C$312,IF(G56=[1]Notice!$B$313,A56+[1]Notice!$C$313,IF(G56=[1]Notice!$B$314,A56+[1]Notice!$C$314,"")))))))</f>
        <v/>
      </c>
      <c r="M56" s="67"/>
      <c r="N56" s="27"/>
      <c r="O56" s="45"/>
      <c r="P56" s="46"/>
    </row>
    <row r="57" spans="1:16" ht="15" customHeight="1">
      <c r="A57" s="62">
        <f>A56</f>
        <v>41283</v>
      </c>
      <c r="B57" s="50"/>
      <c r="C57" s="49"/>
      <c r="D57" s="49"/>
      <c r="E57" s="22"/>
      <c r="F57" s="20"/>
      <c r="G57" s="32"/>
      <c r="H57" s="24"/>
      <c r="I57" s="29"/>
      <c r="J57" s="57">
        <f t="shared" si="3"/>
        <v>12</v>
      </c>
      <c r="K57" s="69"/>
      <c r="L57" s="65" t="str">
        <f>IF(M57="X",K57,IF(G57=[1]Notice!$B$309,A57+[1]Notice!$C$309,IF(G57=[1]Notice!$B$310,A57+[1]Notice!$C$310,IF(G57=[1]Notice!$B$311,A57+[1]Notice!$C$311,IF(G57=[1]Notice!$B$312,A57+[1]Notice!$C$312,IF(G57=[1]Notice!$B$313,A57+[1]Notice!$C$313,IF(G57=[1]Notice!$B$314,A57+[1]Notice!$C$314,"")))))))</f>
        <v/>
      </c>
      <c r="M57" s="67"/>
      <c r="N57" s="27"/>
      <c r="O57" s="45"/>
      <c r="P57" s="46"/>
    </row>
    <row r="58" spans="1:16" ht="15" customHeight="1">
      <c r="A58" s="61">
        <f>DATEVALUE(C58)</f>
        <v>41284</v>
      </c>
      <c r="B58" s="106" t="str">
        <f>TEXT(C58,"jjj")</f>
        <v>jeu</v>
      </c>
      <c r="C58" s="108" t="str">
        <f>"10 Janvier "&amp;[1]Notice!$G$34</f>
        <v>10 Janvier 2013</v>
      </c>
      <c r="D58" s="109"/>
      <c r="E58" s="22"/>
      <c r="F58" s="20"/>
      <c r="G58" s="32"/>
      <c r="H58" s="24"/>
      <c r="I58" s="29"/>
      <c r="J58" s="57">
        <f t="shared" si="3"/>
        <v>12</v>
      </c>
      <c r="K58" s="69"/>
      <c r="L58" s="65" t="str">
        <f>IF(M58="X",K58,IF(G58=[1]Notice!$B$309,A58+[1]Notice!$C$309,IF(G58=[1]Notice!$B$310,A58+[1]Notice!$C$310,IF(G58=[1]Notice!$B$311,A58+[1]Notice!$C$311,IF(G58=[1]Notice!$B$312,A58+[1]Notice!$C$312,IF(G58=[1]Notice!$B$313,A58+[1]Notice!$C$313,IF(G58=[1]Notice!$B$314,A58+[1]Notice!$C$314,"")))))))</f>
        <v/>
      </c>
      <c r="M58" s="67"/>
      <c r="N58" s="27"/>
      <c r="O58" s="45"/>
      <c r="P58" s="46"/>
    </row>
    <row r="59" spans="1:16" ht="15" customHeight="1">
      <c r="A59" s="62">
        <f>A58</f>
        <v>41284</v>
      </c>
      <c r="B59" s="107"/>
      <c r="C59" s="110"/>
      <c r="D59" s="111"/>
      <c r="E59" s="22"/>
      <c r="F59" s="20"/>
      <c r="G59" s="32"/>
      <c r="H59" s="24"/>
      <c r="I59" s="29"/>
      <c r="J59" s="57">
        <f t="shared" si="3"/>
        <v>12</v>
      </c>
      <c r="K59" s="69"/>
      <c r="L59" s="65" t="str">
        <f>IF(M59="X",K59,IF(G59=[1]Notice!$B$309,A59+[1]Notice!$C$309,IF(G59=[1]Notice!$B$310,A59+[1]Notice!$C$310,IF(G59=[1]Notice!$B$311,A59+[1]Notice!$C$311,IF(G59=[1]Notice!$B$312,A59+[1]Notice!$C$312,IF(G59=[1]Notice!$B$313,A59+[1]Notice!$C$313,IF(G59=[1]Notice!$B$314,A59+[1]Notice!$C$314,"")))))))</f>
        <v/>
      </c>
      <c r="M59" s="67"/>
      <c r="N59" s="27"/>
      <c r="O59" s="45"/>
      <c r="P59" s="46"/>
    </row>
    <row r="60" spans="1:16" ht="15" customHeight="1">
      <c r="A60" s="62">
        <f t="shared" ref="A60:A67" si="7">A59</f>
        <v>41284</v>
      </c>
      <c r="B60" s="107"/>
      <c r="C60" s="110"/>
      <c r="D60" s="111"/>
      <c r="E60" s="22"/>
      <c r="F60" s="20"/>
      <c r="G60" s="32"/>
      <c r="H60" s="24"/>
      <c r="I60" s="29"/>
      <c r="J60" s="57">
        <f t="shared" si="3"/>
        <v>12</v>
      </c>
      <c r="K60" s="69"/>
      <c r="L60" s="65" t="str">
        <f>IF(M60="X",K60,IF(G60=[1]Notice!$B$309,A60+[1]Notice!$C$309,IF(G60=[1]Notice!$B$310,A60+[1]Notice!$C$310,IF(G60=[1]Notice!$B$311,A60+[1]Notice!$C$311,IF(G60=[1]Notice!$B$312,A60+[1]Notice!$C$312,IF(G60=[1]Notice!$B$313,A60+[1]Notice!$C$313,IF(G60=[1]Notice!$B$314,A60+[1]Notice!$C$314,"")))))))</f>
        <v/>
      </c>
      <c r="M60" s="67"/>
      <c r="N60" s="27"/>
      <c r="O60" s="45"/>
      <c r="P60" s="46"/>
    </row>
    <row r="61" spans="1:16" ht="15" customHeight="1">
      <c r="A61" s="62">
        <f t="shared" si="7"/>
        <v>41284</v>
      </c>
      <c r="B61" s="107"/>
      <c r="C61" s="110"/>
      <c r="D61" s="111"/>
      <c r="E61" s="22"/>
      <c r="F61" s="20"/>
      <c r="G61" s="32"/>
      <c r="H61" s="24"/>
      <c r="I61" s="29"/>
      <c r="J61" s="57">
        <f t="shared" si="3"/>
        <v>12</v>
      </c>
      <c r="K61" s="69"/>
      <c r="L61" s="65" t="str">
        <f>IF(M61="X",K61,IF(G61=[1]Notice!$B$309,A61+[1]Notice!$C$309,IF(G61=[1]Notice!$B$310,A61+[1]Notice!$C$310,IF(G61=[1]Notice!$B$311,A61+[1]Notice!$C$311,IF(G61=[1]Notice!$B$312,A61+[1]Notice!$C$312,IF(G61=[1]Notice!$B$313,A61+[1]Notice!$C$313,IF(G61=[1]Notice!$B$314,A61+[1]Notice!$C$314,"")))))))</f>
        <v/>
      </c>
      <c r="M61" s="67"/>
      <c r="N61" s="27"/>
      <c r="O61" s="45"/>
      <c r="P61" s="46"/>
    </row>
    <row r="62" spans="1:16" ht="15" customHeight="1">
      <c r="A62" s="62">
        <f t="shared" si="7"/>
        <v>41284</v>
      </c>
      <c r="B62" s="107"/>
      <c r="C62" s="110"/>
      <c r="D62" s="111"/>
      <c r="E62" s="22"/>
      <c r="F62" s="20"/>
      <c r="G62" s="32"/>
      <c r="H62" s="24"/>
      <c r="I62" s="29"/>
      <c r="J62" s="57">
        <f t="shared" si="3"/>
        <v>12</v>
      </c>
      <c r="K62" s="69"/>
      <c r="L62" s="65" t="str">
        <f>IF(M62="X",K62,IF(G62=[1]Notice!$B$309,A62+[1]Notice!$C$309,IF(G62=[1]Notice!$B$310,A62+[1]Notice!$C$310,IF(G62=[1]Notice!$B$311,A62+[1]Notice!$C$311,IF(G62=[1]Notice!$B$312,A62+[1]Notice!$C$312,IF(G62=[1]Notice!$B$313,A62+[1]Notice!$C$313,IF(G62=[1]Notice!$B$314,A62+[1]Notice!$C$314,"")))))))</f>
        <v/>
      </c>
      <c r="M62" s="67"/>
      <c r="N62" s="27"/>
      <c r="O62" s="45"/>
      <c r="P62" s="46"/>
    </row>
    <row r="63" spans="1:16" ht="15" customHeight="1">
      <c r="A63" s="62">
        <f t="shared" si="7"/>
        <v>41284</v>
      </c>
      <c r="B63" s="107"/>
      <c r="C63" s="110"/>
      <c r="D63" s="111"/>
      <c r="E63" s="22"/>
      <c r="F63" s="20"/>
      <c r="G63" s="32"/>
      <c r="H63" s="24"/>
      <c r="I63" s="29"/>
      <c r="J63" s="57">
        <f t="shared" si="3"/>
        <v>12</v>
      </c>
      <c r="K63" s="69"/>
      <c r="L63" s="65" t="str">
        <f>IF(M63="X",K63,IF(G63=[1]Notice!$B$309,A63+[1]Notice!$C$309,IF(G63=[1]Notice!$B$310,A63+[1]Notice!$C$310,IF(G63=[1]Notice!$B$311,A63+[1]Notice!$C$311,IF(G63=[1]Notice!$B$312,A63+[1]Notice!$C$312,IF(G63=[1]Notice!$B$313,A63+[1]Notice!$C$313,IF(G63=[1]Notice!$B$314,A63+[1]Notice!$C$314,"")))))))</f>
        <v/>
      </c>
      <c r="M63" s="67"/>
      <c r="N63" s="27"/>
      <c r="O63" s="45"/>
      <c r="P63" s="46"/>
    </row>
    <row r="64" spans="1:16" ht="15" customHeight="1">
      <c r="A64" s="62">
        <f t="shared" si="7"/>
        <v>41284</v>
      </c>
      <c r="B64" s="107"/>
      <c r="C64" s="110"/>
      <c r="D64" s="111"/>
      <c r="E64" s="22"/>
      <c r="F64" s="20"/>
      <c r="G64" s="32"/>
      <c r="H64" s="24"/>
      <c r="I64" s="29"/>
      <c r="J64" s="57">
        <f t="shared" si="3"/>
        <v>12</v>
      </c>
      <c r="K64" s="69"/>
      <c r="L64" s="65" t="str">
        <f>IF(M64="X",K64,IF(G64=[1]Notice!$B$309,A64+[1]Notice!$C$309,IF(G64=[1]Notice!$B$310,A64+[1]Notice!$C$310,IF(G64=[1]Notice!$B$311,A64+[1]Notice!$C$311,IF(G64=[1]Notice!$B$312,A64+[1]Notice!$C$312,IF(G64=[1]Notice!$B$313,A64+[1]Notice!$C$313,IF(G64=[1]Notice!$B$314,A64+[1]Notice!$C$314,"")))))))</f>
        <v/>
      </c>
      <c r="M64" s="67"/>
      <c r="N64" s="27"/>
      <c r="O64" s="45"/>
      <c r="P64" s="46"/>
    </row>
    <row r="65" spans="1:16" ht="15" customHeight="1">
      <c r="A65" s="62">
        <f t="shared" si="7"/>
        <v>41284</v>
      </c>
      <c r="B65" s="107"/>
      <c r="C65" s="110"/>
      <c r="D65" s="111"/>
      <c r="E65" s="22"/>
      <c r="F65" s="20"/>
      <c r="G65" s="32"/>
      <c r="H65" s="24"/>
      <c r="I65" s="29"/>
      <c r="J65" s="57">
        <f t="shared" si="3"/>
        <v>12</v>
      </c>
      <c r="K65" s="69"/>
      <c r="L65" s="65" t="str">
        <f>IF(M65="X",K65,IF(G65=[1]Notice!$B$309,A65+[1]Notice!$C$309,IF(G65=[1]Notice!$B$310,A65+[1]Notice!$C$310,IF(G65=[1]Notice!$B$311,A65+[1]Notice!$C$311,IF(G65=[1]Notice!$B$312,A65+[1]Notice!$C$312,IF(G65=[1]Notice!$B$313,A65+[1]Notice!$C$313,IF(G65=[1]Notice!$B$314,A65+[1]Notice!$C$314,"")))))))</f>
        <v/>
      </c>
      <c r="M65" s="67"/>
      <c r="N65" s="27"/>
      <c r="O65" s="45"/>
      <c r="P65" s="46"/>
    </row>
    <row r="66" spans="1:16" ht="15" customHeight="1">
      <c r="A66" s="62">
        <f t="shared" si="7"/>
        <v>41284</v>
      </c>
      <c r="B66" s="107"/>
      <c r="C66" s="110"/>
      <c r="D66" s="111"/>
      <c r="E66" s="22"/>
      <c r="F66" s="20"/>
      <c r="G66" s="32"/>
      <c r="H66" s="24"/>
      <c r="I66" s="29"/>
      <c r="J66" s="57">
        <f t="shared" ref="J66:J129" si="8">J65-H66+I66</f>
        <v>12</v>
      </c>
      <c r="K66" s="69"/>
      <c r="L66" s="65" t="str">
        <f>IF(M66="X",K66,IF(G66=[1]Notice!$B$309,A66+[1]Notice!$C$309,IF(G66=[1]Notice!$B$310,A66+[1]Notice!$C$310,IF(G66=[1]Notice!$B$311,A66+[1]Notice!$C$311,IF(G66=[1]Notice!$B$312,A66+[1]Notice!$C$312,IF(G66=[1]Notice!$B$313,A66+[1]Notice!$C$313,IF(G66=[1]Notice!$B$314,A66+[1]Notice!$C$314,"")))))))</f>
        <v/>
      </c>
      <c r="M66" s="67"/>
      <c r="N66" s="27"/>
      <c r="O66" s="45"/>
      <c r="P66" s="46"/>
    </row>
    <row r="67" spans="1:16" ht="15" customHeight="1">
      <c r="A67" s="62">
        <f t="shared" si="7"/>
        <v>41284</v>
      </c>
      <c r="B67" s="50"/>
      <c r="C67" s="49"/>
      <c r="D67" s="49"/>
      <c r="E67" s="22"/>
      <c r="F67" s="20"/>
      <c r="G67" s="32"/>
      <c r="H67" s="24"/>
      <c r="I67" s="29"/>
      <c r="J67" s="57">
        <f t="shared" si="8"/>
        <v>12</v>
      </c>
      <c r="K67" s="69"/>
      <c r="L67" s="65" t="str">
        <f>IF(M67="X",K67,IF(G67=[1]Notice!$B$309,A67+[1]Notice!$C$309,IF(G67=[1]Notice!$B$310,A67+[1]Notice!$C$310,IF(G67=[1]Notice!$B$311,A67+[1]Notice!$C$311,IF(G67=[1]Notice!$B$312,A67+[1]Notice!$C$312,IF(G67=[1]Notice!$B$313,A67+[1]Notice!$C$313,IF(G67=[1]Notice!$B$314,A67+[1]Notice!$C$314,"")))))))</f>
        <v/>
      </c>
      <c r="M67" s="67"/>
      <c r="N67" s="27"/>
      <c r="O67" s="45"/>
      <c r="P67" s="46"/>
    </row>
    <row r="68" spans="1:16" ht="15" customHeight="1">
      <c r="A68" s="61">
        <f>DATEVALUE(C68)</f>
        <v>41285</v>
      </c>
      <c r="B68" s="106" t="str">
        <f>TEXT(C68,"jjj")</f>
        <v>ven</v>
      </c>
      <c r="C68" s="110" t="str">
        <f>"11 Janvier "&amp;[1]Notice!$G$34</f>
        <v>11 Janvier 2013</v>
      </c>
      <c r="D68" s="111"/>
      <c r="E68" s="22"/>
      <c r="F68" s="20"/>
      <c r="G68" s="32"/>
      <c r="H68" s="24"/>
      <c r="I68" s="29"/>
      <c r="J68" s="57">
        <f t="shared" si="8"/>
        <v>12</v>
      </c>
      <c r="K68" s="69"/>
      <c r="L68" s="65" t="str">
        <f>IF(M68="X",K68,IF(G68=[1]Notice!$B$309,A68+[1]Notice!$C$309,IF(G68=[1]Notice!$B$310,A68+[1]Notice!$C$310,IF(G68=[1]Notice!$B$311,A68+[1]Notice!$C$311,IF(G68=[1]Notice!$B$312,A68+[1]Notice!$C$312,IF(G68=[1]Notice!$B$313,A68+[1]Notice!$C$313,IF(G68=[1]Notice!$B$314,A68+[1]Notice!$C$314,"")))))))</f>
        <v/>
      </c>
      <c r="M68" s="67"/>
      <c r="N68" s="27"/>
      <c r="O68" s="45"/>
      <c r="P68" s="46"/>
    </row>
    <row r="69" spans="1:16" ht="15" customHeight="1">
      <c r="A69" s="62">
        <f>A68</f>
        <v>41285</v>
      </c>
      <c r="B69" s="107"/>
      <c r="C69" s="110"/>
      <c r="D69" s="111"/>
      <c r="E69" s="22"/>
      <c r="F69" s="20"/>
      <c r="G69" s="32"/>
      <c r="H69" s="24"/>
      <c r="I69" s="29"/>
      <c r="J69" s="57">
        <f t="shared" si="8"/>
        <v>12</v>
      </c>
      <c r="K69" s="69"/>
      <c r="L69" s="65" t="str">
        <f>IF(M69="X",K69,IF(G69=[1]Notice!$B$309,A69+[1]Notice!$C$309,IF(G69=[1]Notice!$B$310,A69+[1]Notice!$C$310,IF(G69=[1]Notice!$B$311,A69+[1]Notice!$C$311,IF(G69=[1]Notice!$B$312,A69+[1]Notice!$C$312,IF(G69=[1]Notice!$B$313,A69+[1]Notice!$C$313,IF(G69=[1]Notice!$B$314,A69+[1]Notice!$C$314,"")))))))</f>
        <v/>
      </c>
      <c r="M69" s="67"/>
      <c r="N69" s="27"/>
      <c r="O69" s="45"/>
      <c r="P69" s="46"/>
    </row>
    <row r="70" spans="1:16" ht="15" customHeight="1">
      <c r="A70" s="62">
        <f t="shared" ref="A70:A77" si="9">A69</f>
        <v>41285</v>
      </c>
      <c r="B70" s="107"/>
      <c r="C70" s="110"/>
      <c r="D70" s="111"/>
      <c r="E70" s="22"/>
      <c r="F70" s="20"/>
      <c r="G70" s="32"/>
      <c r="H70" s="24"/>
      <c r="I70" s="29"/>
      <c r="J70" s="57">
        <f t="shared" si="8"/>
        <v>12</v>
      </c>
      <c r="K70" s="69"/>
      <c r="L70" s="65" t="str">
        <f>IF(M70="X",K70,IF(G70=[1]Notice!$B$309,A70+[1]Notice!$C$309,IF(G70=[1]Notice!$B$310,A70+[1]Notice!$C$310,IF(G70=[1]Notice!$B$311,A70+[1]Notice!$C$311,IF(G70=[1]Notice!$B$312,A70+[1]Notice!$C$312,IF(G70=[1]Notice!$B$313,A70+[1]Notice!$C$313,IF(G70=[1]Notice!$B$314,A70+[1]Notice!$C$314,"")))))))</f>
        <v/>
      </c>
      <c r="M70" s="67"/>
      <c r="N70" s="27"/>
      <c r="O70" s="45"/>
      <c r="P70" s="46"/>
    </row>
    <row r="71" spans="1:16" ht="15" customHeight="1">
      <c r="A71" s="62">
        <f t="shared" si="9"/>
        <v>41285</v>
      </c>
      <c r="B71" s="107"/>
      <c r="C71" s="110"/>
      <c r="D71" s="111"/>
      <c r="E71" s="22"/>
      <c r="F71" s="20"/>
      <c r="G71" s="32"/>
      <c r="H71" s="24"/>
      <c r="I71" s="29"/>
      <c r="J71" s="57">
        <f t="shared" si="8"/>
        <v>12</v>
      </c>
      <c r="K71" s="69"/>
      <c r="L71" s="65" t="str">
        <f>IF(M71="X",K71,IF(G71=[1]Notice!$B$309,A71+[1]Notice!$C$309,IF(G71=[1]Notice!$B$310,A71+[1]Notice!$C$310,IF(G71=[1]Notice!$B$311,A71+[1]Notice!$C$311,IF(G71=[1]Notice!$B$312,A71+[1]Notice!$C$312,IF(G71=[1]Notice!$B$313,A71+[1]Notice!$C$313,IF(G71=[1]Notice!$B$314,A71+[1]Notice!$C$314,"")))))))</f>
        <v/>
      </c>
      <c r="M71" s="67"/>
      <c r="N71" s="27"/>
      <c r="O71" s="45"/>
      <c r="P71" s="46"/>
    </row>
    <row r="72" spans="1:16" ht="15" customHeight="1">
      <c r="A72" s="62">
        <f t="shared" si="9"/>
        <v>41285</v>
      </c>
      <c r="B72" s="107"/>
      <c r="C72" s="110"/>
      <c r="D72" s="111"/>
      <c r="E72" s="22"/>
      <c r="F72" s="20"/>
      <c r="G72" s="32"/>
      <c r="H72" s="24"/>
      <c r="I72" s="29"/>
      <c r="J72" s="57">
        <f t="shared" si="8"/>
        <v>12</v>
      </c>
      <c r="K72" s="69"/>
      <c r="L72" s="65" t="str">
        <f>IF(M72="X",K72,IF(G72=[1]Notice!$B$309,A72+[1]Notice!$C$309,IF(G72=[1]Notice!$B$310,A72+[1]Notice!$C$310,IF(G72=[1]Notice!$B$311,A72+[1]Notice!$C$311,IF(G72=[1]Notice!$B$312,A72+[1]Notice!$C$312,IF(G72=[1]Notice!$B$313,A72+[1]Notice!$C$313,IF(G72=[1]Notice!$B$314,A72+[1]Notice!$C$314,"")))))))</f>
        <v/>
      </c>
      <c r="M72" s="67"/>
      <c r="N72" s="27"/>
      <c r="O72" s="45"/>
      <c r="P72" s="46"/>
    </row>
    <row r="73" spans="1:16" ht="15" customHeight="1">
      <c r="A73" s="62">
        <f t="shared" si="9"/>
        <v>41285</v>
      </c>
      <c r="B73" s="107"/>
      <c r="C73" s="110"/>
      <c r="D73" s="111"/>
      <c r="E73" s="22"/>
      <c r="F73" s="20"/>
      <c r="G73" s="32"/>
      <c r="H73" s="24"/>
      <c r="I73" s="29"/>
      <c r="J73" s="57">
        <f t="shared" si="8"/>
        <v>12</v>
      </c>
      <c r="K73" s="69"/>
      <c r="L73" s="65" t="str">
        <f>IF(M73="X",K73,IF(G73=[1]Notice!$B$309,A73+[1]Notice!$C$309,IF(G73=[1]Notice!$B$310,A73+[1]Notice!$C$310,IF(G73=[1]Notice!$B$311,A73+[1]Notice!$C$311,IF(G73=[1]Notice!$B$312,A73+[1]Notice!$C$312,IF(G73=[1]Notice!$B$313,A73+[1]Notice!$C$313,IF(G73=[1]Notice!$B$314,A73+[1]Notice!$C$314,"")))))))</f>
        <v/>
      </c>
      <c r="M73" s="67"/>
      <c r="N73" s="27"/>
      <c r="O73" s="45"/>
      <c r="P73" s="46"/>
    </row>
    <row r="74" spans="1:16" ht="15" customHeight="1">
      <c r="A74" s="62">
        <f t="shared" si="9"/>
        <v>41285</v>
      </c>
      <c r="B74" s="107"/>
      <c r="C74" s="110"/>
      <c r="D74" s="111"/>
      <c r="E74" s="22"/>
      <c r="F74" s="20"/>
      <c r="G74" s="32"/>
      <c r="H74" s="24"/>
      <c r="I74" s="29"/>
      <c r="J74" s="57">
        <f t="shared" si="8"/>
        <v>12</v>
      </c>
      <c r="K74" s="69"/>
      <c r="L74" s="65" t="str">
        <f>IF(M74="X",K74,IF(G74=[1]Notice!$B$309,A74+[1]Notice!$C$309,IF(G74=[1]Notice!$B$310,A74+[1]Notice!$C$310,IF(G74=[1]Notice!$B$311,A74+[1]Notice!$C$311,IF(G74=[1]Notice!$B$312,A74+[1]Notice!$C$312,IF(G74=[1]Notice!$B$313,A74+[1]Notice!$C$313,IF(G74=[1]Notice!$B$314,A74+[1]Notice!$C$314,"")))))))</f>
        <v/>
      </c>
      <c r="M74" s="67"/>
      <c r="N74" s="27"/>
      <c r="O74" s="45"/>
      <c r="P74" s="46"/>
    </row>
    <row r="75" spans="1:16" ht="15" customHeight="1">
      <c r="A75" s="62">
        <f t="shared" si="9"/>
        <v>41285</v>
      </c>
      <c r="B75" s="107"/>
      <c r="C75" s="110"/>
      <c r="D75" s="111"/>
      <c r="E75" s="22"/>
      <c r="F75" s="20"/>
      <c r="G75" s="32"/>
      <c r="H75" s="24"/>
      <c r="I75" s="29"/>
      <c r="J75" s="57">
        <f t="shared" si="8"/>
        <v>12</v>
      </c>
      <c r="K75" s="69"/>
      <c r="L75" s="65" t="str">
        <f>IF(M75="X",K75,IF(G75=[1]Notice!$B$309,A75+[1]Notice!$C$309,IF(G75=[1]Notice!$B$310,A75+[1]Notice!$C$310,IF(G75=[1]Notice!$B$311,A75+[1]Notice!$C$311,IF(G75=[1]Notice!$B$312,A75+[1]Notice!$C$312,IF(G75=[1]Notice!$B$313,A75+[1]Notice!$C$313,IF(G75=[1]Notice!$B$314,A75+[1]Notice!$C$314,"")))))))</f>
        <v/>
      </c>
      <c r="M75" s="67"/>
      <c r="N75" s="27"/>
      <c r="O75" s="45"/>
      <c r="P75" s="46"/>
    </row>
    <row r="76" spans="1:16" ht="15" customHeight="1">
      <c r="A76" s="62">
        <f t="shared" si="9"/>
        <v>41285</v>
      </c>
      <c r="B76" s="107"/>
      <c r="C76" s="110"/>
      <c r="D76" s="111"/>
      <c r="E76" s="22"/>
      <c r="F76" s="20"/>
      <c r="G76" s="32"/>
      <c r="H76" s="24"/>
      <c r="I76" s="29"/>
      <c r="J76" s="57">
        <f t="shared" si="8"/>
        <v>12</v>
      </c>
      <c r="K76" s="69"/>
      <c r="L76" s="65" t="str">
        <f>IF(M76="X",K76,IF(G76=[1]Notice!$B$309,A76+[1]Notice!$C$309,IF(G76=[1]Notice!$B$310,A76+[1]Notice!$C$310,IF(G76=[1]Notice!$B$311,A76+[1]Notice!$C$311,IF(G76=[1]Notice!$B$312,A76+[1]Notice!$C$312,IF(G76=[1]Notice!$B$313,A76+[1]Notice!$C$313,IF(G76=[1]Notice!$B$314,A76+[1]Notice!$C$314,"")))))))</f>
        <v/>
      </c>
      <c r="M76" s="67"/>
      <c r="N76" s="27"/>
      <c r="O76" s="45"/>
      <c r="P76" s="46"/>
    </row>
    <row r="77" spans="1:16" ht="15" customHeight="1">
      <c r="A77" s="62">
        <f t="shared" si="9"/>
        <v>41285</v>
      </c>
      <c r="B77" s="50"/>
      <c r="C77" s="49"/>
      <c r="D77" s="49"/>
      <c r="E77" s="22"/>
      <c r="F77" s="20"/>
      <c r="G77" s="32"/>
      <c r="H77" s="24"/>
      <c r="I77" s="29"/>
      <c r="J77" s="57">
        <f t="shared" si="8"/>
        <v>12</v>
      </c>
      <c r="K77" s="69"/>
      <c r="L77" s="65" t="str">
        <f>IF(M77="X",K77,IF(G77=[1]Notice!$B$309,A77+[1]Notice!$C$309,IF(G77=[1]Notice!$B$310,A77+[1]Notice!$C$310,IF(G77=[1]Notice!$B$311,A77+[1]Notice!$C$311,IF(G77=[1]Notice!$B$312,A77+[1]Notice!$C$312,IF(G77=[1]Notice!$B$313,A77+[1]Notice!$C$313,IF(G77=[1]Notice!$B$314,A77+[1]Notice!$C$314,"")))))))</f>
        <v/>
      </c>
      <c r="M77" s="67"/>
      <c r="N77" s="27"/>
      <c r="O77" s="45"/>
      <c r="P77" s="46"/>
    </row>
    <row r="78" spans="1:16" ht="15" customHeight="1">
      <c r="A78" s="61">
        <f>DATEVALUE(C78)</f>
        <v>41286</v>
      </c>
      <c r="B78" s="106" t="str">
        <f>TEXT(C78,"jjj")</f>
        <v>sam</v>
      </c>
      <c r="C78" s="108" t="str">
        <f>"12 Janvier "&amp;[1]Notice!$G$34</f>
        <v>12 Janvier 2013</v>
      </c>
      <c r="D78" s="109"/>
      <c r="E78" s="22"/>
      <c r="F78" s="20"/>
      <c r="G78" s="32"/>
      <c r="H78" s="24"/>
      <c r="I78" s="29"/>
      <c r="J78" s="57">
        <f t="shared" si="8"/>
        <v>12</v>
      </c>
      <c r="K78" s="69"/>
      <c r="L78" s="65" t="str">
        <f>IF(M78="X",K78,IF(G78=[1]Notice!$B$309,A78+[1]Notice!$C$309,IF(G78=[1]Notice!$B$310,A78+[1]Notice!$C$310,IF(G78=[1]Notice!$B$311,A78+[1]Notice!$C$311,IF(G78=[1]Notice!$B$312,A78+[1]Notice!$C$312,IF(G78=[1]Notice!$B$313,A78+[1]Notice!$C$313,IF(G78=[1]Notice!$B$314,A78+[1]Notice!$C$314,"")))))))</f>
        <v/>
      </c>
      <c r="M78" s="67"/>
      <c r="N78" s="27"/>
      <c r="O78" s="45"/>
      <c r="P78" s="46"/>
    </row>
    <row r="79" spans="1:16" ht="15" customHeight="1">
      <c r="A79" s="62">
        <f>A78</f>
        <v>41286</v>
      </c>
      <c r="B79" s="107"/>
      <c r="C79" s="110"/>
      <c r="D79" s="111"/>
      <c r="E79" s="22"/>
      <c r="F79" s="20"/>
      <c r="G79" s="32"/>
      <c r="H79" s="24"/>
      <c r="I79" s="29"/>
      <c r="J79" s="57">
        <f t="shared" si="8"/>
        <v>12</v>
      </c>
      <c r="K79" s="69"/>
      <c r="L79" s="65" t="str">
        <f>IF(M79="X",K79,IF(G79=[1]Notice!$B$309,A79+[1]Notice!$C$309,IF(G79=[1]Notice!$B$310,A79+[1]Notice!$C$310,IF(G79=[1]Notice!$B$311,A79+[1]Notice!$C$311,IF(G79=[1]Notice!$B$312,A79+[1]Notice!$C$312,IF(G79=[1]Notice!$B$313,A79+[1]Notice!$C$313,IF(G79=[1]Notice!$B$314,A79+[1]Notice!$C$314,"")))))))</f>
        <v/>
      </c>
      <c r="M79" s="67"/>
      <c r="N79" s="27"/>
      <c r="O79" s="45"/>
      <c r="P79" s="46"/>
    </row>
    <row r="80" spans="1:16" ht="15" customHeight="1">
      <c r="A80" s="62">
        <f t="shared" ref="A80:A87" si="10">A79</f>
        <v>41286</v>
      </c>
      <c r="B80" s="107"/>
      <c r="C80" s="110"/>
      <c r="D80" s="111"/>
      <c r="E80" s="22"/>
      <c r="F80" s="20"/>
      <c r="G80" s="32"/>
      <c r="H80" s="24"/>
      <c r="I80" s="29"/>
      <c r="J80" s="57">
        <f t="shared" si="8"/>
        <v>12</v>
      </c>
      <c r="K80" s="69"/>
      <c r="L80" s="65" t="str">
        <f>IF(M80="X",K80,IF(G80=[1]Notice!$B$309,A80+[1]Notice!$C$309,IF(G80=[1]Notice!$B$310,A80+[1]Notice!$C$310,IF(G80=[1]Notice!$B$311,A80+[1]Notice!$C$311,IF(G80=[1]Notice!$B$312,A80+[1]Notice!$C$312,IF(G80=[1]Notice!$B$313,A80+[1]Notice!$C$313,IF(G80=[1]Notice!$B$314,A80+[1]Notice!$C$314,"")))))))</f>
        <v/>
      </c>
      <c r="M80" s="67"/>
      <c r="N80" s="27"/>
      <c r="O80" s="45"/>
      <c r="P80" s="46"/>
    </row>
    <row r="81" spans="1:16" ht="15" customHeight="1">
      <c r="A81" s="62">
        <f t="shared" si="10"/>
        <v>41286</v>
      </c>
      <c r="B81" s="107"/>
      <c r="C81" s="110"/>
      <c r="D81" s="111"/>
      <c r="E81" s="22"/>
      <c r="F81" s="20"/>
      <c r="G81" s="32"/>
      <c r="H81" s="24"/>
      <c r="I81" s="29"/>
      <c r="J81" s="57">
        <f t="shared" si="8"/>
        <v>12</v>
      </c>
      <c r="K81" s="69"/>
      <c r="L81" s="65" t="str">
        <f>IF(M81="X",K81,IF(G81=[1]Notice!$B$309,A81+[1]Notice!$C$309,IF(G81=[1]Notice!$B$310,A81+[1]Notice!$C$310,IF(G81=[1]Notice!$B$311,A81+[1]Notice!$C$311,IF(G81=[1]Notice!$B$312,A81+[1]Notice!$C$312,IF(G81=[1]Notice!$B$313,A81+[1]Notice!$C$313,IF(G81=[1]Notice!$B$314,A81+[1]Notice!$C$314,"")))))))</f>
        <v/>
      </c>
      <c r="M81" s="67"/>
      <c r="N81" s="27"/>
      <c r="O81" s="45"/>
      <c r="P81" s="46"/>
    </row>
    <row r="82" spans="1:16" ht="15" customHeight="1">
      <c r="A82" s="62">
        <f t="shared" si="10"/>
        <v>41286</v>
      </c>
      <c r="B82" s="107"/>
      <c r="C82" s="110"/>
      <c r="D82" s="111"/>
      <c r="E82" s="22"/>
      <c r="F82" s="20"/>
      <c r="G82" s="32"/>
      <c r="H82" s="24"/>
      <c r="I82" s="29"/>
      <c r="J82" s="57">
        <f t="shared" si="8"/>
        <v>12</v>
      </c>
      <c r="K82" s="69"/>
      <c r="L82" s="65" t="str">
        <f>IF(M82="X",K82,IF(G82=[1]Notice!$B$309,A82+[1]Notice!$C$309,IF(G82=[1]Notice!$B$310,A82+[1]Notice!$C$310,IF(G82=[1]Notice!$B$311,A82+[1]Notice!$C$311,IF(G82=[1]Notice!$B$312,A82+[1]Notice!$C$312,IF(G82=[1]Notice!$B$313,A82+[1]Notice!$C$313,IF(G82=[1]Notice!$B$314,A82+[1]Notice!$C$314,"")))))))</f>
        <v/>
      </c>
      <c r="M82" s="67"/>
      <c r="N82" s="27"/>
      <c r="O82" s="45"/>
      <c r="P82" s="46"/>
    </row>
    <row r="83" spans="1:16" ht="15" customHeight="1">
      <c r="A83" s="62">
        <f t="shared" si="10"/>
        <v>41286</v>
      </c>
      <c r="B83" s="107"/>
      <c r="C83" s="110"/>
      <c r="D83" s="111"/>
      <c r="E83" s="22"/>
      <c r="F83" s="20"/>
      <c r="G83" s="32"/>
      <c r="H83" s="24"/>
      <c r="I83" s="29"/>
      <c r="J83" s="57">
        <f t="shared" si="8"/>
        <v>12</v>
      </c>
      <c r="K83" s="69"/>
      <c r="L83" s="65" t="str">
        <f>IF(M83="X",K83,IF(G83=[1]Notice!$B$309,A83+[1]Notice!$C$309,IF(G83=[1]Notice!$B$310,A83+[1]Notice!$C$310,IF(G83=[1]Notice!$B$311,A83+[1]Notice!$C$311,IF(G83=[1]Notice!$B$312,A83+[1]Notice!$C$312,IF(G83=[1]Notice!$B$313,A83+[1]Notice!$C$313,IF(G83=[1]Notice!$B$314,A83+[1]Notice!$C$314,"")))))))</f>
        <v/>
      </c>
      <c r="M83" s="67"/>
      <c r="N83" s="27"/>
      <c r="O83" s="45"/>
      <c r="P83" s="46"/>
    </row>
    <row r="84" spans="1:16" ht="15" customHeight="1">
      <c r="A84" s="62">
        <f t="shared" si="10"/>
        <v>41286</v>
      </c>
      <c r="B84" s="107"/>
      <c r="C84" s="110"/>
      <c r="D84" s="111"/>
      <c r="E84" s="22"/>
      <c r="F84" s="20"/>
      <c r="G84" s="32"/>
      <c r="H84" s="24"/>
      <c r="I84" s="29"/>
      <c r="J84" s="57">
        <f t="shared" si="8"/>
        <v>12</v>
      </c>
      <c r="K84" s="69"/>
      <c r="L84" s="65" t="str">
        <f>IF(M84="X",K84,IF(G84=[1]Notice!$B$309,A84+[1]Notice!$C$309,IF(G84=[1]Notice!$B$310,A84+[1]Notice!$C$310,IF(G84=[1]Notice!$B$311,A84+[1]Notice!$C$311,IF(G84=[1]Notice!$B$312,A84+[1]Notice!$C$312,IF(G84=[1]Notice!$B$313,A84+[1]Notice!$C$313,IF(G84=[1]Notice!$B$314,A84+[1]Notice!$C$314,"")))))))</f>
        <v/>
      </c>
      <c r="M84" s="67"/>
      <c r="N84" s="27"/>
      <c r="O84" s="45"/>
      <c r="P84" s="46"/>
    </row>
    <row r="85" spans="1:16" ht="15" customHeight="1">
      <c r="A85" s="62">
        <f t="shared" si="10"/>
        <v>41286</v>
      </c>
      <c r="B85" s="107"/>
      <c r="C85" s="110"/>
      <c r="D85" s="111"/>
      <c r="E85" s="22"/>
      <c r="F85" s="20"/>
      <c r="G85" s="32"/>
      <c r="H85" s="24"/>
      <c r="I85" s="29"/>
      <c r="J85" s="57">
        <f t="shared" si="8"/>
        <v>12</v>
      </c>
      <c r="K85" s="69"/>
      <c r="L85" s="65" t="str">
        <f>IF(M85="X",K85,IF(G85=[1]Notice!$B$309,A85+[1]Notice!$C$309,IF(G85=[1]Notice!$B$310,A85+[1]Notice!$C$310,IF(G85=[1]Notice!$B$311,A85+[1]Notice!$C$311,IF(G85=[1]Notice!$B$312,A85+[1]Notice!$C$312,IF(G85=[1]Notice!$B$313,A85+[1]Notice!$C$313,IF(G85=[1]Notice!$B$314,A85+[1]Notice!$C$314,"")))))))</f>
        <v/>
      </c>
      <c r="M85" s="67"/>
      <c r="N85" s="27"/>
      <c r="O85" s="45"/>
      <c r="P85" s="46"/>
    </row>
    <row r="86" spans="1:16" ht="15" customHeight="1">
      <c r="A86" s="62">
        <f t="shared" si="10"/>
        <v>41286</v>
      </c>
      <c r="B86" s="107"/>
      <c r="C86" s="110"/>
      <c r="D86" s="111"/>
      <c r="E86" s="22"/>
      <c r="F86" s="20"/>
      <c r="G86" s="32"/>
      <c r="H86" s="24"/>
      <c r="I86" s="29"/>
      <c r="J86" s="57">
        <f t="shared" si="8"/>
        <v>12</v>
      </c>
      <c r="K86" s="69"/>
      <c r="L86" s="65" t="str">
        <f>IF(M86="X",K86,IF(G86=[1]Notice!$B$309,A86+[1]Notice!$C$309,IF(G86=[1]Notice!$B$310,A86+[1]Notice!$C$310,IF(G86=[1]Notice!$B$311,A86+[1]Notice!$C$311,IF(G86=[1]Notice!$B$312,A86+[1]Notice!$C$312,IF(G86=[1]Notice!$B$313,A86+[1]Notice!$C$313,IF(G86=[1]Notice!$B$314,A86+[1]Notice!$C$314,"")))))))</f>
        <v/>
      </c>
      <c r="M86" s="67"/>
      <c r="N86" s="27"/>
      <c r="O86" s="45"/>
      <c r="P86" s="46"/>
    </row>
    <row r="87" spans="1:16" ht="15" customHeight="1">
      <c r="A87" s="62">
        <f t="shared" si="10"/>
        <v>41286</v>
      </c>
      <c r="B87" s="50"/>
      <c r="C87" s="49"/>
      <c r="D87" s="49"/>
      <c r="E87" s="22"/>
      <c r="F87" s="20"/>
      <c r="G87" s="32"/>
      <c r="H87" s="24"/>
      <c r="I87" s="29"/>
      <c r="J87" s="57">
        <f t="shared" si="8"/>
        <v>12</v>
      </c>
      <c r="K87" s="69"/>
      <c r="L87" s="65" t="str">
        <f>IF(M87="X",K87,IF(G87=[1]Notice!$B$309,A87+[1]Notice!$C$309,IF(G87=[1]Notice!$B$310,A87+[1]Notice!$C$310,IF(G87=[1]Notice!$B$311,A87+[1]Notice!$C$311,IF(G87=[1]Notice!$B$312,A87+[1]Notice!$C$312,IF(G87=[1]Notice!$B$313,A87+[1]Notice!$C$313,IF(G87=[1]Notice!$B$314,A87+[1]Notice!$C$314,"")))))))</f>
        <v/>
      </c>
      <c r="M87" s="67"/>
      <c r="N87" s="27"/>
      <c r="O87" s="45"/>
      <c r="P87" s="46"/>
    </row>
    <row r="88" spans="1:16" ht="15" customHeight="1">
      <c r="A88" s="61">
        <f>DATEVALUE(C88)</f>
        <v>41287</v>
      </c>
      <c r="B88" s="106" t="str">
        <f>TEXT(C88,"jjj")</f>
        <v>dim</v>
      </c>
      <c r="C88" s="108" t="str">
        <f>"13 Janvier "&amp;[1]Notice!$G$34</f>
        <v>13 Janvier 2013</v>
      </c>
      <c r="D88" s="109"/>
      <c r="E88" s="20"/>
      <c r="F88" s="20"/>
      <c r="G88" s="32"/>
      <c r="H88" s="21"/>
      <c r="I88" s="29"/>
      <c r="J88" s="57">
        <f t="shared" si="8"/>
        <v>12</v>
      </c>
      <c r="K88" s="69"/>
      <c r="L88" s="65" t="str">
        <f>IF(M88="X",K88,IF(G88=[1]Notice!$B$309,A88+[1]Notice!$C$309,IF(G88=[1]Notice!$B$310,A88+[1]Notice!$C$310,IF(G88=[1]Notice!$B$311,A88+[1]Notice!$C$311,IF(G88=[1]Notice!$B$312,A88+[1]Notice!$C$312,IF(G88=[1]Notice!$B$313,A88+[1]Notice!$C$313,IF(G88=[1]Notice!$B$314,A88+[1]Notice!$C$314,"")))))))</f>
        <v/>
      </c>
      <c r="M88" s="67"/>
      <c r="N88" s="27"/>
      <c r="O88" s="45"/>
      <c r="P88" s="46"/>
    </row>
    <row r="89" spans="1:16" ht="15" customHeight="1">
      <c r="A89" s="62">
        <f>A88</f>
        <v>41287</v>
      </c>
      <c r="B89" s="107"/>
      <c r="C89" s="110"/>
      <c r="D89" s="111"/>
      <c r="E89" s="22"/>
      <c r="F89" s="20"/>
      <c r="G89" s="32"/>
      <c r="H89" s="24"/>
      <c r="I89" s="29"/>
      <c r="J89" s="57">
        <f t="shared" si="8"/>
        <v>12</v>
      </c>
      <c r="K89" s="69"/>
      <c r="L89" s="65" t="str">
        <f>IF(M89="X",K89,IF(G89=[1]Notice!$B$309,A89+[1]Notice!$C$309,IF(G89=[1]Notice!$B$310,A89+[1]Notice!$C$310,IF(G89=[1]Notice!$B$311,A89+[1]Notice!$C$311,IF(G89=[1]Notice!$B$312,A89+[1]Notice!$C$312,IF(G89=[1]Notice!$B$313,A89+[1]Notice!$C$313,IF(G89=[1]Notice!$B$314,A89+[1]Notice!$C$314,"")))))))</f>
        <v/>
      </c>
      <c r="M89" s="67"/>
      <c r="N89" s="27"/>
      <c r="O89" s="45"/>
      <c r="P89" s="46"/>
    </row>
    <row r="90" spans="1:16" ht="15" customHeight="1">
      <c r="A90" s="62">
        <f>A89</f>
        <v>41287</v>
      </c>
      <c r="B90" s="107"/>
      <c r="C90" s="110"/>
      <c r="D90" s="111"/>
      <c r="E90" s="22"/>
      <c r="F90" s="20"/>
      <c r="G90" s="32"/>
      <c r="H90" s="24"/>
      <c r="I90" s="29"/>
      <c r="J90" s="57">
        <f t="shared" si="8"/>
        <v>12</v>
      </c>
      <c r="K90" s="69"/>
      <c r="L90" s="65" t="str">
        <f>IF(M90="X",K90,IF(G90=[1]Notice!$B$309,A90+[1]Notice!$C$309,IF(G90=[1]Notice!$B$310,A90+[1]Notice!$C$310,IF(G90=[1]Notice!$B$311,A90+[1]Notice!$C$311,IF(G90=[1]Notice!$B$312,A90+[1]Notice!$C$312,IF(G90=[1]Notice!$B$313,A90+[1]Notice!$C$313,IF(G90=[1]Notice!$B$314,A90+[1]Notice!$C$314,"")))))))</f>
        <v/>
      </c>
      <c r="M90" s="67"/>
      <c r="N90" s="27"/>
      <c r="O90" s="45"/>
      <c r="P90" s="46"/>
    </row>
    <row r="91" spans="1:16" ht="15" customHeight="1">
      <c r="A91" s="62">
        <f t="shared" ref="A91:A97" si="11">A90</f>
        <v>41287</v>
      </c>
      <c r="B91" s="107"/>
      <c r="C91" s="110"/>
      <c r="D91" s="111"/>
      <c r="E91" s="22"/>
      <c r="F91" s="20"/>
      <c r="G91" s="32"/>
      <c r="H91" s="24"/>
      <c r="I91" s="29"/>
      <c r="J91" s="57">
        <f t="shared" si="8"/>
        <v>12</v>
      </c>
      <c r="K91" s="69"/>
      <c r="L91" s="65" t="str">
        <f>IF(M91="X",K91,IF(G91=[1]Notice!$B$309,A91+[1]Notice!$C$309,IF(G91=[1]Notice!$B$310,A91+[1]Notice!$C$310,IF(G91=[1]Notice!$B$311,A91+[1]Notice!$C$311,IF(G91=[1]Notice!$B$312,A91+[1]Notice!$C$312,IF(G91=[1]Notice!$B$313,A91+[1]Notice!$C$313,IF(G91=[1]Notice!$B$314,A91+[1]Notice!$C$314,"")))))))</f>
        <v/>
      </c>
      <c r="M91" s="67"/>
      <c r="N91" s="27"/>
      <c r="O91" s="45"/>
      <c r="P91" s="46"/>
    </row>
    <row r="92" spans="1:16" ht="15" customHeight="1">
      <c r="A92" s="62">
        <f t="shared" si="11"/>
        <v>41287</v>
      </c>
      <c r="B92" s="107"/>
      <c r="C92" s="110"/>
      <c r="D92" s="111"/>
      <c r="E92" s="22"/>
      <c r="F92" s="20"/>
      <c r="G92" s="32"/>
      <c r="H92" s="24"/>
      <c r="I92" s="29"/>
      <c r="J92" s="57">
        <f t="shared" si="8"/>
        <v>12</v>
      </c>
      <c r="K92" s="69"/>
      <c r="L92" s="65" t="str">
        <f>IF(M92="X",K92,IF(G92=[1]Notice!$B$309,A92+[1]Notice!$C$309,IF(G92=[1]Notice!$B$310,A92+[1]Notice!$C$310,IF(G92=[1]Notice!$B$311,A92+[1]Notice!$C$311,IF(G92=[1]Notice!$B$312,A92+[1]Notice!$C$312,IF(G92=[1]Notice!$B$313,A92+[1]Notice!$C$313,IF(G92=[1]Notice!$B$314,A92+[1]Notice!$C$314,"")))))))</f>
        <v/>
      </c>
      <c r="M92" s="67"/>
      <c r="N92" s="27"/>
      <c r="O92" s="45"/>
      <c r="P92" s="46"/>
    </row>
    <row r="93" spans="1:16" ht="15" customHeight="1">
      <c r="A93" s="62">
        <f t="shared" si="11"/>
        <v>41287</v>
      </c>
      <c r="B93" s="107"/>
      <c r="C93" s="110"/>
      <c r="D93" s="111"/>
      <c r="E93" s="22"/>
      <c r="F93" s="20"/>
      <c r="G93" s="32"/>
      <c r="H93" s="24"/>
      <c r="I93" s="29"/>
      <c r="J93" s="57">
        <f t="shared" si="8"/>
        <v>12</v>
      </c>
      <c r="K93" s="69"/>
      <c r="L93" s="65" t="str">
        <f>IF(M93="X",K93,IF(G93=[1]Notice!$B$309,A93+[1]Notice!$C$309,IF(G93=[1]Notice!$B$310,A93+[1]Notice!$C$310,IF(G93=[1]Notice!$B$311,A93+[1]Notice!$C$311,IF(G93=[1]Notice!$B$312,A93+[1]Notice!$C$312,IF(G93=[1]Notice!$B$313,A93+[1]Notice!$C$313,IF(G93=[1]Notice!$B$314,A93+[1]Notice!$C$314,"")))))))</f>
        <v/>
      </c>
      <c r="M93" s="67"/>
      <c r="N93" s="27"/>
      <c r="O93" s="45"/>
      <c r="P93" s="46"/>
    </row>
    <row r="94" spans="1:16" ht="15" customHeight="1">
      <c r="A94" s="62">
        <f t="shared" si="11"/>
        <v>41287</v>
      </c>
      <c r="B94" s="107"/>
      <c r="C94" s="110"/>
      <c r="D94" s="111"/>
      <c r="E94" s="22"/>
      <c r="F94" s="20"/>
      <c r="G94" s="32"/>
      <c r="H94" s="24"/>
      <c r="I94" s="29"/>
      <c r="J94" s="57">
        <f t="shared" si="8"/>
        <v>12</v>
      </c>
      <c r="K94" s="69"/>
      <c r="L94" s="65" t="str">
        <f>IF(M94="X",K94,IF(G94=[1]Notice!$B$309,A94+[1]Notice!$C$309,IF(G94=[1]Notice!$B$310,A94+[1]Notice!$C$310,IF(G94=[1]Notice!$B$311,A94+[1]Notice!$C$311,IF(G94=[1]Notice!$B$312,A94+[1]Notice!$C$312,IF(G94=[1]Notice!$B$313,A94+[1]Notice!$C$313,IF(G94=[1]Notice!$B$314,A94+[1]Notice!$C$314,"")))))))</f>
        <v/>
      </c>
      <c r="M94" s="67"/>
      <c r="N94" s="27"/>
      <c r="O94" s="45"/>
      <c r="P94" s="46"/>
    </row>
    <row r="95" spans="1:16" ht="15" customHeight="1">
      <c r="A95" s="62">
        <f t="shared" si="11"/>
        <v>41287</v>
      </c>
      <c r="B95" s="107"/>
      <c r="C95" s="110"/>
      <c r="D95" s="111"/>
      <c r="E95" s="22"/>
      <c r="F95" s="20"/>
      <c r="G95" s="32"/>
      <c r="H95" s="24"/>
      <c r="I95" s="29"/>
      <c r="J95" s="57">
        <f t="shared" si="8"/>
        <v>12</v>
      </c>
      <c r="K95" s="69"/>
      <c r="L95" s="65" t="str">
        <f>IF(M95="X",K95,IF(G95=[1]Notice!$B$309,A95+[1]Notice!$C$309,IF(G95=[1]Notice!$B$310,A95+[1]Notice!$C$310,IF(G95=[1]Notice!$B$311,A95+[1]Notice!$C$311,IF(G95=[1]Notice!$B$312,A95+[1]Notice!$C$312,IF(G95=[1]Notice!$B$313,A95+[1]Notice!$C$313,IF(G95=[1]Notice!$B$314,A95+[1]Notice!$C$314,"")))))))</f>
        <v/>
      </c>
      <c r="M95" s="67"/>
      <c r="N95" s="27"/>
      <c r="O95" s="45"/>
      <c r="P95" s="46"/>
    </row>
    <row r="96" spans="1:16" ht="15" customHeight="1">
      <c r="A96" s="62">
        <f t="shared" si="11"/>
        <v>41287</v>
      </c>
      <c r="B96" s="107"/>
      <c r="C96" s="110"/>
      <c r="D96" s="111"/>
      <c r="E96" s="22"/>
      <c r="F96" s="20"/>
      <c r="G96" s="32"/>
      <c r="H96" s="24"/>
      <c r="I96" s="29"/>
      <c r="J96" s="57">
        <f t="shared" si="8"/>
        <v>12</v>
      </c>
      <c r="K96" s="69"/>
      <c r="L96" s="65" t="str">
        <f>IF(M96="X",K96,IF(G96=[1]Notice!$B$309,A96+[1]Notice!$C$309,IF(G96=[1]Notice!$B$310,A96+[1]Notice!$C$310,IF(G96=[1]Notice!$B$311,A96+[1]Notice!$C$311,IF(G96=[1]Notice!$B$312,A96+[1]Notice!$C$312,IF(G96=[1]Notice!$B$313,A96+[1]Notice!$C$313,IF(G96=[1]Notice!$B$314,A96+[1]Notice!$C$314,"")))))))</f>
        <v/>
      </c>
      <c r="M96" s="67"/>
      <c r="N96" s="27"/>
      <c r="O96" s="45"/>
      <c r="P96" s="46"/>
    </row>
    <row r="97" spans="1:16" ht="15" customHeight="1">
      <c r="A97" s="62">
        <f t="shared" si="11"/>
        <v>41287</v>
      </c>
      <c r="B97" s="50"/>
      <c r="C97" s="49"/>
      <c r="D97" s="49"/>
      <c r="E97" s="22"/>
      <c r="F97" s="20"/>
      <c r="G97" s="32"/>
      <c r="H97" s="24"/>
      <c r="I97" s="29"/>
      <c r="J97" s="57">
        <f t="shared" si="8"/>
        <v>12</v>
      </c>
      <c r="K97" s="69"/>
      <c r="L97" s="65" t="str">
        <f>IF(M97="X",K97,IF(G97=[1]Notice!$B$309,A97+[1]Notice!$C$309,IF(G97=[1]Notice!$B$310,A97+[1]Notice!$C$310,IF(G97=[1]Notice!$B$311,A97+[1]Notice!$C$311,IF(G97=[1]Notice!$B$312,A97+[1]Notice!$C$312,IF(G97=[1]Notice!$B$313,A97+[1]Notice!$C$313,IF(G97=[1]Notice!$B$314,A97+[1]Notice!$C$314,"")))))))</f>
        <v/>
      </c>
      <c r="M97" s="67"/>
      <c r="N97" s="27"/>
      <c r="O97" s="45"/>
      <c r="P97" s="46"/>
    </row>
    <row r="98" spans="1:16" ht="15" customHeight="1">
      <c r="A98" s="61">
        <f>DATEVALUE(C98)</f>
        <v>41288</v>
      </c>
      <c r="B98" s="106" t="str">
        <f>TEXT(C98,"jjj")</f>
        <v>lun</v>
      </c>
      <c r="C98" s="108" t="str">
        <f>"14 Janvier "&amp;[1]Notice!$G$34</f>
        <v>14 Janvier 2013</v>
      </c>
      <c r="D98" s="111"/>
      <c r="E98" s="22"/>
      <c r="F98" s="20"/>
      <c r="G98" s="32"/>
      <c r="H98" s="24"/>
      <c r="I98" s="29"/>
      <c r="J98" s="57">
        <f t="shared" si="8"/>
        <v>12</v>
      </c>
      <c r="K98" s="69"/>
      <c r="L98" s="65" t="str">
        <f>IF(M98="X",K98,IF(G98=[1]Notice!$B$309,A98+[1]Notice!$C$309,IF(G98=[1]Notice!$B$310,A98+[1]Notice!$C$310,IF(G98=[1]Notice!$B$311,A98+[1]Notice!$C$311,IF(G98=[1]Notice!$B$312,A98+[1]Notice!$C$312,IF(G98=[1]Notice!$B$313,A98+[1]Notice!$C$313,IF(G98=[1]Notice!$B$314,A98+[1]Notice!$C$314,"")))))))</f>
        <v/>
      </c>
      <c r="M98" s="67"/>
      <c r="N98" s="27"/>
      <c r="O98" s="45"/>
      <c r="P98" s="46"/>
    </row>
    <row r="99" spans="1:16" ht="15" customHeight="1">
      <c r="A99" s="62">
        <f>A98</f>
        <v>41288</v>
      </c>
      <c r="B99" s="107"/>
      <c r="C99" s="110"/>
      <c r="D99" s="111"/>
      <c r="E99" s="22"/>
      <c r="F99" s="20"/>
      <c r="G99" s="32"/>
      <c r="H99" s="24"/>
      <c r="I99" s="29"/>
      <c r="J99" s="57">
        <f t="shared" si="8"/>
        <v>12</v>
      </c>
      <c r="K99" s="69"/>
      <c r="L99" s="65" t="str">
        <f>IF(M99="X",K99,IF(G99=[1]Notice!$B$309,A99+[1]Notice!$C$309,IF(G99=[1]Notice!$B$310,A99+[1]Notice!$C$310,IF(G99=[1]Notice!$B$311,A99+[1]Notice!$C$311,IF(G99=[1]Notice!$B$312,A99+[1]Notice!$C$312,IF(G99=[1]Notice!$B$313,A99+[1]Notice!$C$313,IF(G99=[1]Notice!$B$314,A99+[1]Notice!$C$314,"")))))))</f>
        <v/>
      </c>
      <c r="M99" s="67"/>
      <c r="N99" s="27"/>
      <c r="O99" s="45"/>
      <c r="P99" s="46"/>
    </row>
    <row r="100" spans="1:16" ht="15" customHeight="1">
      <c r="A100" s="62">
        <f t="shared" ref="A100:A107" si="12">A99</f>
        <v>41288</v>
      </c>
      <c r="B100" s="107"/>
      <c r="C100" s="110"/>
      <c r="D100" s="111"/>
      <c r="E100" s="22"/>
      <c r="F100" s="20"/>
      <c r="G100" s="32"/>
      <c r="H100" s="24"/>
      <c r="I100" s="29"/>
      <c r="J100" s="57">
        <f t="shared" si="8"/>
        <v>12</v>
      </c>
      <c r="K100" s="69"/>
      <c r="L100" s="65" t="str">
        <f>IF(M100="X",K100,IF(G100=[1]Notice!$B$309,A100+[1]Notice!$C$309,IF(G100=[1]Notice!$B$310,A100+[1]Notice!$C$310,IF(G100=[1]Notice!$B$311,A100+[1]Notice!$C$311,IF(G100=[1]Notice!$B$312,A100+[1]Notice!$C$312,IF(G100=[1]Notice!$B$313,A100+[1]Notice!$C$313,IF(G100=[1]Notice!$B$314,A100+[1]Notice!$C$314,"")))))))</f>
        <v/>
      </c>
      <c r="M100" s="67"/>
      <c r="N100" s="27"/>
      <c r="O100" s="45"/>
      <c r="P100" s="46"/>
    </row>
    <row r="101" spans="1:16" ht="15" customHeight="1">
      <c r="A101" s="62">
        <f t="shared" si="12"/>
        <v>41288</v>
      </c>
      <c r="B101" s="107"/>
      <c r="C101" s="110"/>
      <c r="D101" s="111"/>
      <c r="E101" s="22"/>
      <c r="F101" s="20"/>
      <c r="G101" s="32"/>
      <c r="H101" s="24"/>
      <c r="I101" s="29"/>
      <c r="J101" s="57">
        <f t="shared" si="8"/>
        <v>12</v>
      </c>
      <c r="K101" s="69"/>
      <c r="L101" s="65" t="str">
        <f>IF(M101="X",K101,IF(G101=[1]Notice!$B$309,A101+[1]Notice!$C$309,IF(G101=[1]Notice!$B$310,A101+[1]Notice!$C$310,IF(G101=[1]Notice!$B$311,A101+[1]Notice!$C$311,IF(G101=[1]Notice!$B$312,A101+[1]Notice!$C$312,IF(G101=[1]Notice!$B$313,A101+[1]Notice!$C$313,IF(G101=[1]Notice!$B$314,A101+[1]Notice!$C$314,"")))))))</f>
        <v/>
      </c>
      <c r="M101" s="67"/>
      <c r="N101" s="27"/>
      <c r="O101" s="45"/>
      <c r="P101" s="46"/>
    </row>
    <row r="102" spans="1:16" ht="15" customHeight="1">
      <c r="A102" s="62">
        <f t="shared" si="12"/>
        <v>41288</v>
      </c>
      <c r="B102" s="107"/>
      <c r="C102" s="110"/>
      <c r="D102" s="111"/>
      <c r="E102" s="22"/>
      <c r="F102" s="20"/>
      <c r="G102" s="32"/>
      <c r="H102" s="24"/>
      <c r="I102" s="29"/>
      <c r="J102" s="57">
        <f t="shared" si="8"/>
        <v>12</v>
      </c>
      <c r="K102" s="69"/>
      <c r="L102" s="65" t="str">
        <f>IF(M102="X",K102,IF(G102=[1]Notice!$B$309,A102+[1]Notice!$C$309,IF(G102=[1]Notice!$B$310,A102+[1]Notice!$C$310,IF(G102=[1]Notice!$B$311,A102+[1]Notice!$C$311,IF(G102=[1]Notice!$B$312,A102+[1]Notice!$C$312,IF(G102=[1]Notice!$B$313,A102+[1]Notice!$C$313,IF(G102=[1]Notice!$B$314,A102+[1]Notice!$C$314,"")))))))</f>
        <v/>
      </c>
      <c r="M102" s="67"/>
      <c r="N102" s="27"/>
      <c r="O102" s="45"/>
      <c r="P102" s="46"/>
    </row>
    <row r="103" spans="1:16" ht="15" customHeight="1">
      <c r="A103" s="62">
        <f t="shared" si="12"/>
        <v>41288</v>
      </c>
      <c r="B103" s="107"/>
      <c r="C103" s="110"/>
      <c r="D103" s="111"/>
      <c r="E103" s="22"/>
      <c r="F103" s="20"/>
      <c r="G103" s="32"/>
      <c r="H103" s="24"/>
      <c r="I103" s="29"/>
      <c r="J103" s="57">
        <f t="shared" si="8"/>
        <v>12</v>
      </c>
      <c r="K103" s="69"/>
      <c r="L103" s="65" t="str">
        <f>IF(M103="X",K103,IF(G103=[1]Notice!$B$309,A103+[1]Notice!$C$309,IF(G103=[1]Notice!$B$310,A103+[1]Notice!$C$310,IF(G103=[1]Notice!$B$311,A103+[1]Notice!$C$311,IF(G103=[1]Notice!$B$312,A103+[1]Notice!$C$312,IF(G103=[1]Notice!$B$313,A103+[1]Notice!$C$313,IF(G103=[1]Notice!$B$314,A103+[1]Notice!$C$314,"")))))))</f>
        <v/>
      </c>
      <c r="M103" s="67"/>
      <c r="N103" s="27"/>
      <c r="O103" s="45"/>
      <c r="P103" s="46"/>
    </row>
    <row r="104" spans="1:16" ht="15" customHeight="1">
      <c r="A104" s="62">
        <f t="shared" si="12"/>
        <v>41288</v>
      </c>
      <c r="B104" s="107"/>
      <c r="C104" s="110"/>
      <c r="D104" s="111"/>
      <c r="E104" s="22"/>
      <c r="F104" s="20"/>
      <c r="G104" s="32"/>
      <c r="H104" s="24"/>
      <c r="I104" s="29"/>
      <c r="J104" s="57">
        <f t="shared" si="8"/>
        <v>12</v>
      </c>
      <c r="K104" s="69"/>
      <c r="L104" s="65" t="str">
        <f>IF(M104="X",K104,IF(G104=[1]Notice!$B$309,A104+[1]Notice!$C$309,IF(G104=[1]Notice!$B$310,A104+[1]Notice!$C$310,IF(G104=[1]Notice!$B$311,A104+[1]Notice!$C$311,IF(G104=[1]Notice!$B$312,A104+[1]Notice!$C$312,IF(G104=[1]Notice!$B$313,A104+[1]Notice!$C$313,IF(G104=[1]Notice!$B$314,A104+[1]Notice!$C$314,"")))))))</f>
        <v/>
      </c>
      <c r="M104" s="67"/>
      <c r="N104" s="27"/>
      <c r="O104" s="45"/>
      <c r="P104" s="46"/>
    </row>
    <row r="105" spans="1:16" ht="15" customHeight="1">
      <c r="A105" s="62">
        <f t="shared" si="12"/>
        <v>41288</v>
      </c>
      <c r="B105" s="107"/>
      <c r="C105" s="110"/>
      <c r="D105" s="111"/>
      <c r="E105" s="22"/>
      <c r="F105" s="20"/>
      <c r="G105" s="32"/>
      <c r="H105" s="24"/>
      <c r="I105" s="29"/>
      <c r="J105" s="57">
        <f t="shared" si="8"/>
        <v>12</v>
      </c>
      <c r="K105" s="69"/>
      <c r="L105" s="65" t="str">
        <f>IF(M105="X",K105,IF(G105=[1]Notice!$B$309,A105+[1]Notice!$C$309,IF(G105=[1]Notice!$B$310,A105+[1]Notice!$C$310,IF(G105=[1]Notice!$B$311,A105+[1]Notice!$C$311,IF(G105=[1]Notice!$B$312,A105+[1]Notice!$C$312,IF(G105=[1]Notice!$B$313,A105+[1]Notice!$C$313,IF(G105=[1]Notice!$B$314,A105+[1]Notice!$C$314,"")))))))</f>
        <v/>
      </c>
      <c r="M105" s="67"/>
      <c r="N105" s="27"/>
      <c r="O105" s="45"/>
      <c r="P105" s="46"/>
    </row>
    <row r="106" spans="1:16" ht="15" customHeight="1">
      <c r="A106" s="62">
        <f t="shared" si="12"/>
        <v>41288</v>
      </c>
      <c r="B106" s="107"/>
      <c r="C106" s="110"/>
      <c r="D106" s="111"/>
      <c r="E106" s="22"/>
      <c r="F106" s="20"/>
      <c r="G106" s="32"/>
      <c r="H106" s="24"/>
      <c r="I106" s="29"/>
      <c r="J106" s="57">
        <f t="shared" si="8"/>
        <v>12</v>
      </c>
      <c r="K106" s="69"/>
      <c r="L106" s="65" t="str">
        <f>IF(M106="X",K106,IF(G106=[1]Notice!$B$309,A106+[1]Notice!$C$309,IF(G106=[1]Notice!$B$310,A106+[1]Notice!$C$310,IF(G106=[1]Notice!$B$311,A106+[1]Notice!$C$311,IF(G106=[1]Notice!$B$312,A106+[1]Notice!$C$312,IF(G106=[1]Notice!$B$313,A106+[1]Notice!$C$313,IF(G106=[1]Notice!$B$314,A106+[1]Notice!$C$314,"")))))))</f>
        <v/>
      </c>
      <c r="M106" s="67"/>
      <c r="N106" s="27"/>
      <c r="O106" s="45"/>
      <c r="P106" s="46"/>
    </row>
    <row r="107" spans="1:16" ht="15" customHeight="1">
      <c r="A107" s="62">
        <f t="shared" si="12"/>
        <v>41288</v>
      </c>
      <c r="B107" s="50"/>
      <c r="C107" s="49"/>
      <c r="D107" s="49"/>
      <c r="E107" s="22"/>
      <c r="F107" s="20"/>
      <c r="G107" s="32"/>
      <c r="H107" s="24"/>
      <c r="I107" s="29"/>
      <c r="J107" s="57">
        <f t="shared" si="8"/>
        <v>12</v>
      </c>
      <c r="K107" s="69"/>
      <c r="L107" s="65" t="str">
        <f>IF(M107="X",K107,IF(G107=[1]Notice!$B$309,A107+[1]Notice!$C$309,IF(G107=[1]Notice!$B$310,A107+[1]Notice!$C$310,IF(G107=[1]Notice!$B$311,A107+[1]Notice!$C$311,IF(G107=[1]Notice!$B$312,A107+[1]Notice!$C$312,IF(G107=[1]Notice!$B$313,A107+[1]Notice!$C$313,IF(G107=[1]Notice!$B$314,A107+[1]Notice!$C$314,"")))))))</f>
        <v/>
      </c>
      <c r="M107" s="67"/>
      <c r="N107" s="27"/>
      <c r="O107" s="45"/>
      <c r="P107" s="46"/>
    </row>
    <row r="108" spans="1:16" ht="15" customHeight="1">
      <c r="A108" s="61">
        <f>DATEVALUE(C108)</f>
        <v>41289</v>
      </c>
      <c r="B108" s="106" t="str">
        <f>TEXT(C108,"jjj")</f>
        <v>mar</v>
      </c>
      <c r="C108" s="108" t="str">
        <f>"15 Janvier "&amp;[1]Notice!$G$34</f>
        <v>15 Janvier 2013</v>
      </c>
      <c r="D108" s="109"/>
      <c r="E108" s="22"/>
      <c r="F108" s="20"/>
      <c r="G108" s="32"/>
      <c r="H108" s="24"/>
      <c r="I108" s="29"/>
      <c r="J108" s="57">
        <f t="shared" si="8"/>
        <v>12</v>
      </c>
      <c r="K108" s="69"/>
      <c r="L108" s="65" t="str">
        <f>IF(M108="X",K108,IF(G108=[1]Notice!$B$309,A108+[1]Notice!$C$309,IF(G108=[1]Notice!$B$310,A108+[1]Notice!$C$310,IF(G108=[1]Notice!$B$311,A108+[1]Notice!$C$311,IF(G108=[1]Notice!$B$312,A108+[1]Notice!$C$312,IF(G108=[1]Notice!$B$313,A108+[1]Notice!$C$313,IF(G108=[1]Notice!$B$314,A108+[1]Notice!$C$314,"")))))))</f>
        <v/>
      </c>
      <c r="M108" s="67"/>
      <c r="N108" s="27"/>
      <c r="O108" s="45"/>
      <c r="P108" s="46"/>
    </row>
    <row r="109" spans="1:16" ht="15" customHeight="1">
      <c r="A109" s="62">
        <f>A108</f>
        <v>41289</v>
      </c>
      <c r="B109" s="107"/>
      <c r="C109" s="110"/>
      <c r="D109" s="111"/>
      <c r="E109" s="22"/>
      <c r="F109" s="20"/>
      <c r="G109" s="32"/>
      <c r="H109" s="24"/>
      <c r="I109" s="29"/>
      <c r="J109" s="57">
        <f t="shared" si="8"/>
        <v>12</v>
      </c>
      <c r="K109" s="69"/>
      <c r="L109" s="65" t="str">
        <f>IF(M109="X",K109,IF(G109=[1]Notice!$B$309,A109+[1]Notice!$C$309,IF(G109=[1]Notice!$B$310,A109+[1]Notice!$C$310,IF(G109=[1]Notice!$B$311,A109+[1]Notice!$C$311,IF(G109=[1]Notice!$B$312,A109+[1]Notice!$C$312,IF(G109=[1]Notice!$B$313,A109+[1]Notice!$C$313,IF(G109=[1]Notice!$B$314,A109+[1]Notice!$C$314,"")))))))</f>
        <v/>
      </c>
      <c r="M109" s="67"/>
      <c r="N109" s="27"/>
      <c r="O109" s="45"/>
      <c r="P109" s="46"/>
    </row>
    <row r="110" spans="1:16" ht="15" customHeight="1">
      <c r="A110" s="62">
        <f t="shared" ref="A110:A117" si="13">A109</f>
        <v>41289</v>
      </c>
      <c r="B110" s="107"/>
      <c r="C110" s="110"/>
      <c r="D110" s="111"/>
      <c r="E110" s="22"/>
      <c r="F110" s="20"/>
      <c r="G110" s="32"/>
      <c r="H110" s="24"/>
      <c r="I110" s="29"/>
      <c r="J110" s="57">
        <f t="shared" si="8"/>
        <v>12</v>
      </c>
      <c r="K110" s="69"/>
      <c r="L110" s="65" t="str">
        <f>IF(M110="X",K110,IF(G110=[1]Notice!$B$309,A110+[1]Notice!$C$309,IF(G110=[1]Notice!$B$310,A110+[1]Notice!$C$310,IF(G110=[1]Notice!$B$311,A110+[1]Notice!$C$311,IF(G110=[1]Notice!$B$312,A110+[1]Notice!$C$312,IF(G110=[1]Notice!$B$313,A110+[1]Notice!$C$313,IF(G110=[1]Notice!$B$314,A110+[1]Notice!$C$314,"")))))))</f>
        <v/>
      </c>
      <c r="M110" s="67"/>
      <c r="N110" s="27"/>
      <c r="O110" s="45"/>
      <c r="P110" s="46"/>
    </row>
    <row r="111" spans="1:16" ht="15" customHeight="1">
      <c r="A111" s="62">
        <f t="shared" si="13"/>
        <v>41289</v>
      </c>
      <c r="B111" s="107"/>
      <c r="C111" s="110"/>
      <c r="D111" s="111"/>
      <c r="E111" s="22"/>
      <c r="F111" s="20"/>
      <c r="G111" s="32"/>
      <c r="H111" s="24"/>
      <c r="I111" s="29"/>
      <c r="J111" s="57">
        <f t="shared" si="8"/>
        <v>12</v>
      </c>
      <c r="K111" s="69"/>
      <c r="L111" s="65" t="str">
        <f>IF(M111="X",K111,IF(G111=[1]Notice!$B$309,A111+[1]Notice!$C$309,IF(G111=[1]Notice!$B$310,A111+[1]Notice!$C$310,IF(G111=[1]Notice!$B$311,A111+[1]Notice!$C$311,IF(G111=[1]Notice!$B$312,A111+[1]Notice!$C$312,IF(G111=[1]Notice!$B$313,A111+[1]Notice!$C$313,IF(G111=[1]Notice!$B$314,A111+[1]Notice!$C$314,"")))))))</f>
        <v/>
      </c>
      <c r="M111" s="67"/>
      <c r="N111" s="27"/>
      <c r="O111" s="45"/>
      <c r="P111" s="46"/>
    </row>
    <row r="112" spans="1:16" ht="15" customHeight="1">
      <c r="A112" s="62">
        <f t="shared" si="13"/>
        <v>41289</v>
      </c>
      <c r="B112" s="107"/>
      <c r="C112" s="110"/>
      <c r="D112" s="111"/>
      <c r="E112" s="22"/>
      <c r="F112" s="20"/>
      <c r="G112" s="32"/>
      <c r="H112" s="24"/>
      <c r="I112" s="29"/>
      <c r="J112" s="57">
        <f t="shared" si="8"/>
        <v>12</v>
      </c>
      <c r="K112" s="69"/>
      <c r="L112" s="65" t="str">
        <f>IF(M112="X",K112,IF(G112=[1]Notice!$B$309,A112+[1]Notice!$C$309,IF(G112=[1]Notice!$B$310,A112+[1]Notice!$C$310,IF(G112=[1]Notice!$B$311,A112+[1]Notice!$C$311,IF(G112=[1]Notice!$B$312,A112+[1]Notice!$C$312,IF(G112=[1]Notice!$B$313,A112+[1]Notice!$C$313,IF(G112=[1]Notice!$B$314,A112+[1]Notice!$C$314,"")))))))</f>
        <v/>
      </c>
      <c r="M112" s="67"/>
      <c r="N112" s="27"/>
      <c r="O112" s="45"/>
      <c r="P112" s="46"/>
    </row>
    <row r="113" spans="1:16" ht="15" customHeight="1">
      <c r="A113" s="62">
        <f t="shared" si="13"/>
        <v>41289</v>
      </c>
      <c r="B113" s="107"/>
      <c r="C113" s="110"/>
      <c r="D113" s="111"/>
      <c r="E113" s="22"/>
      <c r="F113" s="20"/>
      <c r="G113" s="32"/>
      <c r="H113" s="24"/>
      <c r="I113" s="29"/>
      <c r="J113" s="57">
        <f t="shared" si="8"/>
        <v>12</v>
      </c>
      <c r="K113" s="69"/>
      <c r="L113" s="65" t="str">
        <f>IF(M113="X",K113,IF(G113=[1]Notice!$B$309,A113+[1]Notice!$C$309,IF(G113=[1]Notice!$B$310,A113+[1]Notice!$C$310,IF(G113=[1]Notice!$B$311,A113+[1]Notice!$C$311,IF(G113=[1]Notice!$B$312,A113+[1]Notice!$C$312,IF(G113=[1]Notice!$B$313,A113+[1]Notice!$C$313,IF(G113=[1]Notice!$B$314,A113+[1]Notice!$C$314,"")))))))</f>
        <v/>
      </c>
      <c r="M113" s="67"/>
      <c r="N113" s="27"/>
      <c r="O113" s="45"/>
      <c r="P113" s="46"/>
    </row>
    <row r="114" spans="1:16" ht="15" customHeight="1">
      <c r="A114" s="62">
        <f t="shared" si="13"/>
        <v>41289</v>
      </c>
      <c r="B114" s="107"/>
      <c r="C114" s="110"/>
      <c r="D114" s="111"/>
      <c r="E114" s="22"/>
      <c r="F114" s="20"/>
      <c r="G114" s="32"/>
      <c r="H114" s="24"/>
      <c r="I114" s="29"/>
      <c r="J114" s="57">
        <f t="shared" si="8"/>
        <v>12</v>
      </c>
      <c r="K114" s="69"/>
      <c r="L114" s="65" t="str">
        <f>IF(M114="X",K114,IF(G114=[1]Notice!$B$309,A114+[1]Notice!$C$309,IF(G114=[1]Notice!$B$310,A114+[1]Notice!$C$310,IF(G114=[1]Notice!$B$311,A114+[1]Notice!$C$311,IF(G114=[1]Notice!$B$312,A114+[1]Notice!$C$312,IF(G114=[1]Notice!$B$313,A114+[1]Notice!$C$313,IF(G114=[1]Notice!$B$314,A114+[1]Notice!$C$314,"")))))))</f>
        <v/>
      </c>
      <c r="M114" s="67"/>
      <c r="N114" s="27"/>
      <c r="O114" s="45"/>
      <c r="P114" s="46"/>
    </row>
    <row r="115" spans="1:16" ht="15" customHeight="1">
      <c r="A115" s="62">
        <f t="shared" si="13"/>
        <v>41289</v>
      </c>
      <c r="B115" s="107"/>
      <c r="C115" s="110"/>
      <c r="D115" s="111"/>
      <c r="E115" s="22"/>
      <c r="F115" s="20"/>
      <c r="G115" s="32"/>
      <c r="H115" s="24"/>
      <c r="I115" s="29"/>
      <c r="J115" s="57">
        <f t="shared" si="8"/>
        <v>12</v>
      </c>
      <c r="K115" s="69"/>
      <c r="L115" s="65" t="str">
        <f>IF(M115="X",K115,IF(G115=[1]Notice!$B$309,A115+[1]Notice!$C$309,IF(G115=[1]Notice!$B$310,A115+[1]Notice!$C$310,IF(G115=[1]Notice!$B$311,A115+[1]Notice!$C$311,IF(G115=[1]Notice!$B$312,A115+[1]Notice!$C$312,IF(G115=[1]Notice!$B$313,A115+[1]Notice!$C$313,IF(G115=[1]Notice!$B$314,A115+[1]Notice!$C$314,"")))))))</f>
        <v/>
      </c>
      <c r="M115" s="67"/>
      <c r="N115" s="27"/>
      <c r="O115" s="45"/>
      <c r="P115" s="46"/>
    </row>
    <row r="116" spans="1:16" ht="15" customHeight="1">
      <c r="A116" s="62">
        <f t="shared" si="13"/>
        <v>41289</v>
      </c>
      <c r="B116" s="107"/>
      <c r="C116" s="110"/>
      <c r="D116" s="111"/>
      <c r="E116" s="22"/>
      <c r="F116" s="20"/>
      <c r="G116" s="32"/>
      <c r="H116" s="24"/>
      <c r="I116" s="29"/>
      <c r="J116" s="57">
        <f t="shared" si="8"/>
        <v>12</v>
      </c>
      <c r="K116" s="69"/>
      <c r="L116" s="65" t="str">
        <f>IF(M116="X",K116,IF(G116=[1]Notice!$B$309,A116+[1]Notice!$C$309,IF(G116=[1]Notice!$B$310,A116+[1]Notice!$C$310,IF(G116=[1]Notice!$B$311,A116+[1]Notice!$C$311,IF(G116=[1]Notice!$B$312,A116+[1]Notice!$C$312,IF(G116=[1]Notice!$B$313,A116+[1]Notice!$C$313,IF(G116=[1]Notice!$B$314,A116+[1]Notice!$C$314,"")))))))</f>
        <v/>
      </c>
      <c r="M116" s="67"/>
      <c r="N116" s="27"/>
      <c r="O116" s="45"/>
      <c r="P116" s="46"/>
    </row>
    <row r="117" spans="1:16" ht="15" customHeight="1">
      <c r="A117" s="62">
        <f t="shared" si="13"/>
        <v>41289</v>
      </c>
      <c r="B117" s="50"/>
      <c r="C117" s="49"/>
      <c r="D117" s="49"/>
      <c r="E117" s="22"/>
      <c r="F117" s="20"/>
      <c r="G117" s="32"/>
      <c r="H117" s="25"/>
      <c r="I117" s="30"/>
      <c r="J117" s="57">
        <f t="shared" si="8"/>
        <v>12</v>
      </c>
      <c r="K117" s="69"/>
      <c r="L117" s="65" t="str">
        <f>IF(M117="X",K117,IF(G117=[1]Notice!$B$309,A117+[1]Notice!$C$309,IF(G117=[1]Notice!$B$310,A117+[1]Notice!$C$310,IF(G117=[1]Notice!$B$311,A117+[1]Notice!$C$311,IF(G117=[1]Notice!$B$312,A117+[1]Notice!$C$312,IF(G117=[1]Notice!$B$313,A117+[1]Notice!$C$313,IF(G117=[1]Notice!$B$314,A117+[1]Notice!$C$314,"")))))))</f>
        <v/>
      </c>
      <c r="M117" s="67"/>
      <c r="N117" s="27"/>
      <c r="O117" s="45"/>
      <c r="P117" s="46"/>
    </row>
    <row r="118" spans="1:16" ht="15" customHeight="1">
      <c r="A118" s="61">
        <f>DATEVALUE(C118)</f>
        <v>41290</v>
      </c>
      <c r="B118" s="106" t="str">
        <f>TEXT(C118,"jjj")</f>
        <v>mer</v>
      </c>
      <c r="C118" s="108" t="str">
        <f>"16 Janvier "&amp;[1]Notice!$G$34</f>
        <v>16 Janvier 2013</v>
      </c>
      <c r="D118" s="111"/>
      <c r="E118" s="22"/>
      <c r="F118" s="20"/>
      <c r="G118" s="32"/>
      <c r="H118" s="26"/>
      <c r="I118" s="31"/>
      <c r="J118" s="57">
        <f t="shared" si="8"/>
        <v>12</v>
      </c>
      <c r="K118" s="69"/>
      <c r="L118" s="65" t="str">
        <f>IF(M118="X",K118,IF(G118=[1]Notice!$B$309,A118+[1]Notice!$C$309,IF(G118=[1]Notice!$B$310,A118+[1]Notice!$C$310,IF(G118=[1]Notice!$B$311,A118+[1]Notice!$C$311,IF(G118=[1]Notice!$B$312,A118+[1]Notice!$C$312,IF(G118=[1]Notice!$B$313,A118+[1]Notice!$C$313,IF(G118=[1]Notice!$B$314,A118+[1]Notice!$C$314,"")))))))</f>
        <v/>
      </c>
      <c r="M118" s="67"/>
      <c r="N118" s="27"/>
      <c r="O118" s="45"/>
      <c r="P118" s="46"/>
    </row>
    <row r="119" spans="1:16" ht="15" customHeight="1">
      <c r="A119" s="62">
        <f>A118</f>
        <v>41290</v>
      </c>
      <c r="B119" s="107"/>
      <c r="C119" s="110"/>
      <c r="D119" s="111"/>
      <c r="E119" s="22"/>
      <c r="F119" s="20"/>
      <c r="G119" s="32"/>
      <c r="H119" s="26"/>
      <c r="I119" s="31"/>
      <c r="J119" s="57">
        <f t="shared" si="8"/>
        <v>12</v>
      </c>
      <c r="K119" s="69"/>
      <c r="L119" s="65" t="str">
        <f>IF(M119="X",K119,IF(G119=[1]Notice!$B$309,A119+[1]Notice!$C$309,IF(G119=[1]Notice!$B$310,A119+[1]Notice!$C$310,IF(G119=[1]Notice!$B$311,A119+[1]Notice!$C$311,IF(G119=[1]Notice!$B$312,A119+[1]Notice!$C$312,IF(G119=[1]Notice!$B$313,A119+[1]Notice!$C$313,IF(G119=[1]Notice!$B$314,A119+[1]Notice!$C$314,"")))))))</f>
        <v/>
      </c>
      <c r="M119" s="67"/>
      <c r="N119" s="27"/>
      <c r="O119" s="45"/>
      <c r="P119" s="46"/>
    </row>
    <row r="120" spans="1:16" ht="15" customHeight="1">
      <c r="A120" s="62">
        <f t="shared" ref="A120:A127" si="14">A119</f>
        <v>41290</v>
      </c>
      <c r="B120" s="107"/>
      <c r="C120" s="110"/>
      <c r="D120" s="111"/>
      <c r="E120" s="22"/>
      <c r="F120" s="20"/>
      <c r="G120" s="32"/>
      <c r="H120" s="26"/>
      <c r="I120" s="31"/>
      <c r="J120" s="57">
        <f t="shared" si="8"/>
        <v>12</v>
      </c>
      <c r="K120" s="69"/>
      <c r="L120" s="65" t="str">
        <f>IF(M120="X",K120,IF(G120=[1]Notice!$B$309,A120+[1]Notice!$C$309,IF(G120=[1]Notice!$B$310,A120+[1]Notice!$C$310,IF(G120=[1]Notice!$B$311,A120+[1]Notice!$C$311,IF(G120=[1]Notice!$B$312,A120+[1]Notice!$C$312,IF(G120=[1]Notice!$B$313,A120+[1]Notice!$C$313,IF(G120=[1]Notice!$B$314,A120+[1]Notice!$C$314,"")))))))</f>
        <v/>
      </c>
      <c r="M120" s="67"/>
      <c r="N120" s="27"/>
      <c r="O120" s="45"/>
      <c r="P120" s="46"/>
    </row>
    <row r="121" spans="1:16" ht="15" customHeight="1">
      <c r="A121" s="62">
        <f t="shared" si="14"/>
        <v>41290</v>
      </c>
      <c r="B121" s="107"/>
      <c r="C121" s="110"/>
      <c r="D121" s="111"/>
      <c r="E121" s="22"/>
      <c r="F121" s="20"/>
      <c r="G121" s="32"/>
      <c r="H121" s="26"/>
      <c r="I121" s="31"/>
      <c r="J121" s="57">
        <f t="shared" si="8"/>
        <v>12</v>
      </c>
      <c r="K121" s="69"/>
      <c r="L121" s="65" t="str">
        <f>IF(M121="X",K121,IF(G121=[1]Notice!$B$309,A121+[1]Notice!$C$309,IF(G121=[1]Notice!$B$310,A121+[1]Notice!$C$310,IF(G121=[1]Notice!$B$311,A121+[1]Notice!$C$311,IF(G121=[1]Notice!$B$312,A121+[1]Notice!$C$312,IF(G121=[1]Notice!$B$313,A121+[1]Notice!$C$313,IF(G121=[1]Notice!$B$314,A121+[1]Notice!$C$314,"")))))))</f>
        <v/>
      </c>
      <c r="M121" s="67"/>
      <c r="N121" s="27"/>
      <c r="O121" s="45"/>
      <c r="P121" s="46"/>
    </row>
    <row r="122" spans="1:16" ht="15" customHeight="1">
      <c r="A122" s="62">
        <f t="shared" si="14"/>
        <v>41290</v>
      </c>
      <c r="B122" s="107"/>
      <c r="C122" s="110"/>
      <c r="D122" s="111"/>
      <c r="E122" s="22"/>
      <c r="F122" s="20"/>
      <c r="G122" s="32"/>
      <c r="H122" s="26"/>
      <c r="I122" s="31"/>
      <c r="J122" s="57">
        <f t="shared" si="8"/>
        <v>12</v>
      </c>
      <c r="K122" s="69"/>
      <c r="L122" s="65" t="str">
        <f>IF(M122="X",K122,IF(G122=[1]Notice!$B$309,A122+[1]Notice!$C$309,IF(G122=[1]Notice!$B$310,A122+[1]Notice!$C$310,IF(G122=[1]Notice!$B$311,A122+[1]Notice!$C$311,IF(G122=[1]Notice!$B$312,A122+[1]Notice!$C$312,IF(G122=[1]Notice!$B$313,A122+[1]Notice!$C$313,IF(G122=[1]Notice!$B$314,A122+[1]Notice!$C$314,"")))))))</f>
        <v/>
      </c>
      <c r="M122" s="67"/>
      <c r="N122" s="27"/>
      <c r="O122" s="45"/>
      <c r="P122" s="46"/>
    </row>
    <row r="123" spans="1:16" ht="15" customHeight="1">
      <c r="A123" s="62">
        <f t="shared" si="14"/>
        <v>41290</v>
      </c>
      <c r="B123" s="107"/>
      <c r="C123" s="110"/>
      <c r="D123" s="111"/>
      <c r="E123" s="22"/>
      <c r="F123" s="20"/>
      <c r="G123" s="32"/>
      <c r="H123" s="26"/>
      <c r="I123" s="31"/>
      <c r="J123" s="57">
        <f t="shared" si="8"/>
        <v>12</v>
      </c>
      <c r="K123" s="69"/>
      <c r="L123" s="65" t="str">
        <f>IF(M123="X",K123,IF(G123=[1]Notice!$B$309,A123+[1]Notice!$C$309,IF(G123=[1]Notice!$B$310,A123+[1]Notice!$C$310,IF(G123=[1]Notice!$B$311,A123+[1]Notice!$C$311,IF(G123=[1]Notice!$B$312,A123+[1]Notice!$C$312,IF(G123=[1]Notice!$B$313,A123+[1]Notice!$C$313,IF(G123=[1]Notice!$B$314,A123+[1]Notice!$C$314,"")))))))</f>
        <v/>
      </c>
      <c r="M123" s="67"/>
      <c r="N123" s="27"/>
      <c r="O123" s="45"/>
      <c r="P123" s="46"/>
    </row>
    <row r="124" spans="1:16" ht="15" customHeight="1">
      <c r="A124" s="62">
        <f t="shared" si="14"/>
        <v>41290</v>
      </c>
      <c r="B124" s="107"/>
      <c r="C124" s="110"/>
      <c r="D124" s="111"/>
      <c r="E124" s="22"/>
      <c r="F124" s="20"/>
      <c r="G124" s="32"/>
      <c r="H124" s="26"/>
      <c r="I124" s="31"/>
      <c r="J124" s="57">
        <f t="shared" si="8"/>
        <v>12</v>
      </c>
      <c r="K124" s="69"/>
      <c r="L124" s="65" t="str">
        <f>IF(M124="X",K124,IF(G124=[1]Notice!$B$309,A124+[1]Notice!$C$309,IF(G124=[1]Notice!$B$310,A124+[1]Notice!$C$310,IF(G124=[1]Notice!$B$311,A124+[1]Notice!$C$311,IF(G124=[1]Notice!$B$312,A124+[1]Notice!$C$312,IF(G124=[1]Notice!$B$313,A124+[1]Notice!$C$313,IF(G124=[1]Notice!$B$314,A124+[1]Notice!$C$314,"")))))))</f>
        <v/>
      </c>
      <c r="M124" s="67"/>
      <c r="N124" s="27"/>
      <c r="O124" s="45"/>
      <c r="P124" s="46"/>
    </row>
    <row r="125" spans="1:16" ht="15" customHeight="1">
      <c r="A125" s="62">
        <f t="shared" si="14"/>
        <v>41290</v>
      </c>
      <c r="B125" s="107"/>
      <c r="C125" s="110"/>
      <c r="D125" s="111"/>
      <c r="E125" s="22"/>
      <c r="F125" s="20"/>
      <c r="G125" s="32"/>
      <c r="H125" s="26"/>
      <c r="I125" s="31"/>
      <c r="J125" s="57">
        <f t="shared" si="8"/>
        <v>12</v>
      </c>
      <c r="K125" s="69"/>
      <c r="L125" s="65" t="str">
        <f>IF(M125="X",K125,IF(G125=[1]Notice!$B$309,A125+[1]Notice!$C$309,IF(G125=[1]Notice!$B$310,A125+[1]Notice!$C$310,IF(G125=[1]Notice!$B$311,A125+[1]Notice!$C$311,IF(G125=[1]Notice!$B$312,A125+[1]Notice!$C$312,IF(G125=[1]Notice!$B$313,A125+[1]Notice!$C$313,IF(G125=[1]Notice!$B$314,A125+[1]Notice!$C$314,"")))))))</f>
        <v/>
      </c>
      <c r="M125" s="67"/>
      <c r="N125" s="27"/>
      <c r="O125" s="45"/>
      <c r="P125" s="46"/>
    </row>
    <row r="126" spans="1:16" ht="15" customHeight="1">
      <c r="A126" s="62">
        <f t="shared" si="14"/>
        <v>41290</v>
      </c>
      <c r="B126" s="107"/>
      <c r="C126" s="110"/>
      <c r="D126" s="111"/>
      <c r="E126" s="22"/>
      <c r="F126" s="20"/>
      <c r="G126" s="32"/>
      <c r="H126" s="26"/>
      <c r="I126" s="31"/>
      <c r="J126" s="57">
        <f t="shared" si="8"/>
        <v>12</v>
      </c>
      <c r="K126" s="69"/>
      <c r="L126" s="65" t="str">
        <f>IF(M126="X",K126,IF(G126=[1]Notice!$B$309,A126+[1]Notice!$C$309,IF(G126=[1]Notice!$B$310,A126+[1]Notice!$C$310,IF(G126=[1]Notice!$B$311,A126+[1]Notice!$C$311,IF(G126=[1]Notice!$B$312,A126+[1]Notice!$C$312,IF(G126=[1]Notice!$B$313,A126+[1]Notice!$C$313,IF(G126=[1]Notice!$B$314,A126+[1]Notice!$C$314,"")))))))</f>
        <v/>
      </c>
      <c r="M126" s="67"/>
      <c r="N126" s="27"/>
      <c r="O126" s="45"/>
      <c r="P126" s="46"/>
    </row>
    <row r="127" spans="1:16" ht="15" customHeight="1">
      <c r="A127" s="62">
        <f t="shared" si="14"/>
        <v>41290</v>
      </c>
      <c r="B127" s="50"/>
      <c r="C127" s="49"/>
      <c r="D127" s="49"/>
      <c r="E127" s="22"/>
      <c r="F127" s="20"/>
      <c r="G127" s="32"/>
      <c r="H127" s="26"/>
      <c r="I127" s="31"/>
      <c r="J127" s="57">
        <f t="shared" si="8"/>
        <v>12</v>
      </c>
      <c r="K127" s="69"/>
      <c r="L127" s="65" t="str">
        <f>IF(M127="X",K127,IF(G127=[1]Notice!$B$309,A127+[1]Notice!$C$309,IF(G127=[1]Notice!$B$310,A127+[1]Notice!$C$310,IF(G127=[1]Notice!$B$311,A127+[1]Notice!$C$311,IF(G127=[1]Notice!$B$312,A127+[1]Notice!$C$312,IF(G127=[1]Notice!$B$313,A127+[1]Notice!$C$313,IF(G127=[1]Notice!$B$314,A127+[1]Notice!$C$314,"")))))))</f>
        <v/>
      </c>
      <c r="M127" s="67"/>
      <c r="N127" s="27"/>
      <c r="O127" s="45"/>
      <c r="P127" s="46"/>
    </row>
    <row r="128" spans="1:16" ht="15" customHeight="1">
      <c r="A128" s="61">
        <f>DATEVALUE(C128)</f>
        <v>41291</v>
      </c>
      <c r="B128" s="106" t="str">
        <f>TEXT(C128,"jjj")</f>
        <v>jeu</v>
      </c>
      <c r="C128" s="108" t="str">
        <f>"17 Janvier "&amp;[1]Notice!$G$34</f>
        <v>17 Janvier 2013</v>
      </c>
      <c r="D128" s="109"/>
      <c r="E128" s="22"/>
      <c r="F128" s="20"/>
      <c r="G128" s="32"/>
      <c r="H128" s="24"/>
      <c r="I128" s="29"/>
      <c r="J128" s="57">
        <f t="shared" si="8"/>
        <v>12</v>
      </c>
      <c r="K128" s="69"/>
      <c r="L128" s="65" t="str">
        <f>IF(M128="X",K128,IF(G128=[1]Notice!$B$309,A128+[1]Notice!$C$309,IF(G128=[1]Notice!$B$310,A128+[1]Notice!$C$310,IF(G128=[1]Notice!$B$311,A128+[1]Notice!$C$311,IF(G128=[1]Notice!$B$312,A128+[1]Notice!$C$312,IF(G128=[1]Notice!$B$313,A128+[1]Notice!$C$313,IF(G128=[1]Notice!$B$314,A128+[1]Notice!$C$314,"")))))))</f>
        <v/>
      </c>
      <c r="M128" s="67"/>
      <c r="N128" s="27"/>
      <c r="O128" s="45"/>
      <c r="P128" s="46"/>
    </row>
    <row r="129" spans="1:16" ht="15" customHeight="1">
      <c r="A129" s="62">
        <f>A128</f>
        <v>41291</v>
      </c>
      <c r="B129" s="107"/>
      <c r="C129" s="110"/>
      <c r="D129" s="111"/>
      <c r="E129" s="22"/>
      <c r="F129" s="20"/>
      <c r="G129" s="32"/>
      <c r="H129" s="24"/>
      <c r="I129" s="29"/>
      <c r="J129" s="57">
        <f t="shared" si="8"/>
        <v>12</v>
      </c>
      <c r="K129" s="69"/>
      <c r="L129" s="65" t="str">
        <f>IF(M129="X",K129,IF(G129=[1]Notice!$B$309,A129+[1]Notice!$C$309,IF(G129=[1]Notice!$B$310,A129+[1]Notice!$C$310,IF(G129=[1]Notice!$B$311,A129+[1]Notice!$C$311,IF(G129=[1]Notice!$B$312,A129+[1]Notice!$C$312,IF(G129=[1]Notice!$B$313,A129+[1]Notice!$C$313,IF(G129=[1]Notice!$B$314,A129+[1]Notice!$C$314,"")))))))</f>
        <v/>
      </c>
      <c r="M129" s="67"/>
      <c r="N129" s="27"/>
      <c r="O129" s="45"/>
      <c r="P129" s="46"/>
    </row>
    <row r="130" spans="1:16" ht="15" customHeight="1">
      <c r="A130" s="62">
        <f t="shared" ref="A130:A137" si="15">A129</f>
        <v>41291</v>
      </c>
      <c r="B130" s="107"/>
      <c r="C130" s="110"/>
      <c r="D130" s="111"/>
      <c r="E130" s="22"/>
      <c r="F130" s="20"/>
      <c r="G130" s="32"/>
      <c r="H130" s="24"/>
      <c r="I130" s="29"/>
      <c r="J130" s="57">
        <f t="shared" ref="J130:J193" si="16">J129-H130+I130</f>
        <v>12</v>
      </c>
      <c r="K130" s="69"/>
      <c r="L130" s="65" t="str">
        <f>IF(M130="X",K130,IF(G130=[1]Notice!$B$309,A130+[1]Notice!$C$309,IF(G130=[1]Notice!$B$310,A130+[1]Notice!$C$310,IF(G130=[1]Notice!$B$311,A130+[1]Notice!$C$311,IF(G130=[1]Notice!$B$312,A130+[1]Notice!$C$312,IF(G130=[1]Notice!$B$313,A130+[1]Notice!$C$313,IF(G130=[1]Notice!$B$314,A130+[1]Notice!$C$314,"")))))))</f>
        <v/>
      </c>
      <c r="M130" s="67"/>
      <c r="N130" s="27"/>
      <c r="O130" s="45"/>
      <c r="P130" s="46"/>
    </row>
    <row r="131" spans="1:16" ht="15" customHeight="1">
      <c r="A131" s="62">
        <f t="shared" si="15"/>
        <v>41291</v>
      </c>
      <c r="B131" s="107"/>
      <c r="C131" s="110"/>
      <c r="D131" s="111"/>
      <c r="E131" s="22"/>
      <c r="F131" s="20"/>
      <c r="G131" s="32"/>
      <c r="H131" s="24"/>
      <c r="I131" s="29"/>
      <c r="J131" s="57">
        <f t="shared" si="16"/>
        <v>12</v>
      </c>
      <c r="K131" s="69"/>
      <c r="L131" s="65" t="str">
        <f>IF(M131="X",K131,IF(G131=[1]Notice!$B$309,A131+[1]Notice!$C$309,IF(G131=[1]Notice!$B$310,A131+[1]Notice!$C$310,IF(G131=[1]Notice!$B$311,A131+[1]Notice!$C$311,IF(G131=[1]Notice!$B$312,A131+[1]Notice!$C$312,IF(G131=[1]Notice!$B$313,A131+[1]Notice!$C$313,IF(G131=[1]Notice!$B$314,A131+[1]Notice!$C$314,"")))))))</f>
        <v/>
      </c>
      <c r="M131" s="67"/>
      <c r="N131" s="27"/>
      <c r="O131" s="45"/>
      <c r="P131" s="46"/>
    </row>
    <row r="132" spans="1:16" ht="15" customHeight="1">
      <c r="A132" s="62">
        <f t="shared" si="15"/>
        <v>41291</v>
      </c>
      <c r="B132" s="107"/>
      <c r="C132" s="110"/>
      <c r="D132" s="111"/>
      <c r="E132" s="22"/>
      <c r="F132" s="20"/>
      <c r="G132" s="32"/>
      <c r="H132" s="24"/>
      <c r="I132" s="29"/>
      <c r="J132" s="57">
        <f t="shared" si="16"/>
        <v>12</v>
      </c>
      <c r="K132" s="69"/>
      <c r="L132" s="65" t="str">
        <f>IF(M132="X",K132,IF(G132=[1]Notice!$B$309,A132+[1]Notice!$C$309,IF(G132=[1]Notice!$B$310,A132+[1]Notice!$C$310,IF(G132=[1]Notice!$B$311,A132+[1]Notice!$C$311,IF(G132=[1]Notice!$B$312,A132+[1]Notice!$C$312,IF(G132=[1]Notice!$B$313,A132+[1]Notice!$C$313,IF(G132=[1]Notice!$B$314,A132+[1]Notice!$C$314,"")))))))</f>
        <v/>
      </c>
      <c r="M132" s="67"/>
      <c r="N132" s="27"/>
      <c r="O132" s="45"/>
      <c r="P132" s="46"/>
    </row>
    <row r="133" spans="1:16" ht="15" customHeight="1">
      <c r="A133" s="62">
        <f t="shared" si="15"/>
        <v>41291</v>
      </c>
      <c r="B133" s="107"/>
      <c r="C133" s="110"/>
      <c r="D133" s="111"/>
      <c r="E133" s="22"/>
      <c r="F133" s="20"/>
      <c r="G133" s="32"/>
      <c r="H133" s="24"/>
      <c r="I133" s="29"/>
      <c r="J133" s="57">
        <f t="shared" si="16"/>
        <v>12</v>
      </c>
      <c r="K133" s="69"/>
      <c r="L133" s="65" t="str">
        <f>IF(M133="X",K133,IF(G133=[1]Notice!$B$309,A133+[1]Notice!$C$309,IF(G133=[1]Notice!$B$310,A133+[1]Notice!$C$310,IF(G133=[1]Notice!$B$311,A133+[1]Notice!$C$311,IF(G133=[1]Notice!$B$312,A133+[1]Notice!$C$312,IF(G133=[1]Notice!$B$313,A133+[1]Notice!$C$313,IF(G133=[1]Notice!$B$314,A133+[1]Notice!$C$314,"")))))))</f>
        <v/>
      </c>
      <c r="M133" s="67"/>
      <c r="N133" s="27"/>
      <c r="O133" s="45"/>
      <c r="P133" s="46"/>
    </row>
    <row r="134" spans="1:16" ht="15" customHeight="1">
      <c r="A134" s="62">
        <f t="shared" si="15"/>
        <v>41291</v>
      </c>
      <c r="B134" s="107"/>
      <c r="C134" s="110"/>
      <c r="D134" s="111"/>
      <c r="E134" s="22"/>
      <c r="F134" s="20"/>
      <c r="G134" s="32"/>
      <c r="H134" s="24"/>
      <c r="I134" s="29"/>
      <c r="J134" s="57">
        <f t="shared" si="16"/>
        <v>12</v>
      </c>
      <c r="K134" s="69"/>
      <c r="L134" s="65" t="str">
        <f>IF(M134="X",K134,IF(G134=[1]Notice!$B$309,A134+[1]Notice!$C$309,IF(G134=[1]Notice!$B$310,A134+[1]Notice!$C$310,IF(G134=[1]Notice!$B$311,A134+[1]Notice!$C$311,IF(G134=[1]Notice!$B$312,A134+[1]Notice!$C$312,IF(G134=[1]Notice!$B$313,A134+[1]Notice!$C$313,IF(G134=[1]Notice!$B$314,A134+[1]Notice!$C$314,"")))))))</f>
        <v/>
      </c>
      <c r="M134" s="67"/>
      <c r="N134" s="27"/>
      <c r="O134" s="45"/>
      <c r="P134" s="46"/>
    </row>
    <row r="135" spans="1:16" ht="15" customHeight="1">
      <c r="A135" s="62">
        <f t="shared" si="15"/>
        <v>41291</v>
      </c>
      <c r="B135" s="107"/>
      <c r="C135" s="110"/>
      <c r="D135" s="111"/>
      <c r="E135" s="22"/>
      <c r="F135" s="20"/>
      <c r="G135" s="32"/>
      <c r="H135" s="24"/>
      <c r="I135" s="29"/>
      <c r="J135" s="57">
        <f t="shared" si="16"/>
        <v>12</v>
      </c>
      <c r="K135" s="69"/>
      <c r="L135" s="65" t="str">
        <f>IF(M135="X",K135,IF(G135=[1]Notice!$B$309,A135+[1]Notice!$C$309,IF(G135=[1]Notice!$B$310,A135+[1]Notice!$C$310,IF(G135=[1]Notice!$B$311,A135+[1]Notice!$C$311,IF(G135=[1]Notice!$B$312,A135+[1]Notice!$C$312,IF(G135=[1]Notice!$B$313,A135+[1]Notice!$C$313,IF(G135=[1]Notice!$B$314,A135+[1]Notice!$C$314,"")))))))</f>
        <v/>
      </c>
      <c r="M135" s="67"/>
      <c r="N135" s="27"/>
      <c r="O135" s="45"/>
      <c r="P135" s="46"/>
    </row>
    <row r="136" spans="1:16" ht="15" customHeight="1">
      <c r="A136" s="62">
        <f t="shared" si="15"/>
        <v>41291</v>
      </c>
      <c r="B136" s="107"/>
      <c r="C136" s="110"/>
      <c r="D136" s="111"/>
      <c r="E136" s="22"/>
      <c r="F136" s="20"/>
      <c r="G136" s="32"/>
      <c r="H136" s="24"/>
      <c r="I136" s="29"/>
      <c r="J136" s="57">
        <f t="shared" si="16"/>
        <v>12</v>
      </c>
      <c r="K136" s="69"/>
      <c r="L136" s="65" t="str">
        <f>IF(M136="X",K136,IF(G136=[1]Notice!$B$309,A136+[1]Notice!$C$309,IF(G136=[1]Notice!$B$310,A136+[1]Notice!$C$310,IF(G136=[1]Notice!$B$311,A136+[1]Notice!$C$311,IF(G136=[1]Notice!$B$312,A136+[1]Notice!$C$312,IF(G136=[1]Notice!$B$313,A136+[1]Notice!$C$313,IF(G136=[1]Notice!$B$314,A136+[1]Notice!$C$314,"")))))))</f>
        <v/>
      </c>
      <c r="M136" s="67"/>
      <c r="N136" s="27"/>
      <c r="O136" s="45"/>
      <c r="P136" s="46"/>
    </row>
    <row r="137" spans="1:16" ht="15" customHeight="1">
      <c r="A137" s="62">
        <f t="shared" si="15"/>
        <v>41291</v>
      </c>
      <c r="B137" s="50"/>
      <c r="C137" s="49"/>
      <c r="D137" s="49"/>
      <c r="E137" s="22"/>
      <c r="F137" s="20"/>
      <c r="G137" s="32"/>
      <c r="H137" s="24"/>
      <c r="I137" s="29"/>
      <c r="J137" s="57">
        <f t="shared" si="16"/>
        <v>12</v>
      </c>
      <c r="K137" s="69"/>
      <c r="L137" s="65" t="str">
        <f>IF(M137="X",K137,IF(G137=[1]Notice!$B$309,A137+[1]Notice!$C$309,IF(G137=[1]Notice!$B$310,A137+[1]Notice!$C$310,IF(G137=[1]Notice!$B$311,A137+[1]Notice!$C$311,IF(G137=[1]Notice!$B$312,A137+[1]Notice!$C$312,IF(G137=[1]Notice!$B$313,A137+[1]Notice!$C$313,IF(G137=[1]Notice!$B$314,A137+[1]Notice!$C$314,"")))))))</f>
        <v/>
      </c>
      <c r="M137" s="67"/>
      <c r="N137" s="27"/>
      <c r="O137" s="45"/>
      <c r="P137" s="46"/>
    </row>
    <row r="138" spans="1:16" ht="15" customHeight="1">
      <c r="A138" s="61">
        <f>DATEVALUE(C138)</f>
        <v>41292</v>
      </c>
      <c r="B138" s="106" t="str">
        <f>TEXT(C138,"jjj")</f>
        <v>ven</v>
      </c>
      <c r="C138" s="108" t="str">
        <f>"18 Janvier "&amp;[1]Notice!$G$34</f>
        <v>18 Janvier 2013</v>
      </c>
      <c r="D138" s="109"/>
      <c r="E138" s="22"/>
      <c r="F138" s="20"/>
      <c r="G138" s="32"/>
      <c r="H138" s="24"/>
      <c r="I138" s="29"/>
      <c r="J138" s="57">
        <f t="shared" si="16"/>
        <v>12</v>
      </c>
      <c r="K138" s="69"/>
      <c r="L138" s="65" t="str">
        <f>IF(M138="X",K138,IF(G138=[1]Notice!$B$309,A138+[1]Notice!$C$309,IF(G138=[1]Notice!$B$310,A138+[1]Notice!$C$310,IF(G138=[1]Notice!$B$311,A138+[1]Notice!$C$311,IF(G138=[1]Notice!$B$312,A138+[1]Notice!$C$312,IF(G138=[1]Notice!$B$313,A138+[1]Notice!$C$313,IF(G138=[1]Notice!$B$314,A138+[1]Notice!$C$314,"")))))))</f>
        <v/>
      </c>
      <c r="M138" s="67"/>
      <c r="N138" s="27"/>
      <c r="O138" s="45"/>
      <c r="P138" s="46"/>
    </row>
    <row r="139" spans="1:16" ht="15" customHeight="1">
      <c r="A139" s="62">
        <f>A138</f>
        <v>41292</v>
      </c>
      <c r="B139" s="107"/>
      <c r="C139" s="110"/>
      <c r="D139" s="111"/>
      <c r="E139" s="22"/>
      <c r="F139" s="20"/>
      <c r="G139" s="32"/>
      <c r="H139" s="24"/>
      <c r="I139" s="29"/>
      <c r="J139" s="57">
        <f t="shared" si="16"/>
        <v>12</v>
      </c>
      <c r="K139" s="69"/>
      <c r="L139" s="65" t="str">
        <f>IF(M139="X",K139,IF(G139=[1]Notice!$B$309,A139+[1]Notice!$C$309,IF(G139=[1]Notice!$B$310,A139+[1]Notice!$C$310,IF(G139=[1]Notice!$B$311,A139+[1]Notice!$C$311,IF(G139=[1]Notice!$B$312,A139+[1]Notice!$C$312,IF(G139=[1]Notice!$B$313,A139+[1]Notice!$C$313,IF(G139=[1]Notice!$B$314,A139+[1]Notice!$C$314,"")))))))</f>
        <v/>
      </c>
      <c r="M139" s="67"/>
      <c r="N139" s="27"/>
      <c r="O139" s="45"/>
      <c r="P139" s="46"/>
    </row>
    <row r="140" spans="1:16" ht="15" customHeight="1">
      <c r="A140" s="62">
        <f t="shared" ref="A140:A147" si="17">A139</f>
        <v>41292</v>
      </c>
      <c r="B140" s="107"/>
      <c r="C140" s="110"/>
      <c r="D140" s="111"/>
      <c r="E140" s="22"/>
      <c r="F140" s="20"/>
      <c r="G140" s="32"/>
      <c r="H140" s="24"/>
      <c r="I140" s="29"/>
      <c r="J140" s="57">
        <f t="shared" si="16"/>
        <v>12</v>
      </c>
      <c r="K140" s="69"/>
      <c r="L140" s="65" t="str">
        <f>IF(M140="X",K140,IF(G140=[1]Notice!$B$309,A140+[1]Notice!$C$309,IF(G140=[1]Notice!$B$310,A140+[1]Notice!$C$310,IF(G140=[1]Notice!$B$311,A140+[1]Notice!$C$311,IF(G140=[1]Notice!$B$312,A140+[1]Notice!$C$312,IF(G140=[1]Notice!$B$313,A140+[1]Notice!$C$313,IF(G140=[1]Notice!$B$314,A140+[1]Notice!$C$314,"")))))))</f>
        <v/>
      </c>
      <c r="M140" s="67"/>
      <c r="N140" s="27"/>
      <c r="O140" s="45"/>
      <c r="P140" s="46"/>
    </row>
    <row r="141" spans="1:16" ht="15" customHeight="1">
      <c r="A141" s="62">
        <f t="shared" si="17"/>
        <v>41292</v>
      </c>
      <c r="B141" s="107"/>
      <c r="C141" s="110"/>
      <c r="D141" s="111"/>
      <c r="E141" s="22"/>
      <c r="F141" s="20"/>
      <c r="G141" s="32"/>
      <c r="H141" s="24"/>
      <c r="I141" s="29"/>
      <c r="J141" s="57">
        <f t="shared" si="16"/>
        <v>12</v>
      </c>
      <c r="K141" s="69"/>
      <c r="L141" s="65" t="str">
        <f>IF(M141="X",K141,IF(G141=[1]Notice!$B$309,A141+[1]Notice!$C$309,IF(G141=[1]Notice!$B$310,A141+[1]Notice!$C$310,IF(G141=[1]Notice!$B$311,A141+[1]Notice!$C$311,IF(G141=[1]Notice!$B$312,A141+[1]Notice!$C$312,IF(G141=[1]Notice!$B$313,A141+[1]Notice!$C$313,IF(G141=[1]Notice!$B$314,A141+[1]Notice!$C$314,"")))))))</f>
        <v/>
      </c>
      <c r="M141" s="67"/>
      <c r="N141" s="27"/>
      <c r="O141" s="45"/>
      <c r="P141" s="46"/>
    </row>
    <row r="142" spans="1:16" ht="15" customHeight="1">
      <c r="A142" s="62">
        <f t="shared" si="17"/>
        <v>41292</v>
      </c>
      <c r="B142" s="107"/>
      <c r="C142" s="110"/>
      <c r="D142" s="111"/>
      <c r="E142" s="22"/>
      <c r="F142" s="20"/>
      <c r="G142" s="32"/>
      <c r="H142" s="24"/>
      <c r="I142" s="29"/>
      <c r="J142" s="57">
        <f t="shared" si="16"/>
        <v>12</v>
      </c>
      <c r="K142" s="69"/>
      <c r="L142" s="65" t="str">
        <f>IF(M142="X",K142,IF(G142=[1]Notice!$B$309,A142+[1]Notice!$C$309,IF(G142=[1]Notice!$B$310,A142+[1]Notice!$C$310,IF(G142=[1]Notice!$B$311,A142+[1]Notice!$C$311,IF(G142=[1]Notice!$B$312,A142+[1]Notice!$C$312,IF(G142=[1]Notice!$B$313,A142+[1]Notice!$C$313,IF(G142=[1]Notice!$B$314,A142+[1]Notice!$C$314,"")))))))</f>
        <v/>
      </c>
      <c r="M142" s="67"/>
      <c r="N142" s="27"/>
      <c r="O142" s="45"/>
      <c r="P142" s="46"/>
    </row>
    <row r="143" spans="1:16" ht="15" customHeight="1">
      <c r="A143" s="62">
        <f t="shared" si="17"/>
        <v>41292</v>
      </c>
      <c r="B143" s="107"/>
      <c r="C143" s="110"/>
      <c r="D143" s="111"/>
      <c r="E143" s="22"/>
      <c r="F143" s="20"/>
      <c r="G143" s="32"/>
      <c r="H143" s="24"/>
      <c r="I143" s="29"/>
      <c r="J143" s="57">
        <f t="shared" si="16"/>
        <v>12</v>
      </c>
      <c r="K143" s="69"/>
      <c r="L143" s="65" t="str">
        <f>IF(M143="X",K143,IF(G143=[1]Notice!$B$309,A143+[1]Notice!$C$309,IF(G143=[1]Notice!$B$310,A143+[1]Notice!$C$310,IF(G143=[1]Notice!$B$311,A143+[1]Notice!$C$311,IF(G143=[1]Notice!$B$312,A143+[1]Notice!$C$312,IF(G143=[1]Notice!$B$313,A143+[1]Notice!$C$313,IF(G143=[1]Notice!$B$314,A143+[1]Notice!$C$314,"")))))))</f>
        <v/>
      </c>
      <c r="M143" s="67"/>
      <c r="N143" s="27"/>
      <c r="O143" s="45"/>
      <c r="P143" s="46"/>
    </row>
    <row r="144" spans="1:16" ht="15" customHeight="1">
      <c r="A144" s="62">
        <f t="shared" si="17"/>
        <v>41292</v>
      </c>
      <c r="B144" s="107"/>
      <c r="C144" s="110"/>
      <c r="D144" s="111"/>
      <c r="E144" s="22"/>
      <c r="F144" s="20"/>
      <c r="G144" s="32"/>
      <c r="H144" s="24"/>
      <c r="I144" s="29"/>
      <c r="J144" s="57">
        <f t="shared" si="16"/>
        <v>12</v>
      </c>
      <c r="K144" s="69"/>
      <c r="L144" s="65" t="str">
        <f>IF(M144="X",K144,IF(G144=[1]Notice!$B$309,A144+[1]Notice!$C$309,IF(G144=[1]Notice!$B$310,A144+[1]Notice!$C$310,IF(G144=[1]Notice!$B$311,A144+[1]Notice!$C$311,IF(G144=[1]Notice!$B$312,A144+[1]Notice!$C$312,IF(G144=[1]Notice!$B$313,A144+[1]Notice!$C$313,IF(G144=[1]Notice!$B$314,A144+[1]Notice!$C$314,"")))))))</f>
        <v/>
      </c>
      <c r="M144" s="67"/>
      <c r="N144" s="27"/>
      <c r="O144" s="45"/>
      <c r="P144" s="46"/>
    </row>
    <row r="145" spans="1:16" ht="15" customHeight="1">
      <c r="A145" s="62">
        <f t="shared" si="17"/>
        <v>41292</v>
      </c>
      <c r="B145" s="107"/>
      <c r="C145" s="110"/>
      <c r="D145" s="111"/>
      <c r="E145" s="22"/>
      <c r="F145" s="20"/>
      <c r="G145" s="32"/>
      <c r="H145" s="24"/>
      <c r="I145" s="29"/>
      <c r="J145" s="57">
        <f t="shared" si="16"/>
        <v>12</v>
      </c>
      <c r="K145" s="69"/>
      <c r="L145" s="65" t="str">
        <f>IF(M145="X",K145,IF(G145=[1]Notice!$B$309,A145+[1]Notice!$C$309,IF(G145=[1]Notice!$B$310,A145+[1]Notice!$C$310,IF(G145=[1]Notice!$B$311,A145+[1]Notice!$C$311,IF(G145=[1]Notice!$B$312,A145+[1]Notice!$C$312,IF(G145=[1]Notice!$B$313,A145+[1]Notice!$C$313,IF(G145=[1]Notice!$B$314,A145+[1]Notice!$C$314,"")))))))</f>
        <v/>
      </c>
      <c r="M145" s="67"/>
      <c r="N145" s="27"/>
      <c r="O145" s="45"/>
      <c r="P145" s="46"/>
    </row>
    <row r="146" spans="1:16" ht="15" customHeight="1">
      <c r="A146" s="62">
        <f t="shared" si="17"/>
        <v>41292</v>
      </c>
      <c r="B146" s="107"/>
      <c r="C146" s="110"/>
      <c r="D146" s="111"/>
      <c r="E146" s="22"/>
      <c r="F146" s="20"/>
      <c r="G146" s="32"/>
      <c r="H146" s="24"/>
      <c r="I146" s="29"/>
      <c r="J146" s="57">
        <f t="shared" si="16"/>
        <v>12</v>
      </c>
      <c r="K146" s="69"/>
      <c r="L146" s="65" t="str">
        <f>IF(M146="X",K146,IF(G146=[1]Notice!$B$309,A146+[1]Notice!$C$309,IF(G146=[1]Notice!$B$310,A146+[1]Notice!$C$310,IF(G146=[1]Notice!$B$311,A146+[1]Notice!$C$311,IF(G146=[1]Notice!$B$312,A146+[1]Notice!$C$312,IF(G146=[1]Notice!$B$313,A146+[1]Notice!$C$313,IF(G146=[1]Notice!$B$314,A146+[1]Notice!$C$314,"")))))))</f>
        <v/>
      </c>
      <c r="M146" s="67"/>
      <c r="N146" s="27"/>
      <c r="O146" s="45"/>
      <c r="P146" s="46"/>
    </row>
    <row r="147" spans="1:16" ht="15" customHeight="1">
      <c r="A147" s="62">
        <f t="shared" si="17"/>
        <v>41292</v>
      </c>
      <c r="B147" s="50"/>
      <c r="C147" s="49"/>
      <c r="D147" s="49"/>
      <c r="E147" s="22"/>
      <c r="F147" s="20"/>
      <c r="G147" s="32"/>
      <c r="H147" s="24"/>
      <c r="I147" s="29"/>
      <c r="J147" s="57">
        <f t="shared" si="16"/>
        <v>12</v>
      </c>
      <c r="K147" s="69"/>
      <c r="L147" s="65" t="str">
        <f>IF(M147="X",K147,IF(G147=[1]Notice!$B$309,A147+[1]Notice!$C$309,IF(G147=[1]Notice!$B$310,A147+[1]Notice!$C$310,IF(G147=[1]Notice!$B$311,A147+[1]Notice!$C$311,IF(G147=[1]Notice!$B$312,A147+[1]Notice!$C$312,IF(G147=[1]Notice!$B$313,A147+[1]Notice!$C$313,IF(G147=[1]Notice!$B$314,A147+[1]Notice!$C$314,"")))))))</f>
        <v/>
      </c>
      <c r="M147" s="67"/>
      <c r="N147" s="27"/>
      <c r="O147" s="45"/>
      <c r="P147" s="46"/>
    </row>
    <row r="148" spans="1:16" ht="15" customHeight="1">
      <c r="A148" s="61">
        <f>DATEVALUE(C148)</f>
        <v>41293</v>
      </c>
      <c r="B148" s="106" t="str">
        <f>TEXT(C148,"jjj")</f>
        <v>sam</v>
      </c>
      <c r="C148" s="108" t="str">
        <f>"19 Janvier "&amp;[1]Notice!$G$34</f>
        <v>19 Janvier 2013</v>
      </c>
      <c r="D148" s="109"/>
      <c r="E148" s="22"/>
      <c r="F148" s="20"/>
      <c r="G148" s="32"/>
      <c r="H148" s="24"/>
      <c r="I148" s="29"/>
      <c r="J148" s="57">
        <f t="shared" si="16"/>
        <v>12</v>
      </c>
      <c r="K148" s="69"/>
      <c r="L148" s="65" t="str">
        <f>IF(M148="X",K148,IF(G148=[1]Notice!$B$309,A148+[1]Notice!$C$309,IF(G148=[1]Notice!$B$310,A148+[1]Notice!$C$310,IF(G148=[1]Notice!$B$311,A148+[1]Notice!$C$311,IF(G148=[1]Notice!$B$312,A148+[1]Notice!$C$312,IF(G148=[1]Notice!$B$313,A148+[1]Notice!$C$313,IF(G148=[1]Notice!$B$314,A148+[1]Notice!$C$314,"")))))))</f>
        <v/>
      </c>
      <c r="M148" s="67"/>
      <c r="N148" s="27"/>
      <c r="O148" s="45"/>
      <c r="P148" s="46"/>
    </row>
    <row r="149" spans="1:16" ht="15" customHeight="1">
      <c r="A149" s="62">
        <f>A148</f>
        <v>41293</v>
      </c>
      <c r="B149" s="107"/>
      <c r="C149" s="110"/>
      <c r="D149" s="111"/>
      <c r="E149" s="22"/>
      <c r="F149" s="20"/>
      <c r="G149" s="32"/>
      <c r="H149" s="24"/>
      <c r="I149" s="29"/>
      <c r="J149" s="57">
        <f t="shared" si="16"/>
        <v>12</v>
      </c>
      <c r="K149" s="69"/>
      <c r="L149" s="65" t="str">
        <f>IF(M149="X",K149,IF(G149=[1]Notice!$B$309,A149+[1]Notice!$C$309,IF(G149=[1]Notice!$B$310,A149+[1]Notice!$C$310,IF(G149=[1]Notice!$B$311,A149+[1]Notice!$C$311,IF(G149=[1]Notice!$B$312,A149+[1]Notice!$C$312,IF(G149=[1]Notice!$B$313,A149+[1]Notice!$C$313,IF(G149=[1]Notice!$B$314,A149+[1]Notice!$C$314,"")))))))</f>
        <v/>
      </c>
      <c r="M149" s="67"/>
      <c r="N149" s="27"/>
      <c r="O149" s="45"/>
      <c r="P149" s="46"/>
    </row>
    <row r="150" spans="1:16" ht="15" customHeight="1">
      <c r="A150" s="62">
        <f t="shared" ref="A150:A157" si="18">A149</f>
        <v>41293</v>
      </c>
      <c r="B150" s="107"/>
      <c r="C150" s="110"/>
      <c r="D150" s="111"/>
      <c r="E150" s="22"/>
      <c r="F150" s="20"/>
      <c r="G150" s="32"/>
      <c r="H150" s="24"/>
      <c r="I150" s="29"/>
      <c r="J150" s="57">
        <f t="shared" si="16"/>
        <v>12</v>
      </c>
      <c r="K150" s="69"/>
      <c r="L150" s="65" t="str">
        <f>IF(M150="X",K150,IF(G150=[1]Notice!$B$309,A150+[1]Notice!$C$309,IF(G150=[1]Notice!$B$310,A150+[1]Notice!$C$310,IF(G150=[1]Notice!$B$311,A150+[1]Notice!$C$311,IF(G150=[1]Notice!$B$312,A150+[1]Notice!$C$312,IF(G150=[1]Notice!$B$313,A150+[1]Notice!$C$313,IF(G150=[1]Notice!$B$314,A150+[1]Notice!$C$314,"")))))))</f>
        <v/>
      </c>
      <c r="M150" s="67"/>
      <c r="N150" s="27"/>
      <c r="O150" s="45"/>
      <c r="P150" s="46"/>
    </row>
    <row r="151" spans="1:16" ht="15" customHeight="1">
      <c r="A151" s="62">
        <f t="shared" si="18"/>
        <v>41293</v>
      </c>
      <c r="B151" s="107"/>
      <c r="C151" s="110"/>
      <c r="D151" s="111"/>
      <c r="E151" s="22"/>
      <c r="F151" s="20"/>
      <c r="G151" s="32"/>
      <c r="H151" s="24"/>
      <c r="I151" s="29"/>
      <c r="J151" s="57">
        <f t="shared" si="16"/>
        <v>12</v>
      </c>
      <c r="K151" s="69"/>
      <c r="L151" s="65" t="str">
        <f>IF(M151="X",K151,IF(G151=[1]Notice!$B$309,A151+[1]Notice!$C$309,IF(G151=[1]Notice!$B$310,A151+[1]Notice!$C$310,IF(G151=[1]Notice!$B$311,A151+[1]Notice!$C$311,IF(G151=[1]Notice!$B$312,A151+[1]Notice!$C$312,IF(G151=[1]Notice!$B$313,A151+[1]Notice!$C$313,IF(G151=[1]Notice!$B$314,A151+[1]Notice!$C$314,"")))))))</f>
        <v/>
      </c>
      <c r="M151" s="67"/>
      <c r="N151" s="27"/>
      <c r="O151" s="45"/>
      <c r="P151" s="46"/>
    </row>
    <row r="152" spans="1:16" ht="15" customHeight="1">
      <c r="A152" s="62">
        <f t="shared" si="18"/>
        <v>41293</v>
      </c>
      <c r="B152" s="107"/>
      <c r="C152" s="110"/>
      <c r="D152" s="111"/>
      <c r="E152" s="22"/>
      <c r="F152" s="20"/>
      <c r="G152" s="32"/>
      <c r="H152" s="24"/>
      <c r="I152" s="29"/>
      <c r="J152" s="57">
        <f t="shared" si="16"/>
        <v>12</v>
      </c>
      <c r="K152" s="69"/>
      <c r="L152" s="65" t="str">
        <f>IF(M152="X",K152,IF(G152=[1]Notice!$B$309,A152+[1]Notice!$C$309,IF(G152=[1]Notice!$B$310,A152+[1]Notice!$C$310,IF(G152=[1]Notice!$B$311,A152+[1]Notice!$C$311,IF(G152=[1]Notice!$B$312,A152+[1]Notice!$C$312,IF(G152=[1]Notice!$B$313,A152+[1]Notice!$C$313,IF(G152=[1]Notice!$B$314,A152+[1]Notice!$C$314,"")))))))</f>
        <v/>
      </c>
      <c r="M152" s="67"/>
      <c r="N152" s="27"/>
      <c r="O152" s="45"/>
      <c r="P152" s="46"/>
    </row>
    <row r="153" spans="1:16" ht="15" customHeight="1">
      <c r="A153" s="62">
        <f t="shared" si="18"/>
        <v>41293</v>
      </c>
      <c r="B153" s="107"/>
      <c r="C153" s="110"/>
      <c r="D153" s="111"/>
      <c r="E153" s="22"/>
      <c r="F153" s="20"/>
      <c r="G153" s="32"/>
      <c r="H153" s="24"/>
      <c r="I153" s="29"/>
      <c r="J153" s="57">
        <f t="shared" si="16"/>
        <v>12</v>
      </c>
      <c r="K153" s="69"/>
      <c r="L153" s="65" t="str">
        <f>IF(M153="X",K153,IF(G153=[1]Notice!$B$309,A153+[1]Notice!$C$309,IF(G153=[1]Notice!$B$310,A153+[1]Notice!$C$310,IF(G153=[1]Notice!$B$311,A153+[1]Notice!$C$311,IF(G153=[1]Notice!$B$312,A153+[1]Notice!$C$312,IF(G153=[1]Notice!$B$313,A153+[1]Notice!$C$313,IF(G153=[1]Notice!$B$314,A153+[1]Notice!$C$314,"")))))))</f>
        <v/>
      </c>
      <c r="M153" s="67"/>
      <c r="N153" s="27"/>
      <c r="O153" s="45"/>
      <c r="P153" s="46"/>
    </row>
    <row r="154" spans="1:16" ht="15" customHeight="1">
      <c r="A154" s="62">
        <f t="shared" si="18"/>
        <v>41293</v>
      </c>
      <c r="B154" s="107"/>
      <c r="C154" s="110"/>
      <c r="D154" s="111"/>
      <c r="E154" s="22"/>
      <c r="F154" s="20"/>
      <c r="G154" s="32"/>
      <c r="H154" s="24"/>
      <c r="I154" s="29"/>
      <c r="J154" s="57">
        <f t="shared" si="16"/>
        <v>12</v>
      </c>
      <c r="K154" s="69"/>
      <c r="L154" s="65" t="str">
        <f>IF(M154="X",K154,IF(G154=[1]Notice!$B$309,A154+[1]Notice!$C$309,IF(G154=[1]Notice!$B$310,A154+[1]Notice!$C$310,IF(G154=[1]Notice!$B$311,A154+[1]Notice!$C$311,IF(G154=[1]Notice!$B$312,A154+[1]Notice!$C$312,IF(G154=[1]Notice!$B$313,A154+[1]Notice!$C$313,IF(G154=[1]Notice!$B$314,A154+[1]Notice!$C$314,"")))))))</f>
        <v/>
      </c>
      <c r="M154" s="67"/>
      <c r="N154" s="27"/>
      <c r="O154" s="45"/>
      <c r="P154" s="46"/>
    </row>
    <row r="155" spans="1:16" ht="15" customHeight="1">
      <c r="A155" s="62">
        <f t="shared" si="18"/>
        <v>41293</v>
      </c>
      <c r="B155" s="107"/>
      <c r="C155" s="110"/>
      <c r="D155" s="111"/>
      <c r="E155" s="22"/>
      <c r="F155" s="20"/>
      <c r="G155" s="32"/>
      <c r="H155" s="24"/>
      <c r="I155" s="29"/>
      <c r="J155" s="57">
        <f t="shared" si="16"/>
        <v>12</v>
      </c>
      <c r="K155" s="69"/>
      <c r="L155" s="65" t="str">
        <f>IF(M155="X",K155,IF(G155=[1]Notice!$B$309,A155+[1]Notice!$C$309,IF(G155=[1]Notice!$B$310,A155+[1]Notice!$C$310,IF(G155=[1]Notice!$B$311,A155+[1]Notice!$C$311,IF(G155=[1]Notice!$B$312,A155+[1]Notice!$C$312,IF(G155=[1]Notice!$B$313,A155+[1]Notice!$C$313,IF(G155=[1]Notice!$B$314,A155+[1]Notice!$C$314,"")))))))</f>
        <v/>
      </c>
      <c r="M155" s="67"/>
      <c r="N155" s="27"/>
      <c r="O155" s="45"/>
      <c r="P155" s="46"/>
    </row>
    <row r="156" spans="1:16" ht="15" customHeight="1">
      <c r="A156" s="62">
        <f t="shared" si="18"/>
        <v>41293</v>
      </c>
      <c r="B156" s="107"/>
      <c r="C156" s="110"/>
      <c r="D156" s="111"/>
      <c r="E156" s="22"/>
      <c r="F156" s="20"/>
      <c r="G156" s="32"/>
      <c r="H156" s="24"/>
      <c r="I156" s="29"/>
      <c r="J156" s="57">
        <f t="shared" si="16"/>
        <v>12</v>
      </c>
      <c r="K156" s="69"/>
      <c r="L156" s="65" t="str">
        <f>IF(M156="X",K156,IF(G156=[1]Notice!$B$309,A156+[1]Notice!$C$309,IF(G156=[1]Notice!$B$310,A156+[1]Notice!$C$310,IF(G156=[1]Notice!$B$311,A156+[1]Notice!$C$311,IF(G156=[1]Notice!$B$312,A156+[1]Notice!$C$312,IF(G156=[1]Notice!$B$313,A156+[1]Notice!$C$313,IF(G156=[1]Notice!$B$314,A156+[1]Notice!$C$314,"")))))))</f>
        <v/>
      </c>
      <c r="M156" s="67"/>
      <c r="N156" s="27"/>
      <c r="O156" s="45"/>
      <c r="P156" s="46"/>
    </row>
    <row r="157" spans="1:16" ht="15" customHeight="1">
      <c r="A157" s="62">
        <f t="shared" si="18"/>
        <v>41293</v>
      </c>
      <c r="B157" s="50"/>
      <c r="C157" s="49"/>
      <c r="D157" s="49"/>
      <c r="E157" s="22"/>
      <c r="F157" s="20"/>
      <c r="G157" s="32"/>
      <c r="H157" s="24"/>
      <c r="I157" s="29"/>
      <c r="J157" s="57">
        <f t="shared" si="16"/>
        <v>12</v>
      </c>
      <c r="K157" s="69"/>
      <c r="L157" s="65" t="str">
        <f>IF(M157="X",K157,IF(G157=[1]Notice!$B$309,A157+[1]Notice!$C$309,IF(G157=[1]Notice!$B$310,A157+[1]Notice!$C$310,IF(G157=[1]Notice!$B$311,A157+[1]Notice!$C$311,IF(G157=[1]Notice!$B$312,A157+[1]Notice!$C$312,IF(G157=[1]Notice!$B$313,A157+[1]Notice!$C$313,IF(G157=[1]Notice!$B$314,A157+[1]Notice!$C$314,"")))))))</f>
        <v/>
      </c>
      <c r="M157" s="67"/>
      <c r="N157" s="27"/>
      <c r="O157" s="45"/>
      <c r="P157" s="46"/>
    </row>
    <row r="158" spans="1:16" ht="15" customHeight="1">
      <c r="A158" s="61">
        <f>DATEVALUE(C158)</f>
        <v>41294</v>
      </c>
      <c r="B158" s="106" t="str">
        <f>TEXT(C158,"jjj")</f>
        <v>dim</v>
      </c>
      <c r="C158" s="110" t="str">
        <f>"20 Janvier "&amp;[1]Notice!$G$34</f>
        <v>20 Janvier 2013</v>
      </c>
      <c r="D158" s="111"/>
      <c r="E158" s="22"/>
      <c r="F158" s="20"/>
      <c r="G158" s="32"/>
      <c r="H158" s="24"/>
      <c r="I158" s="29"/>
      <c r="J158" s="57">
        <f t="shared" si="16"/>
        <v>12</v>
      </c>
      <c r="K158" s="69"/>
      <c r="L158" s="65" t="str">
        <f>IF(M158="X",K158,IF(G158=[1]Notice!$B$309,A158+[1]Notice!$C$309,IF(G158=[1]Notice!$B$310,A158+[1]Notice!$C$310,IF(G158=[1]Notice!$B$311,A158+[1]Notice!$C$311,IF(G158=[1]Notice!$B$312,A158+[1]Notice!$C$312,IF(G158=[1]Notice!$B$313,A158+[1]Notice!$C$313,IF(G158=[1]Notice!$B$314,A158+[1]Notice!$C$314,"")))))))</f>
        <v/>
      </c>
      <c r="M158" s="67"/>
      <c r="N158" s="27"/>
      <c r="O158" s="45"/>
      <c r="P158" s="46"/>
    </row>
    <row r="159" spans="1:16" ht="15" customHeight="1">
      <c r="A159" s="62">
        <f>A158</f>
        <v>41294</v>
      </c>
      <c r="B159" s="107"/>
      <c r="C159" s="110"/>
      <c r="D159" s="111"/>
      <c r="E159" s="22"/>
      <c r="F159" s="20"/>
      <c r="G159" s="32"/>
      <c r="H159" s="24"/>
      <c r="I159" s="29"/>
      <c r="J159" s="57">
        <f t="shared" si="16"/>
        <v>12</v>
      </c>
      <c r="K159" s="69"/>
      <c r="L159" s="65" t="str">
        <f>IF(M159="X",K159,IF(G159=[1]Notice!$B$309,A159+[1]Notice!$C$309,IF(G159=[1]Notice!$B$310,A159+[1]Notice!$C$310,IF(G159=[1]Notice!$B$311,A159+[1]Notice!$C$311,IF(G159=[1]Notice!$B$312,A159+[1]Notice!$C$312,IF(G159=[1]Notice!$B$313,A159+[1]Notice!$C$313,IF(G159=[1]Notice!$B$314,A159+[1]Notice!$C$314,"")))))))</f>
        <v/>
      </c>
      <c r="M159" s="67"/>
      <c r="N159" s="27"/>
      <c r="O159" s="45"/>
      <c r="P159" s="46"/>
    </row>
    <row r="160" spans="1:16" ht="15" customHeight="1">
      <c r="A160" s="62">
        <f t="shared" ref="A160:A167" si="19">A159</f>
        <v>41294</v>
      </c>
      <c r="B160" s="107"/>
      <c r="C160" s="110"/>
      <c r="D160" s="111"/>
      <c r="E160" s="22"/>
      <c r="F160" s="20"/>
      <c r="G160" s="32"/>
      <c r="H160" s="24"/>
      <c r="I160" s="29"/>
      <c r="J160" s="57">
        <f t="shared" si="16"/>
        <v>12</v>
      </c>
      <c r="K160" s="69"/>
      <c r="L160" s="65" t="str">
        <f>IF(M160="X",K160,IF(G160=[1]Notice!$B$309,A160+[1]Notice!$C$309,IF(G160=[1]Notice!$B$310,A160+[1]Notice!$C$310,IF(G160=[1]Notice!$B$311,A160+[1]Notice!$C$311,IF(G160=[1]Notice!$B$312,A160+[1]Notice!$C$312,IF(G160=[1]Notice!$B$313,A160+[1]Notice!$C$313,IF(G160=[1]Notice!$B$314,A160+[1]Notice!$C$314,"")))))))</f>
        <v/>
      </c>
      <c r="M160" s="67"/>
      <c r="N160" s="27"/>
      <c r="O160" s="45"/>
      <c r="P160" s="46"/>
    </row>
    <row r="161" spans="1:16" ht="15" customHeight="1">
      <c r="A161" s="62">
        <f t="shared" si="19"/>
        <v>41294</v>
      </c>
      <c r="B161" s="107"/>
      <c r="C161" s="110"/>
      <c r="D161" s="111"/>
      <c r="E161" s="22"/>
      <c r="F161" s="20"/>
      <c r="G161" s="32"/>
      <c r="H161" s="24"/>
      <c r="I161" s="29"/>
      <c r="J161" s="57">
        <f t="shared" si="16"/>
        <v>12</v>
      </c>
      <c r="K161" s="69"/>
      <c r="L161" s="65" t="str">
        <f>IF(M161="X",K161,IF(G161=[1]Notice!$B$309,A161+[1]Notice!$C$309,IF(G161=[1]Notice!$B$310,A161+[1]Notice!$C$310,IF(G161=[1]Notice!$B$311,A161+[1]Notice!$C$311,IF(G161=[1]Notice!$B$312,A161+[1]Notice!$C$312,IF(G161=[1]Notice!$B$313,A161+[1]Notice!$C$313,IF(G161=[1]Notice!$B$314,A161+[1]Notice!$C$314,"")))))))</f>
        <v/>
      </c>
      <c r="M161" s="67"/>
      <c r="N161" s="27"/>
      <c r="O161" s="45"/>
      <c r="P161" s="46"/>
    </row>
    <row r="162" spans="1:16" ht="15" customHeight="1">
      <c r="A162" s="62">
        <f t="shared" si="19"/>
        <v>41294</v>
      </c>
      <c r="B162" s="107"/>
      <c r="C162" s="110"/>
      <c r="D162" s="111"/>
      <c r="E162" s="22"/>
      <c r="F162" s="20"/>
      <c r="G162" s="32"/>
      <c r="H162" s="24"/>
      <c r="I162" s="29"/>
      <c r="J162" s="57">
        <f t="shared" si="16"/>
        <v>12</v>
      </c>
      <c r="K162" s="69"/>
      <c r="L162" s="65" t="str">
        <f>IF(M162="X",K162,IF(G162=[1]Notice!$B$309,A162+[1]Notice!$C$309,IF(G162=[1]Notice!$B$310,A162+[1]Notice!$C$310,IF(G162=[1]Notice!$B$311,A162+[1]Notice!$C$311,IF(G162=[1]Notice!$B$312,A162+[1]Notice!$C$312,IF(G162=[1]Notice!$B$313,A162+[1]Notice!$C$313,IF(G162=[1]Notice!$B$314,A162+[1]Notice!$C$314,"")))))))</f>
        <v/>
      </c>
      <c r="M162" s="67"/>
      <c r="N162" s="27"/>
      <c r="O162" s="45"/>
      <c r="P162" s="46"/>
    </row>
    <row r="163" spans="1:16" ht="15" customHeight="1">
      <c r="A163" s="62">
        <f t="shared" si="19"/>
        <v>41294</v>
      </c>
      <c r="B163" s="107"/>
      <c r="C163" s="110"/>
      <c r="D163" s="111"/>
      <c r="E163" s="22"/>
      <c r="F163" s="20"/>
      <c r="G163" s="32"/>
      <c r="H163" s="24"/>
      <c r="I163" s="29"/>
      <c r="J163" s="57">
        <f t="shared" si="16"/>
        <v>12</v>
      </c>
      <c r="K163" s="69"/>
      <c r="L163" s="65" t="str">
        <f>IF(M163="X",K163,IF(G163=[1]Notice!$B$309,A163+[1]Notice!$C$309,IF(G163=[1]Notice!$B$310,A163+[1]Notice!$C$310,IF(G163=[1]Notice!$B$311,A163+[1]Notice!$C$311,IF(G163=[1]Notice!$B$312,A163+[1]Notice!$C$312,IF(G163=[1]Notice!$B$313,A163+[1]Notice!$C$313,IF(G163=[1]Notice!$B$314,A163+[1]Notice!$C$314,"")))))))</f>
        <v/>
      </c>
      <c r="M163" s="67"/>
      <c r="N163" s="27"/>
      <c r="O163" s="45"/>
      <c r="P163" s="46"/>
    </row>
    <row r="164" spans="1:16" ht="15" customHeight="1">
      <c r="A164" s="62">
        <f t="shared" si="19"/>
        <v>41294</v>
      </c>
      <c r="B164" s="107"/>
      <c r="C164" s="110"/>
      <c r="D164" s="111"/>
      <c r="E164" s="22"/>
      <c r="F164" s="20"/>
      <c r="G164" s="32"/>
      <c r="H164" s="24"/>
      <c r="I164" s="29"/>
      <c r="J164" s="57">
        <f t="shared" si="16"/>
        <v>12</v>
      </c>
      <c r="K164" s="69"/>
      <c r="L164" s="65" t="str">
        <f>IF(M164="X",K164,IF(G164=[1]Notice!$B$309,A164+[1]Notice!$C$309,IF(G164=[1]Notice!$B$310,A164+[1]Notice!$C$310,IF(G164=[1]Notice!$B$311,A164+[1]Notice!$C$311,IF(G164=[1]Notice!$B$312,A164+[1]Notice!$C$312,IF(G164=[1]Notice!$B$313,A164+[1]Notice!$C$313,IF(G164=[1]Notice!$B$314,A164+[1]Notice!$C$314,"")))))))</f>
        <v/>
      </c>
      <c r="M164" s="67"/>
      <c r="N164" s="27"/>
      <c r="O164" s="45"/>
      <c r="P164" s="46"/>
    </row>
    <row r="165" spans="1:16" ht="15" customHeight="1">
      <c r="A165" s="62">
        <f t="shared" si="19"/>
        <v>41294</v>
      </c>
      <c r="B165" s="107"/>
      <c r="C165" s="110"/>
      <c r="D165" s="111"/>
      <c r="E165" s="22"/>
      <c r="F165" s="20"/>
      <c r="G165" s="32"/>
      <c r="H165" s="24"/>
      <c r="I165" s="29"/>
      <c r="J165" s="57">
        <f t="shared" si="16"/>
        <v>12</v>
      </c>
      <c r="K165" s="69"/>
      <c r="L165" s="65" t="str">
        <f>IF(M165="X",K165,IF(G165=[1]Notice!$B$309,A165+[1]Notice!$C$309,IF(G165=[1]Notice!$B$310,A165+[1]Notice!$C$310,IF(G165=[1]Notice!$B$311,A165+[1]Notice!$C$311,IF(G165=[1]Notice!$B$312,A165+[1]Notice!$C$312,IF(G165=[1]Notice!$B$313,A165+[1]Notice!$C$313,IF(G165=[1]Notice!$B$314,A165+[1]Notice!$C$314,"")))))))</f>
        <v/>
      </c>
      <c r="M165" s="67"/>
      <c r="N165" s="27"/>
      <c r="O165" s="45"/>
      <c r="P165" s="46"/>
    </row>
    <row r="166" spans="1:16" ht="15" customHeight="1">
      <c r="A166" s="62">
        <f t="shared" si="19"/>
        <v>41294</v>
      </c>
      <c r="B166" s="107"/>
      <c r="C166" s="110"/>
      <c r="D166" s="111"/>
      <c r="E166" s="22"/>
      <c r="F166" s="20"/>
      <c r="G166" s="32"/>
      <c r="H166" s="24"/>
      <c r="I166" s="29"/>
      <c r="J166" s="57">
        <f t="shared" si="16"/>
        <v>12</v>
      </c>
      <c r="K166" s="69"/>
      <c r="L166" s="65" t="str">
        <f>IF(M166="X",K166,IF(G166=[1]Notice!$B$309,A166+[1]Notice!$C$309,IF(G166=[1]Notice!$B$310,A166+[1]Notice!$C$310,IF(G166=[1]Notice!$B$311,A166+[1]Notice!$C$311,IF(G166=[1]Notice!$B$312,A166+[1]Notice!$C$312,IF(G166=[1]Notice!$B$313,A166+[1]Notice!$C$313,IF(G166=[1]Notice!$B$314,A166+[1]Notice!$C$314,"")))))))</f>
        <v/>
      </c>
      <c r="M166" s="67"/>
      <c r="N166" s="27"/>
      <c r="O166" s="45"/>
      <c r="P166" s="46"/>
    </row>
    <row r="167" spans="1:16" ht="15" customHeight="1">
      <c r="A167" s="62">
        <f t="shared" si="19"/>
        <v>41294</v>
      </c>
      <c r="B167" s="50"/>
      <c r="C167" s="49"/>
      <c r="D167" s="49"/>
      <c r="E167" s="22"/>
      <c r="F167" s="20"/>
      <c r="G167" s="32"/>
      <c r="H167" s="24"/>
      <c r="I167" s="29"/>
      <c r="J167" s="57">
        <f t="shared" si="16"/>
        <v>12</v>
      </c>
      <c r="K167" s="69"/>
      <c r="L167" s="65" t="str">
        <f>IF(M167="X",K167,IF(G167=[1]Notice!$B$309,A167+[1]Notice!$C$309,IF(G167=[1]Notice!$B$310,A167+[1]Notice!$C$310,IF(G167=[1]Notice!$B$311,A167+[1]Notice!$C$311,IF(G167=[1]Notice!$B$312,A167+[1]Notice!$C$312,IF(G167=[1]Notice!$B$313,A167+[1]Notice!$C$313,IF(G167=[1]Notice!$B$314,A167+[1]Notice!$C$314,"")))))))</f>
        <v/>
      </c>
      <c r="M167" s="67"/>
      <c r="N167" s="27"/>
      <c r="O167" s="45"/>
      <c r="P167" s="46"/>
    </row>
    <row r="168" spans="1:16" ht="15" customHeight="1">
      <c r="A168" s="61">
        <f>DATEVALUE(C168)</f>
        <v>41295</v>
      </c>
      <c r="B168" s="106" t="str">
        <f>TEXT(C168,"jjj")</f>
        <v>lun</v>
      </c>
      <c r="C168" s="108" t="str">
        <f>"21 Janvier "&amp;[1]Notice!$G$34</f>
        <v>21 Janvier 2013</v>
      </c>
      <c r="D168" s="109"/>
      <c r="E168" s="22"/>
      <c r="F168" s="20"/>
      <c r="G168" s="32"/>
      <c r="H168" s="24"/>
      <c r="I168" s="29"/>
      <c r="J168" s="57">
        <f t="shared" si="16"/>
        <v>12</v>
      </c>
      <c r="K168" s="69"/>
      <c r="L168" s="65" t="str">
        <f>IF(M168="X",K168,IF(G168=[1]Notice!$B$309,A168+[1]Notice!$C$309,IF(G168=[1]Notice!$B$310,A168+[1]Notice!$C$310,IF(G168=[1]Notice!$B$311,A168+[1]Notice!$C$311,IF(G168=[1]Notice!$B$312,A168+[1]Notice!$C$312,IF(G168=[1]Notice!$B$313,A168+[1]Notice!$C$313,IF(G168=[1]Notice!$B$314,A168+[1]Notice!$C$314,"")))))))</f>
        <v/>
      </c>
      <c r="M168" s="67"/>
      <c r="N168" s="27"/>
      <c r="O168" s="45"/>
      <c r="P168" s="46"/>
    </row>
    <row r="169" spans="1:16" ht="15" customHeight="1">
      <c r="A169" s="62">
        <f>A168</f>
        <v>41295</v>
      </c>
      <c r="B169" s="107"/>
      <c r="C169" s="110"/>
      <c r="D169" s="111"/>
      <c r="E169" s="22"/>
      <c r="F169" s="20"/>
      <c r="G169" s="32"/>
      <c r="H169" s="24"/>
      <c r="I169" s="29"/>
      <c r="J169" s="57">
        <f t="shared" si="16"/>
        <v>12</v>
      </c>
      <c r="K169" s="69"/>
      <c r="L169" s="65" t="str">
        <f>IF(M169="X",K169,IF(G169=[1]Notice!$B$309,A169+[1]Notice!$C$309,IF(G169=[1]Notice!$B$310,A169+[1]Notice!$C$310,IF(G169=[1]Notice!$B$311,A169+[1]Notice!$C$311,IF(G169=[1]Notice!$B$312,A169+[1]Notice!$C$312,IF(G169=[1]Notice!$B$313,A169+[1]Notice!$C$313,IF(G169=[1]Notice!$B$314,A169+[1]Notice!$C$314,"")))))))</f>
        <v/>
      </c>
      <c r="M169" s="67"/>
      <c r="N169" s="27"/>
      <c r="O169" s="45"/>
      <c r="P169" s="46"/>
    </row>
    <row r="170" spans="1:16" ht="15" customHeight="1">
      <c r="A170" s="62">
        <f>A169</f>
        <v>41295</v>
      </c>
      <c r="B170" s="107"/>
      <c r="C170" s="110"/>
      <c r="D170" s="111"/>
      <c r="E170" s="22"/>
      <c r="F170" s="20"/>
      <c r="G170" s="32"/>
      <c r="H170" s="24"/>
      <c r="I170" s="29"/>
      <c r="J170" s="57">
        <f t="shared" si="16"/>
        <v>12</v>
      </c>
      <c r="K170" s="69"/>
      <c r="L170" s="65" t="str">
        <f>IF(M170="X",K170,IF(G170=[1]Notice!$B$309,A170+[1]Notice!$C$309,IF(G170=[1]Notice!$B$310,A170+[1]Notice!$C$310,IF(G170=[1]Notice!$B$311,A170+[1]Notice!$C$311,IF(G170=[1]Notice!$B$312,A170+[1]Notice!$C$312,IF(G170=[1]Notice!$B$313,A170+[1]Notice!$C$313,IF(G170=[1]Notice!$B$314,A170+[1]Notice!$C$314,"")))))))</f>
        <v/>
      </c>
      <c r="M170" s="67"/>
      <c r="N170" s="27"/>
      <c r="O170" s="45"/>
      <c r="P170" s="46"/>
    </row>
    <row r="171" spans="1:16" ht="15" customHeight="1">
      <c r="A171" s="62">
        <f t="shared" ref="A171:A177" si="20">A170</f>
        <v>41295</v>
      </c>
      <c r="B171" s="107"/>
      <c r="C171" s="110"/>
      <c r="D171" s="111"/>
      <c r="E171" s="22"/>
      <c r="F171" s="20"/>
      <c r="G171" s="32"/>
      <c r="H171" s="24"/>
      <c r="I171" s="29"/>
      <c r="J171" s="57">
        <f t="shared" si="16"/>
        <v>12</v>
      </c>
      <c r="K171" s="69"/>
      <c r="L171" s="65" t="str">
        <f>IF(M171="X",K171,IF(G171=[1]Notice!$B$309,A171+[1]Notice!$C$309,IF(G171=[1]Notice!$B$310,A171+[1]Notice!$C$310,IF(G171=[1]Notice!$B$311,A171+[1]Notice!$C$311,IF(G171=[1]Notice!$B$312,A171+[1]Notice!$C$312,IF(G171=[1]Notice!$B$313,A171+[1]Notice!$C$313,IF(G171=[1]Notice!$B$314,A171+[1]Notice!$C$314,"")))))))</f>
        <v/>
      </c>
      <c r="M171" s="67"/>
      <c r="N171" s="27"/>
      <c r="O171" s="45"/>
      <c r="P171" s="46"/>
    </row>
    <row r="172" spans="1:16" ht="15" customHeight="1">
      <c r="A172" s="62">
        <f t="shared" si="20"/>
        <v>41295</v>
      </c>
      <c r="B172" s="107"/>
      <c r="C172" s="110"/>
      <c r="D172" s="111"/>
      <c r="E172" s="22"/>
      <c r="F172" s="20"/>
      <c r="G172" s="32"/>
      <c r="H172" s="24"/>
      <c r="I172" s="29"/>
      <c r="J172" s="57">
        <f t="shared" si="16"/>
        <v>12</v>
      </c>
      <c r="K172" s="69"/>
      <c r="L172" s="65" t="str">
        <f>IF(M172="X",K172,IF(G172=[1]Notice!$B$309,A172+[1]Notice!$C$309,IF(G172=[1]Notice!$B$310,A172+[1]Notice!$C$310,IF(G172=[1]Notice!$B$311,A172+[1]Notice!$C$311,IF(G172=[1]Notice!$B$312,A172+[1]Notice!$C$312,IF(G172=[1]Notice!$B$313,A172+[1]Notice!$C$313,IF(G172=[1]Notice!$B$314,A172+[1]Notice!$C$314,"")))))))</f>
        <v/>
      </c>
      <c r="M172" s="67"/>
      <c r="N172" s="27"/>
      <c r="O172" s="45"/>
      <c r="P172" s="46"/>
    </row>
    <row r="173" spans="1:16" ht="15" customHeight="1">
      <c r="A173" s="62">
        <f t="shared" si="20"/>
        <v>41295</v>
      </c>
      <c r="B173" s="107"/>
      <c r="C173" s="110"/>
      <c r="D173" s="111"/>
      <c r="E173" s="22"/>
      <c r="F173" s="20"/>
      <c r="G173" s="32"/>
      <c r="H173" s="24"/>
      <c r="I173" s="29"/>
      <c r="J173" s="57">
        <f t="shared" si="16"/>
        <v>12</v>
      </c>
      <c r="K173" s="69"/>
      <c r="L173" s="65" t="str">
        <f>IF(M173="X",K173,IF(G173=[1]Notice!$B$309,A173+[1]Notice!$C$309,IF(G173=[1]Notice!$B$310,A173+[1]Notice!$C$310,IF(G173=[1]Notice!$B$311,A173+[1]Notice!$C$311,IF(G173=[1]Notice!$B$312,A173+[1]Notice!$C$312,IF(G173=[1]Notice!$B$313,A173+[1]Notice!$C$313,IF(G173=[1]Notice!$B$314,A173+[1]Notice!$C$314,"")))))))</f>
        <v/>
      </c>
      <c r="M173" s="67"/>
      <c r="N173" s="27"/>
      <c r="O173" s="45"/>
      <c r="P173" s="46"/>
    </row>
    <row r="174" spans="1:16" ht="15" customHeight="1">
      <c r="A174" s="62">
        <f t="shared" si="20"/>
        <v>41295</v>
      </c>
      <c r="B174" s="107"/>
      <c r="C174" s="110"/>
      <c r="D174" s="111"/>
      <c r="E174" s="22"/>
      <c r="F174" s="20"/>
      <c r="G174" s="32"/>
      <c r="H174" s="24"/>
      <c r="I174" s="29"/>
      <c r="J174" s="57">
        <f t="shared" si="16"/>
        <v>12</v>
      </c>
      <c r="K174" s="69"/>
      <c r="L174" s="65" t="str">
        <f>IF(M174="X",K174,IF(G174=[1]Notice!$B$309,A174+[1]Notice!$C$309,IF(G174=[1]Notice!$B$310,A174+[1]Notice!$C$310,IF(G174=[1]Notice!$B$311,A174+[1]Notice!$C$311,IF(G174=[1]Notice!$B$312,A174+[1]Notice!$C$312,IF(G174=[1]Notice!$B$313,A174+[1]Notice!$C$313,IF(G174=[1]Notice!$B$314,A174+[1]Notice!$C$314,"")))))))</f>
        <v/>
      </c>
      <c r="M174" s="67"/>
      <c r="N174" s="27"/>
      <c r="O174" s="45"/>
      <c r="P174" s="46"/>
    </row>
    <row r="175" spans="1:16" ht="15" customHeight="1">
      <c r="A175" s="62">
        <f t="shared" si="20"/>
        <v>41295</v>
      </c>
      <c r="B175" s="107"/>
      <c r="C175" s="110"/>
      <c r="D175" s="111"/>
      <c r="E175" s="22"/>
      <c r="F175" s="20"/>
      <c r="G175" s="32"/>
      <c r="H175" s="24"/>
      <c r="I175" s="29"/>
      <c r="J175" s="57">
        <f t="shared" si="16"/>
        <v>12</v>
      </c>
      <c r="K175" s="69"/>
      <c r="L175" s="65" t="str">
        <f>IF(M175="X",K175,IF(G175=[1]Notice!$B$309,A175+[1]Notice!$C$309,IF(G175=[1]Notice!$B$310,A175+[1]Notice!$C$310,IF(G175=[1]Notice!$B$311,A175+[1]Notice!$C$311,IF(G175=[1]Notice!$B$312,A175+[1]Notice!$C$312,IF(G175=[1]Notice!$B$313,A175+[1]Notice!$C$313,IF(G175=[1]Notice!$B$314,A175+[1]Notice!$C$314,"")))))))</f>
        <v/>
      </c>
      <c r="M175" s="67"/>
      <c r="N175" s="27"/>
      <c r="O175" s="45"/>
      <c r="P175" s="46"/>
    </row>
    <row r="176" spans="1:16" ht="15" customHeight="1">
      <c r="A176" s="62">
        <f t="shared" si="20"/>
        <v>41295</v>
      </c>
      <c r="B176" s="107"/>
      <c r="C176" s="110"/>
      <c r="D176" s="111"/>
      <c r="E176" s="22"/>
      <c r="F176" s="20"/>
      <c r="G176" s="32"/>
      <c r="H176" s="24"/>
      <c r="I176" s="29"/>
      <c r="J176" s="57">
        <f t="shared" si="16"/>
        <v>12</v>
      </c>
      <c r="K176" s="69"/>
      <c r="L176" s="65" t="str">
        <f>IF(M176="X",K176,IF(G176=[1]Notice!$B$309,A176+[1]Notice!$C$309,IF(G176=[1]Notice!$B$310,A176+[1]Notice!$C$310,IF(G176=[1]Notice!$B$311,A176+[1]Notice!$C$311,IF(G176=[1]Notice!$B$312,A176+[1]Notice!$C$312,IF(G176=[1]Notice!$B$313,A176+[1]Notice!$C$313,IF(G176=[1]Notice!$B$314,A176+[1]Notice!$C$314,"")))))))</f>
        <v/>
      </c>
      <c r="M176" s="67"/>
      <c r="N176" s="27"/>
      <c r="O176" s="45"/>
      <c r="P176" s="46"/>
    </row>
    <row r="177" spans="1:16" ht="15" customHeight="1">
      <c r="A177" s="62">
        <f t="shared" si="20"/>
        <v>41295</v>
      </c>
      <c r="B177" s="50"/>
      <c r="C177" s="49"/>
      <c r="D177" s="49"/>
      <c r="E177" s="22"/>
      <c r="F177" s="20"/>
      <c r="G177" s="32"/>
      <c r="H177" s="24"/>
      <c r="I177" s="29"/>
      <c r="J177" s="57">
        <f t="shared" si="16"/>
        <v>12</v>
      </c>
      <c r="K177" s="69"/>
      <c r="L177" s="65" t="str">
        <f>IF(M177="X",K177,IF(G177=[1]Notice!$B$309,A177+[1]Notice!$C$309,IF(G177=[1]Notice!$B$310,A177+[1]Notice!$C$310,IF(G177=[1]Notice!$B$311,A177+[1]Notice!$C$311,IF(G177=[1]Notice!$B$312,A177+[1]Notice!$C$312,IF(G177=[1]Notice!$B$313,A177+[1]Notice!$C$313,IF(G177=[1]Notice!$B$314,A177+[1]Notice!$C$314,"")))))))</f>
        <v/>
      </c>
      <c r="M177" s="67"/>
      <c r="N177" s="27"/>
      <c r="O177" s="45"/>
      <c r="P177" s="46"/>
    </row>
    <row r="178" spans="1:16" ht="15" customHeight="1">
      <c r="A178" s="61">
        <f>DATEVALUE(C178)</f>
        <v>41296</v>
      </c>
      <c r="B178" s="106" t="str">
        <f>TEXT(C178,"jjj")</f>
        <v>mar</v>
      </c>
      <c r="C178" s="108" t="str">
        <f>"22 Janvier "&amp;[1]Notice!$G$34</f>
        <v>22 Janvier 2013</v>
      </c>
      <c r="D178" s="109"/>
      <c r="E178" s="22"/>
      <c r="F178" s="20"/>
      <c r="G178" s="32"/>
      <c r="H178" s="24"/>
      <c r="I178" s="29"/>
      <c r="J178" s="57">
        <f t="shared" si="16"/>
        <v>12</v>
      </c>
      <c r="K178" s="69"/>
      <c r="L178" s="65" t="str">
        <f>IF(M178="X",K178,IF(G178=[1]Notice!$B$309,A178+[1]Notice!$C$309,IF(G178=[1]Notice!$B$310,A178+[1]Notice!$C$310,IF(G178=[1]Notice!$B$311,A178+[1]Notice!$C$311,IF(G178=[1]Notice!$B$312,A178+[1]Notice!$C$312,IF(G178=[1]Notice!$B$313,A178+[1]Notice!$C$313,IF(G178=[1]Notice!$B$314,A178+[1]Notice!$C$314,"")))))))</f>
        <v/>
      </c>
      <c r="M178" s="67"/>
      <c r="N178" s="27"/>
      <c r="O178" s="45"/>
      <c r="P178" s="46"/>
    </row>
    <row r="179" spans="1:16" ht="15" customHeight="1">
      <c r="A179" s="62">
        <f>A178</f>
        <v>41296</v>
      </c>
      <c r="B179" s="107"/>
      <c r="C179" s="110"/>
      <c r="D179" s="111"/>
      <c r="E179" s="22"/>
      <c r="F179" s="20"/>
      <c r="G179" s="32"/>
      <c r="H179" s="24"/>
      <c r="I179" s="29"/>
      <c r="J179" s="57">
        <f t="shared" si="16"/>
        <v>12</v>
      </c>
      <c r="K179" s="69"/>
      <c r="L179" s="65" t="str">
        <f>IF(M179="X",K179,IF(G179=[1]Notice!$B$309,A179+[1]Notice!$C$309,IF(G179=[1]Notice!$B$310,A179+[1]Notice!$C$310,IF(G179=[1]Notice!$B$311,A179+[1]Notice!$C$311,IF(G179=[1]Notice!$B$312,A179+[1]Notice!$C$312,IF(G179=[1]Notice!$B$313,A179+[1]Notice!$C$313,IF(G179=[1]Notice!$B$314,A179+[1]Notice!$C$314,"")))))))</f>
        <v/>
      </c>
      <c r="M179" s="67"/>
      <c r="N179" s="27"/>
      <c r="O179" s="45"/>
      <c r="P179" s="46"/>
    </row>
    <row r="180" spans="1:16" ht="15" customHeight="1">
      <c r="A180" s="62">
        <f t="shared" ref="A180:A187" si="21">A179</f>
        <v>41296</v>
      </c>
      <c r="B180" s="107"/>
      <c r="C180" s="110"/>
      <c r="D180" s="111"/>
      <c r="E180" s="22"/>
      <c r="F180" s="20"/>
      <c r="G180" s="32"/>
      <c r="H180" s="24"/>
      <c r="I180" s="29"/>
      <c r="J180" s="57">
        <f t="shared" si="16"/>
        <v>12</v>
      </c>
      <c r="K180" s="69"/>
      <c r="L180" s="65" t="str">
        <f>IF(M180="X",K180,IF(G180=[1]Notice!$B$309,A180+[1]Notice!$C$309,IF(G180=[1]Notice!$B$310,A180+[1]Notice!$C$310,IF(G180=[1]Notice!$B$311,A180+[1]Notice!$C$311,IF(G180=[1]Notice!$B$312,A180+[1]Notice!$C$312,IF(G180=[1]Notice!$B$313,A180+[1]Notice!$C$313,IF(G180=[1]Notice!$B$314,A180+[1]Notice!$C$314,"")))))))</f>
        <v/>
      </c>
      <c r="M180" s="67"/>
      <c r="N180" s="27"/>
      <c r="O180" s="45"/>
      <c r="P180" s="46"/>
    </row>
    <row r="181" spans="1:16" ht="15" customHeight="1">
      <c r="A181" s="62">
        <f t="shared" si="21"/>
        <v>41296</v>
      </c>
      <c r="B181" s="107"/>
      <c r="C181" s="110"/>
      <c r="D181" s="111"/>
      <c r="E181" s="22"/>
      <c r="F181" s="20"/>
      <c r="G181" s="32"/>
      <c r="H181" s="24"/>
      <c r="I181" s="29"/>
      <c r="J181" s="57">
        <f t="shared" si="16"/>
        <v>12</v>
      </c>
      <c r="K181" s="69"/>
      <c r="L181" s="65" t="str">
        <f>IF(M181="X",K181,IF(G181=[1]Notice!$B$309,A181+[1]Notice!$C$309,IF(G181=[1]Notice!$B$310,A181+[1]Notice!$C$310,IF(G181=[1]Notice!$B$311,A181+[1]Notice!$C$311,IF(G181=[1]Notice!$B$312,A181+[1]Notice!$C$312,IF(G181=[1]Notice!$B$313,A181+[1]Notice!$C$313,IF(G181=[1]Notice!$B$314,A181+[1]Notice!$C$314,"")))))))</f>
        <v/>
      </c>
      <c r="M181" s="67"/>
      <c r="N181" s="27"/>
      <c r="O181" s="45"/>
      <c r="P181" s="46"/>
    </row>
    <row r="182" spans="1:16" ht="15" customHeight="1">
      <c r="A182" s="62">
        <f t="shared" si="21"/>
        <v>41296</v>
      </c>
      <c r="B182" s="107"/>
      <c r="C182" s="110"/>
      <c r="D182" s="111"/>
      <c r="E182" s="22"/>
      <c r="F182" s="20"/>
      <c r="G182" s="32"/>
      <c r="H182" s="24"/>
      <c r="I182" s="29"/>
      <c r="J182" s="57">
        <f t="shared" si="16"/>
        <v>12</v>
      </c>
      <c r="K182" s="69"/>
      <c r="L182" s="65" t="str">
        <f>IF(M182="X",K182,IF(G182=[1]Notice!$B$309,A182+[1]Notice!$C$309,IF(G182=[1]Notice!$B$310,A182+[1]Notice!$C$310,IF(G182=[1]Notice!$B$311,A182+[1]Notice!$C$311,IF(G182=[1]Notice!$B$312,A182+[1]Notice!$C$312,IF(G182=[1]Notice!$B$313,A182+[1]Notice!$C$313,IF(G182=[1]Notice!$B$314,A182+[1]Notice!$C$314,"")))))))</f>
        <v/>
      </c>
      <c r="M182" s="67"/>
      <c r="N182" s="27"/>
      <c r="O182" s="45"/>
      <c r="P182" s="46"/>
    </row>
    <row r="183" spans="1:16" ht="15" customHeight="1">
      <c r="A183" s="62">
        <f t="shared" si="21"/>
        <v>41296</v>
      </c>
      <c r="B183" s="107"/>
      <c r="C183" s="110"/>
      <c r="D183" s="111"/>
      <c r="E183" s="22"/>
      <c r="F183" s="20"/>
      <c r="G183" s="32"/>
      <c r="H183" s="24"/>
      <c r="I183" s="29"/>
      <c r="J183" s="57">
        <f t="shared" si="16"/>
        <v>12</v>
      </c>
      <c r="K183" s="69"/>
      <c r="L183" s="65" t="str">
        <f>IF(M183="X",K183,IF(G183=[1]Notice!$B$309,A183+[1]Notice!$C$309,IF(G183=[1]Notice!$B$310,A183+[1]Notice!$C$310,IF(G183=[1]Notice!$B$311,A183+[1]Notice!$C$311,IF(G183=[1]Notice!$B$312,A183+[1]Notice!$C$312,IF(G183=[1]Notice!$B$313,A183+[1]Notice!$C$313,IF(G183=[1]Notice!$B$314,A183+[1]Notice!$C$314,"")))))))</f>
        <v/>
      </c>
      <c r="M183" s="67"/>
      <c r="N183" s="27"/>
      <c r="O183" s="45"/>
      <c r="P183" s="46"/>
    </row>
    <row r="184" spans="1:16" ht="15" customHeight="1">
      <c r="A184" s="62">
        <f t="shared" si="21"/>
        <v>41296</v>
      </c>
      <c r="B184" s="107"/>
      <c r="C184" s="110"/>
      <c r="D184" s="111"/>
      <c r="E184" s="22"/>
      <c r="F184" s="20"/>
      <c r="G184" s="32"/>
      <c r="H184" s="24"/>
      <c r="I184" s="29"/>
      <c r="J184" s="57">
        <f t="shared" si="16"/>
        <v>12</v>
      </c>
      <c r="K184" s="69"/>
      <c r="L184" s="65" t="str">
        <f>IF(M184="X",K184,IF(G184=[1]Notice!$B$309,A184+[1]Notice!$C$309,IF(G184=[1]Notice!$B$310,A184+[1]Notice!$C$310,IF(G184=[1]Notice!$B$311,A184+[1]Notice!$C$311,IF(G184=[1]Notice!$B$312,A184+[1]Notice!$C$312,IF(G184=[1]Notice!$B$313,A184+[1]Notice!$C$313,IF(G184=[1]Notice!$B$314,A184+[1]Notice!$C$314,"")))))))</f>
        <v/>
      </c>
      <c r="M184" s="67"/>
      <c r="N184" s="27"/>
      <c r="O184" s="45"/>
      <c r="P184" s="46"/>
    </row>
    <row r="185" spans="1:16" ht="15" customHeight="1">
      <c r="A185" s="62">
        <f t="shared" si="21"/>
        <v>41296</v>
      </c>
      <c r="B185" s="107"/>
      <c r="C185" s="110"/>
      <c r="D185" s="111"/>
      <c r="E185" s="22"/>
      <c r="F185" s="20"/>
      <c r="G185" s="32"/>
      <c r="H185" s="24"/>
      <c r="I185" s="29"/>
      <c r="J185" s="57">
        <f t="shared" si="16"/>
        <v>12</v>
      </c>
      <c r="K185" s="69"/>
      <c r="L185" s="65" t="str">
        <f>IF(M185="X",K185,IF(G185=[1]Notice!$B$309,A185+[1]Notice!$C$309,IF(G185=[1]Notice!$B$310,A185+[1]Notice!$C$310,IF(G185=[1]Notice!$B$311,A185+[1]Notice!$C$311,IF(G185=[1]Notice!$B$312,A185+[1]Notice!$C$312,IF(G185=[1]Notice!$B$313,A185+[1]Notice!$C$313,IF(G185=[1]Notice!$B$314,A185+[1]Notice!$C$314,"")))))))</f>
        <v/>
      </c>
      <c r="M185" s="67"/>
      <c r="N185" s="27"/>
      <c r="O185" s="45"/>
      <c r="P185" s="46"/>
    </row>
    <row r="186" spans="1:16" ht="15" customHeight="1">
      <c r="A186" s="62">
        <f t="shared" si="21"/>
        <v>41296</v>
      </c>
      <c r="B186" s="107"/>
      <c r="C186" s="110"/>
      <c r="D186" s="111"/>
      <c r="E186" s="22"/>
      <c r="F186" s="20"/>
      <c r="G186" s="32"/>
      <c r="H186" s="24"/>
      <c r="I186" s="29"/>
      <c r="J186" s="57">
        <f t="shared" si="16"/>
        <v>12</v>
      </c>
      <c r="K186" s="69"/>
      <c r="L186" s="65" t="str">
        <f>IF(M186="X",K186,IF(G186=[1]Notice!$B$309,A186+[1]Notice!$C$309,IF(G186=[1]Notice!$B$310,A186+[1]Notice!$C$310,IF(G186=[1]Notice!$B$311,A186+[1]Notice!$C$311,IF(G186=[1]Notice!$B$312,A186+[1]Notice!$C$312,IF(G186=[1]Notice!$B$313,A186+[1]Notice!$C$313,IF(G186=[1]Notice!$B$314,A186+[1]Notice!$C$314,"")))))))</f>
        <v/>
      </c>
      <c r="M186" s="67"/>
      <c r="N186" s="27"/>
      <c r="O186" s="45"/>
      <c r="P186" s="46"/>
    </row>
    <row r="187" spans="1:16" ht="15" customHeight="1">
      <c r="A187" s="62">
        <f t="shared" si="21"/>
        <v>41296</v>
      </c>
      <c r="B187" s="50"/>
      <c r="C187" s="49"/>
      <c r="D187" s="49"/>
      <c r="E187" s="22"/>
      <c r="F187" s="20"/>
      <c r="G187" s="32"/>
      <c r="H187" s="24"/>
      <c r="I187" s="29"/>
      <c r="J187" s="57">
        <f t="shared" si="16"/>
        <v>12</v>
      </c>
      <c r="K187" s="69"/>
      <c r="L187" s="65" t="str">
        <f>IF(M187="X",K187,IF(G187=[1]Notice!$B$309,A187+[1]Notice!$C$309,IF(G187=[1]Notice!$B$310,A187+[1]Notice!$C$310,IF(G187=[1]Notice!$B$311,A187+[1]Notice!$C$311,IF(G187=[1]Notice!$B$312,A187+[1]Notice!$C$312,IF(G187=[1]Notice!$B$313,A187+[1]Notice!$C$313,IF(G187=[1]Notice!$B$314,A187+[1]Notice!$C$314,"")))))))</f>
        <v/>
      </c>
      <c r="M187" s="67"/>
      <c r="N187" s="27"/>
      <c r="O187" s="45"/>
      <c r="P187" s="46"/>
    </row>
    <row r="188" spans="1:16" ht="15" customHeight="1">
      <c r="A188" s="61">
        <f>DATEVALUE(C188)</f>
        <v>41297</v>
      </c>
      <c r="B188" s="106" t="str">
        <f>TEXT(C188,"jjj")</f>
        <v>mer</v>
      </c>
      <c r="C188" s="108" t="str">
        <f>"23 Janvier "&amp;[1]Notice!$G$34</f>
        <v>23 Janvier 2013</v>
      </c>
      <c r="D188" s="109"/>
      <c r="E188" s="20"/>
      <c r="F188" s="20"/>
      <c r="G188" s="32"/>
      <c r="H188" s="21"/>
      <c r="I188" s="29"/>
      <c r="J188" s="57">
        <f t="shared" si="16"/>
        <v>12</v>
      </c>
      <c r="K188" s="69"/>
      <c r="L188" s="65" t="str">
        <f>IF(M188="X",K188,IF(G188=[1]Notice!$B$309,A188+[1]Notice!$C$309,IF(G188=[1]Notice!$B$310,A188+[1]Notice!$C$310,IF(G188=[1]Notice!$B$311,A188+[1]Notice!$C$311,IF(G188=[1]Notice!$B$312,A188+[1]Notice!$C$312,IF(G188=[1]Notice!$B$313,A188+[1]Notice!$C$313,IF(G188=[1]Notice!$B$314,A188+[1]Notice!$C$314,"")))))))</f>
        <v/>
      </c>
      <c r="M188" s="67"/>
      <c r="N188" s="27"/>
      <c r="O188" s="45"/>
      <c r="P188" s="46"/>
    </row>
    <row r="189" spans="1:16" ht="15" customHeight="1">
      <c r="A189" s="62">
        <f>A188</f>
        <v>41297</v>
      </c>
      <c r="B189" s="107"/>
      <c r="C189" s="110"/>
      <c r="D189" s="111"/>
      <c r="E189" s="22"/>
      <c r="F189" s="20"/>
      <c r="G189" s="32"/>
      <c r="H189" s="24"/>
      <c r="I189" s="29"/>
      <c r="J189" s="57">
        <f t="shared" si="16"/>
        <v>12</v>
      </c>
      <c r="K189" s="69"/>
      <c r="L189" s="65" t="str">
        <f>IF(M189="X",K189,IF(G189=[1]Notice!$B$309,A189+[1]Notice!$C$309,IF(G189=[1]Notice!$B$310,A189+[1]Notice!$C$310,IF(G189=[1]Notice!$B$311,A189+[1]Notice!$C$311,IF(G189=[1]Notice!$B$312,A189+[1]Notice!$C$312,IF(G189=[1]Notice!$B$313,A189+[1]Notice!$C$313,IF(G189=[1]Notice!$B$314,A189+[1]Notice!$C$314,"")))))))</f>
        <v/>
      </c>
      <c r="M189" s="67"/>
      <c r="N189" s="27"/>
      <c r="O189" s="45"/>
      <c r="P189" s="46"/>
    </row>
    <row r="190" spans="1:16" ht="15" customHeight="1">
      <c r="A190" s="62">
        <f t="shared" ref="A190:A197" si="22">A189</f>
        <v>41297</v>
      </c>
      <c r="B190" s="107"/>
      <c r="C190" s="110"/>
      <c r="D190" s="111"/>
      <c r="E190" s="22"/>
      <c r="F190" s="20"/>
      <c r="G190" s="32"/>
      <c r="H190" s="24"/>
      <c r="I190" s="29"/>
      <c r="J190" s="57">
        <f t="shared" si="16"/>
        <v>12</v>
      </c>
      <c r="K190" s="69"/>
      <c r="L190" s="65" t="str">
        <f>IF(M190="X",K190,IF(G190=[1]Notice!$B$309,A190+[1]Notice!$C$309,IF(G190=[1]Notice!$B$310,A190+[1]Notice!$C$310,IF(G190=[1]Notice!$B$311,A190+[1]Notice!$C$311,IF(G190=[1]Notice!$B$312,A190+[1]Notice!$C$312,IF(G190=[1]Notice!$B$313,A190+[1]Notice!$C$313,IF(G190=[1]Notice!$B$314,A190+[1]Notice!$C$314,"")))))))</f>
        <v/>
      </c>
      <c r="M190" s="67"/>
      <c r="N190" s="27"/>
      <c r="O190" s="45"/>
      <c r="P190" s="46"/>
    </row>
    <row r="191" spans="1:16" ht="15" customHeight="1">
      <c r="A191" s="62">
        <f t="shared" si="22"/>
        <v>41297</v>
      </c>
      <c r="B191" s="107"/>
      <c r="C191" s="110"/>
      <c r="D191" s="111"/>
      <c r="E191" s="22"/>
      <c r="F191" s="20"/>
      <c r="G191" s="32"/>
      <c r="H191" s="24"/>
      <c r="I191" s="29"/>
      <c r="J191" s="57">
        <f t="shared" si="16"/>
        <v>12</v>
      </c>
      <c r="K191" s="69"/>
      <c r="L191" s="65" t="str">
        <f>IF(M191="X",K191,IF(G191=[1]Notice!$B$309,A191+[1]Notice!$C$309,IF(G191=[1]Notice!$B$310,A191+[1]Notice!$C$310,IF(G191=[1]Notice!$B$311,A191+[1]Notice!$C$311,IF(G191=[1]Notice!$B$312,A191+[1]Notice!$C$312,IF(G191=[1]Notice!$B$313,A191+[1]Notice!$C$313,IF(G191=[1]Notice!$B$314,A191+[1]Notice!$C$314,"")))))))</f>
        <v/>
      </c>
      <c r="M191" s="67"/>
      <c r="N191" s="27"/>
      <c r="O191" s="45"/>
      <c r="P191" s="46"/>
    </row>
    <row r="192" spans="1:16" ht="15" customHeight="1">
      <c r="A192" s="62">
        <f t="shared" si="22"/>
        <v>41297</v>
      </c>
      <c r="B192" s="107"/>
      <c r="C192" s="110"/>
      <c r="D192" s="111"/>
      <c r="E192" s="22"/>
      <c r="F192" s="20"/>
      <c r="G192" s="32"/>
      <c r="H192" s="24"/>
      <c r="I192" s="29"/>
      <c r="J192" s="57">
        <f t="shared" si="16"/>
        <v>12</v>
      </c>
      <c r="K192" s="69"/>
      <c r="L192" s="65" t="str">
        <f>IF(M192="X",K192,IF(G192=[1]Notice!$B$309,A192+[1]Notice!$C$309,IF(G192=[1]Notice!$B$310,A192+[1]Notice!$C$310,IF(G192=[1]Notice!$B$311,A192+[1]Notice!$C$311,IF(G192=[1]Notice!$B$312,A192+[1]Notice!$C$312,IF(G192=[1]Notice!$B$313,A192+[1]Notice!$C$313,IF(G192=[1]Notice!$B$314,A192+[1]Notice!$C$314,"")))))))</f>
        <v/>
      </c>
      <c r="M192" s="67"/>
      <c r="N192" s="27"/>
      <c r="O192" s="45"/>
      <c r="P192" s="46"/>
    </row>
    <row r="193" spans="1:16" ht="15" customHeight="1">
      <c r="A193" s="62">
        <f t="shared" si="22"/>
        <v>41297</v>
      </c>
      <c r="B193" s="107"/>
      <c r="C193" s="110"/>
      <c r="D193" s="111"/>
      <c r="E193" s="22"/>
      <c r="F193" s="20"/>
      <c r="G193" s="32"/>
      <c r="H193" s="24"/>
      <c r="I193" s="29"/>
      <c r="J193" s="57">
        <f t="shared" si="16"/>
        <v>12</v>
      </c>
      <c r="K193" s="69"/>
      <c r="L193" s="65" t="str">
        <f>IF(M193="X",K193,IF(G193=[1]Notice!$B$309,A193+[1]Notice!$C$309,IF(G193=[1]Notice!$B$310,A193+[1]Notice!$C$310,IF(G193=[1]Notice!$B$311,A193+[1]Notice!$C$311,IF(G193=[1]Notice!$B$312,A193+[1]Notice!$C$312,IF(G193=[1]Notice!$B$313,A193+[1]Notice!$C$313,IF(G193=[1]Notice!$B$314,A193+[1]Notice!$C$314,"")))))))</f>
        <v/>
      </c>
      <c r="M193" s="67"/>
      <c r="N193" s="27"/>
      <c r="O193" s="45"/>
      <c r="P193" s="46"/>
    </row>
    <row r="194" spans="1:16" ht="15" customHeight="1">
      <c r="A194" s="62">
        <f t="shared" si="22"/>
        <v>41297</v>
      </c>
      <c r="B194" s="107"/>
      <c r="C194" s="110"/>
      <c r="D194" s="111"/>
      <c r="E194" s="22"/>
      <c r="F194" s="20"/>
      <c r="G194" s="32"/>
      <c r="H194" s="24"/>
      <c r="I194" s="29"/>
      <c r="J194" s="57">
        <f t="shared" ref="J194:J257" si="23">J193-H194+I194</f>
        <v>12</v>
      </c>
      <c r="K194" s="69"/>
      <c r="L194" s="65" t="str">
        <f>IF(M194="X",K194,IF(G194=[1]Notice!$B$309,A194+[1]Notice!$C$309,IF(G194=[1]Notice!$B$310,A194+[1]Notice!$C$310,IF(G194=[1]Notice!$B$311,A194+[1]Notice!$C$311,IF(G194=[1]Notice!$B$312,A194+[1]Notice!$C$312,IF(G194=[1]Notice!$B$313,A194+[1]Notice!$C$313,IF(G194=[1]Notice!$B$314,A194+[1]Notice!$C$314,"")))))))</f>
        <v/>
      </c>
      <c r="M194" s="67"/>
      <c r="N194" s="27"/>
      <c r="O194" s="45"/>
      <c r="P194" s="46"/>
    </row>
    <row r="195" spans="1:16" ht="15" customHeight="1">
      <c r="A195" s="62">
        <f t="shared" si="22"/>
        <v>41297</v>
      </c>
      <c r="B195" s="107"/>
      <c r="C195" s="110"/>
      <c r="D195" s="111"/>
      <c r="E195" s="22"/>
      <c r="F195" s="20"/>
      <c r="G195" s="32"/>
      <c r="H195" s="24"/>
      <c r="I195" s="29"/>
      <c r="J195" s="57">
        <f t="shared" si="23"/>
        <v>12</v>
      </c>
      <c r="K195" s="69"/>
      <c r="L195" s="65" t="str">
        <f>IF(M195="X",K195,IF(G195=[1]Notice!$B$309,A195+[1]Notice!$C$309,IF(G195=[1]Notice!$B$310,A195+[1]Notice!$C$310,IF(G195=[1]Notice!$B$311,A195+[1]Notice!$C$311,IF(G195=[1]Notice!$B$312,A195+[1]Notice!$C$312,IF(G195=[1]Notice!$B$313,A195+[1]Notice!$C$313,IF(G195=[1]Notice!$B$314,A195+[1]Notice!$C$314,"")))))))</f>
        <v/>
      </c>
      <c r="M195" s="67"/>
      <c r="N195" s="27"/>
      <c r="O195" s="45"/>
      <c r="P195" s="46"/>
    </row>
    <row r="196" spans="1:16" ht="15" customHeight="1">
      <c r="A196" s="62">
        <f t="shared" si="22"/>
        <v>41297</v>
      </c>
      <c r="B196" s="107"/>
      <c r="C196" s="110"/>
      <c r="D196" s="111"/>
      <c r="E196" s="22"/>
      <c r="F196" s="20"/>
      <c r="G196" s="32"/>
      <c r="H196" s="24"/>
      <c r="I196" s="29"/>
      <c r="J196" s="57">
        <f t="shared" si="23"/>
        <v>12</v>
      </c>
      <c r="K196" s="69"/>
      <c r="L196" s="65" t="str">
        <f>IF(M196="X",K196,IF(G196=[1]Notice!$B$309,A196+[1]Notice!$C$309,IF(G196=[1]Notice!$B$310,A196+[1]Notice!$C$310,IF(G196=[1]Notice!$B$311,A196+[1]Notice!$C$311,IF(G196=[1]Notice!$B$312,A196+[1]Notice!$C$312,IF(G196=[1]Notice!$B$313,A196+[1]Notice!$C$313,IF(G196=[1]Notice!$B$314,A196+[1]Notice!$C$314,"")))))))</f>
        <v/>
      </c>
      <c r="M196" s="67"/>
      <c r="N196" s="27"/>
      <c r="O196" s="45"/>
      <c r="P196" s="46"/>
    </row>
    <row r="197" spans="1:16" ht="15" customHeight="1">
      <c r="A197" s="62">
        <f t="shared" si="22"/>
        <v>41297</v>
      </c>
      <c r="B197" s="50"/>
      <c r="C197" s="49"/>
      <c r="D197" s="49"/>
      <c r="E197" s="22"/>
      <c r="F197" s="20"/>
      <c r="G197" s="32"/>
      <c r="H197" s="24"/>
      <c r="I197" s="29"/>
      <c r="J197" s="57">
        <f t="shared" si="23"/>
        <v>12</v>
      </c>
      <c r="K197" s="69"/>
      <c r="L197" s="65" t="str">
        <f>IF(M197="X",K197,IF(G197=[1]Notice!$B$309,A197+[1]Notice!$C$309,IF(G197=[1]Notice!$B$310,A197+[1]Notice!$C$310,IF(G197=[1]Notice!$B$311,A197+[1]Notice!$C$311,IF(G197=[1]Notice!$B$312,A197+[1]Notice!$C$312,IF(G197=[1]Notice!$B$313,A197+[1]Notice!$C$313,IF(G197=[1]Notice!$B$314,A197+[1]Notice!$C$314,"")))))))</f>
        <v/>
      </c>
      <c r="M197" s="67"/>
      <c r="N197" s="27"/>
      <c r="O197" s="45"/>
      <c r="P197" s="46"/>
    </row>
    <row r="198" spans="1:16" ht="15" customHeight="1">
      <c r="A198" s="61">
        <f>DATEVALUE(C198)</f>
        <v>41298</v>
      </c>
      <c r="B198" s="106" t="str">
        <f>TEXT(C198,"jjj")</f>
        <v>jeu</v>
      </c>
      <c r="C198" s="108" t="str">
        <f>"24 Janvier "&amp;[1]Notice!$G$34</f>
        <v>24 Janvier 2013</v>
      </c>
      <c r="D198" s="109"/>
      <c r="E198" s="22"/>
      <c r="F198" s="20"/>
      <c r="G198" s="32"/>
      <c r="H198" s="24"/>
      <c r="I198" s="29"/>
      <c r="J198" s="57">
        <f t="shared" si="23"/>
        <v>12</v>
      </c>
      <c r="K198" s="69"/>
      <c r="L198" s="65" t="str">
        <f>IF(M198="X",K198,IF(G198=[1]Notice!$B$309,A198+[1]Notice!$C$309,IF(G198=[1]Notice!$B$310,A198+[1]Notice!$C$310,IF(G198=[1]Notice!$B$311,A198+[1]Notice!$C$311,IF(G198=[1]Notice!$B$312,A198+[1]Notice!$C$312,IF(G198=[1]Notice!$B$313,A198+[1]Notice!$C$313,IF(G198=[1]Notice!$B$314,A198+[1]Notice!$C$314,"")))))))</f>
        <v/>
      </c>
      <c r="M198" s="67"/>
      <c r="N198" s="27"/>
      <c r="O198" s="45"/>
      <c r="P198" s="46"/>
    </row>
    <row r="199" spans="1:16" ht="15" customHeight="1">
      <c r="A199" s="62">
        <f>A198</f>
        <v>41298</v>
      </c>
      <c r="B199" s="107"/>
      <c r="C199" s="110"/>
      <c r="D199" s="111"/>
      <c r="E199" s="22"/>
      <c r="F199" s="20"/>
      <c r="G199" s="32"/>
      <c r="H199" s="24"/>
      <c r="I199" s="29"/>
      <c r="J199" s="57">
        <f t="shared" si="23"/>
        <v>12</v>
      </c>
      <c r="K199" s="69"/>
      <c r="L199" s="65" t="str">
        <f>IF(M199="X",K199,IF(G199=[1]Notice!$B$309,A199+[1]Notice!$C$309,IF(G199=[1]Notice!$B$310,A199+[1]Notice!$C$310,IF(G199=[1]Notice!$B$311,A199+[1]Notice!$C$311,IF(G199=[1]Notice!$B$312,A199+[1]Notice!$C$312,IF(G199=[1]Notice!$B$313,A199+[1]Notice!$C$313,IF(G199=[1]Notice!$B$314,A199+[1]Notice!$C$314,"")))))))</f>
        <v/>
      </c>
      <c r="M199" s="67"/>
      <c r="N199" s="27"/>
      <c r="O199" s="45"/>
      <c r="P199" s="46"/>
    </row>
    <row r="200" spans="1:16" ht="15" customHeight="1">
      <c r="A200" s="62">
        <f t="shared" ref="A200:A207" si="24">A199</f>
        <v>41298</v>
      </c>
      <c r="B200" s="107"/>
      <c r="C200" s="110"/>
      <c r="D200" s="111"/>
      <c r="E200" s="22"/>
      <c r="F200" s="20"/>
      <c r="G200" s="32"/>
      <c r="H200" s="24"/>
      <c r="I200" s="29"/>
      <c r="J200" s="57">
        <f t="shared" si="23"/>
        <v>12</v>
      </c>
      <c r="K200" s="69"/>
      <c r="L200" s="65" t="str">
        <f>IF(M200="X",K200,IF(G200=[1]Notice!$B$309,A200+[1]Notice!$C$309,IF(G200=[1]Notice!$B$310,A200+[1]Notice!$C$310,IF(G200=[1]Notice!$B$311,A200+[1]Notice!$C$311,IF(G200=[1]Notice!$B$312,A200+[1]Notice!$C$312,IF(G200=[1]Notice!$B$313,A200+[1]Notice!$C$313,IF(G200=[1]Notice!$B$314,A200+[1]Notice!$C$314,"")))))))</f>
        <v/>
      </c>
      <c r="M200" s="67"/>
      <c r="N200" s="27"/>
      <c r="O200" s="45"/>
      <c r="P200" s="46"/>
    </row>
    <row r="201" spans="1:16" ht="15" customHeight="1">
      <c r="A201" s="62">
        <f t="shared" si="24"/>
        <v>41298</v>
      </c>
      <c r="B201" s="107"/>
      <c r="C201" s="110"/>
      <c r="D201" s="111"/>
      <c r="E201" s="22"/>
      <c r="F201" s="20"/>
      <c r="G201" s="32"/>
      <c r="H201" s="24"/>
      <c r="I201" s="29"/>
      <c r="J201" s="57">
        <f t="shared" si="23"/>
        <v>12</v>
      </c>
      <c r="K201" s="69"/>
      <c r="L201" s="65" t="str">
        <f>IF(M201="X",K201,IF(G201=[1]Notice!$B$309,A201+[1]Notice!$C$309,IF(G201=[1]Notice!$B$310,A201+[1]Notice!$C$310,IF(G201=[1]Notice!$B$311,A201+[1]Notice!$C$311,IF(G201=[1]Notice!$B$312,A201+[1]Notice!$C$312,IF(G201=[1]Notice!$B$313,A201+[1]Notice!$C$313,IF(G201=[1]Notice!$B$314,A201+[1]Notice!$C$314,"")))))))</f>
        <v/>
      </c>
      <c r="M201" s="67"/>
      <c r="N201" s="27"/>
      <c r="O201" s="45"/>
      <c r="P201" s="46"/>
    </row>
    <row r="202" spans="1:16" ht="15" customHeight="1">
      <c r="A202" s="62">
        <f t="shared" si="24"/>
        <v>41298</v>
      </c>
      <c r="B202" s="107"/>
      <c r="C202" s="110"/>
      <c r="D202" s="111"/>
      <c r="E202" s="22"/>
      <c r="F202" s="20"/>
      <c r="G202" s="32"/>
      <c r="H202" s="24"/>
      <c r="I202" s="29"/>
      <c r="J202" s="57">
        <f t="shared" si="23"/>
        <v>12</v>
      </c>
      <c r="K202" s="69"/>
      <c r="L202" s="65" t="str">
        <f>IF(M202="X",K202,IF(G202=[1]Notice!$B$309,A202+[1]Notice!$C$309,IF(G202=[1]Notice!$B$310,A202+[1]Notice!$C$310,IF(G202=[1]Notice!$B$311,A202+[1]Notice!$C$311,IF(G202=[1]Notice!$B$312,A202+[1]Notice!$C$312,IF(G202=[1]Notice!$B$313,A202+[1]Notice!$C$313,IF(G202=[1]Notice!$B$314,A202+[1]Notice!$C$314,"")))))))</f>
        <v/>
      </c>
      <c r="M202" s="67"/>
      <c r="N202" s="27"/>
      <c r="O202" s="45"/>
      <c r="P202" s="46"/>
    </row>
    <row r="203" spans="1:16" ht="15" customHeight="1">
      <c r="A203" s="62">
        <f t="shared" si="24"/>
        <v>41298</v>
      </c>
      <c r="B203" s="107"/>
      <c r="C203" s="110"/>
      <c r="D203" s="111"/>
      <c r="E203" s="22"/>
      <c r="F203" s="20"/>
      <c r="G203" s="32"/>
      <c r="H203" s="24"/>
      <c r="I203" s="29"/>
      <c r="J203" s="57">
        <f t="shared" si="23"/>
        <v>12</v>
      </c>
      <c r="K203" s="69"/>
      <c r="L203" s="65" t="str">
        <f>IF(M203="X",K203,IF(G203=[1]Notice!$B$309,A203+[1]Notice!$C$309,IF(G203=[1]Notice!$B$310,A203+[1]Notice!$C$310,IF(G203=[1]Notice!$B$311,A203+[1]Notice!$C$311,IF(G203=[1]Notice!$B$312,A203+[1]Notice!$C$312,IF(G203=[1]Notice!$B$313,A203+[1]Notice!$C$313,IF(G203=[1]Notice!$B$314,A203+[1]Notice!$C$314,"")))))))</f>
        <v/>
      </c>
      <c r="M203" s="67"/>
      <c r="N203" s="27"/>
      <c r="O203" s="45"/>
      <c r="P203" s="46"/>
    </row>
    <row r="204" spans="1:16" ht="15" customHeight="1">
      <c r="A204" s="62">
        <f t="shared" si="24"/>
        <v>41298</v>
      </c>
      <c r="B204" s="107"/>
      <c r="C204" s="110"/>
      <c r="D204" s="111"/>
      <c r="E204" s="22"/>
      <c r="F204" s="20"/>
      <c r="G204" s="32"/>
      <c r="H204" s="24"/>
      <c r="I204" s="29"/>
      <c r="J204" s="57">
        <f t="shared" si="23"/>
        <v>12</v>
      </c>
      <c r="K204" s="69"/>
      <c r="L204" s="65" t="str">
        <f>IF(M204="X",K204,IF(G204=[1]Notice!$B$309,A204+[1]Notice!$C$309,IF(G204=[1]Notice!$B$310,A204+[1]Notice!$C$310,IF(G204=[1]Notice!$B$311,A204+[1]Notice!$C$311,IF(G204=[1]Notice!$B$312,A204+[1]Notice!$C$312,IF(G204=[1]Notice!$B$313,A204+[1]Notice!$C$313,IF(G204=[1]Notice!$B$314,A204+[1]Notice!$C$314,"")))))))</f>
        <v/>
      </c>
      <c r="M204" s="67"/>
      <c r="N204" s="27"/>
      <c r="O204" s="45"/>
      <c r="P204" s="46"/>
    </row>
    <row r="205" spans="1:16" ht="15" customHeight="1">
      <c r="A205" s="62">
        <f t="shared" si="24"/>
        <v>41298</v>
      </c>
      <c r="B205" s="107"/>
      <c r="C205" s="110"/>
      <c r="D205" s="111"/>
      <c r="E205" s="22"/>
      <c r="F205" s="20"/>
      <c r="G205" s="32"/>
      <c r="H205" s="24"/>
      <c r="I205" s="29"/>
      <c r="J205" s="57">
        <f t="shared" si="23"/>
        <v>12</v>
      </c>
      <c r="K205" s="69"/>
      <c r="L205" s="65" t="str">
        <f>IF(M205="X",K205,IF(G205=[1]Notice!$B$309,A205+[1]Notice!$C$309,IF(G205=[1]Notice!$B$310,A205+[1]Notice!$C$310,IF(G205=[1]Notice!$B$311,A205+[1]Notice!$C$311,IF(G205=[1]Notice!$B$312,A205+[1]Notice!$C$312,IF(G205=[1]Notice!$B$313,A205+[1]Notice!$C$313,IF(G205=[1]Notice!$B$314,A205+[1]Notice!$C$314,"")))))))</f>
        <v/>
      </c>
      <c r="M205" s="67"/>
      <c r="N205" s="27"/>
      <c r="O205" s="45"/>
      <c r="P205" s="46"/>
    </row>
    <row r="206" spans="1:16" ht="15" customHeight="1">
      <c r="A206" s="62">
        <f t="shared" si="24"/>
        <v>41298</v>
      </c>
      <c r="B206" s="107"/>
      <c r="C206" s="110"/>
      <c r="D206" s="111"/>
      <c r="E206" s="22"/>
      <c r="F206" s="20"/>
      <c r="G206" s="32"/>
      <c r="H206" s="24"/>
      <c r="I206" s="29"/>
      <c r="J206" s="57">
        <f t="shared" si="23"/>
        <v>12</v>
      </c>
      <c r="K206" s="69"/>
      <c r="L206" s="65" t="str">
        <f>IF(M206="X",K206,IF(G206=[1]Notice!$B$309,A206+[1]Notice!$C$309,IF(G206=[1]Notice!$B$310,A206+[1]Notice!$C$310,IF(G206=[1]Notice!$B$311,A206+[1]Notice!$C$311,IF(G206=[1]Notice!$B$312,A206+[1]Notice!$C$312,IF(G206=[1]Notice!$B$313,A206+[1]Notice!$C$313,IF(G206=[1]Notice!$B$314,A206+[1]Notice!$C$314,"")))))))</f>
        <v/>
      </c>
      <c r="M206" s="67"/>
      <c r="N206" s="27"/>
      <c r="O206" s="45"/>
      <c r="P206" s="46"/>
    </row>
    <row r="207" spans="1:16" ht="15" customHeight="1">
      <c r="A207" s="62">
        <f t="shared" si="24"/>
        <v>41298</v>
      </c>
      <c r="B207" s="50"/>
      <c r="C207" s="49"/>
      <c r="D207" s="49"/>
      <c r="E207" s="22"/>
      <c r="F207" s="20"/>
      <c r="G207" s="32"/>
      <c r="H207" s="24"/>
      <c r="I207" s="29"/>
      <c r="J207" s="57">
        <f t="shared" si="23"/>
        <v>12</v>
      </c>
      <c r="K207" s="69"/>
      <c r="L207" s="65" t="str">
        <f>IF(M207="X",K207,IF(G207=[1]Notice!$B$309,A207+[1]Notice!$C$309,IF(G207=[1]Notice!$B$310,A207+[1]Notice!$C$310,IF(G207=[1]Notice!$B$311,A207+[1]Notice!$C$311,IF(G207=[1]Notice!$B$312,A207+[1]Notice!$C$312,IF(G207=[1]Notice!$B$313,A207+[1]Notice!$C$313,IF(G207=[1]Notice!$B$314,A207+[1]Notice!$C$314,"")))))))</f>
        <v/>
      </c>
      <c r="M207" s="67"/>
      <c r="N207" s="27"/>
      <c r="O207" s="45"/>
      <c r="P207" s="46"/>
    </row>
    <row r="208" spans="1:16" ht="15" customHeight="1">
      <c r="A208" s="61">
        <f>DATEVALUE(C208)</f>
        <v>41299</v>
      </c>
      <c r="B208" s="106" t="str">
        <f>TEXT(C208,"jjj")</f>
        <v>ven</v>
      </c>
      <c r="C208" s="108" t="str">
        <f>"25 Janvier "&amp;[1]Notice!$G$34</f>
        <v>25 Janvier 2013</v>
      </c>
      <c r="D208" s="109"/>
      <c r="E208" s="22"/>
      <c r="F208" s="20"/>
      <c r="G208" s="32"/>
      <c r="H208" s="24"/>
      <c r="I208" s="29"/>
      <c r="J208" s="57">
        <f t="shared" si="23"/>
        <v>12</v>
      </c>
      <c r="K208" s="69"/>
      <c r="L208" s="65" t="str">
        <f>IF(M208="X",K208,IF(G208=[1]Notice!$B$309,A208+[1]Notice!$C$309,IF(G208=[1]Notice!$B$310,A208+[1]Notice!$C$310,IF(G208=[1]Notice!$B$311,A208+[1]Notice!$C$311,IF(G208=[1]Notice!$B$312,A208+[1]Notice!$C$312,IF(G208=[1]Notice!$B$313,A208+[1]Notice!$C$313,IF(G208=[1]Notice!$B$314,A208+[1]Notice!$C$314,"")))))))</f>
        <v/>
      </c>
      <c r="M208" s="67"/>
      <c r="N208" s="27"/>
      <c r="O208" s="45"/>
      <c r="P208" s="46"/>
    </row>
    <row r="209" spans="1:16" ht="15" customHeight="1">
      <c r="A209" s="62">
        <f>A208</f>
        <v>41299</v>
      </c>
      <c r="B209" s="107"/>
      <c r="C209" s="110"/>
      <c r="D209" s="111"/>
      <c r="E209" s="22"/>
      <c r="F209" s="20"/>
      <c r="G209" s="32"/>
      <c r="H209" s="24"/>
      <c r="I209" s="29"/>
      <c r="J209" s="57">
        <f t="shared" si="23"/>
        <v>12</v>
      </c>
      <c r="K209" s="69"/>
      <c r="L209" s="65" t="str">
        <f>IF(M209="X",K209,IF(G209=[1]Notice!$B$309,A209+[1]Notice!$C$309,IF(G209=[1]Notice!$B$310,A209+[1]Notice!$C$310,IF(G209=[1]Notice!$B$311,A209+[1]Notice!$C$311,IF(G209=[1]Notice!$B$312,A209+[1]Notice!$C$312,IF(G209=[1]Notice!$B$313,A209+[1]Notice!$C$313,IF(G209=[1]Notice!$B$314,A209+[1]Notice!$C$314,"")))))))</f>
        <v/>
      </c>
      <c r="M209" s="67"/>
      <c r="N209" s="27"/>
      <c r="O209" s="45"/>
      <c r="P209" s="46"/>
    </row>
    <row r="210" spans="1:16" ht="15" customHeight="1">
      <c r="A210" s="62">
        <f t="shared" ref="A210:A217" si="25">A209</f>
        <v>41299</v>
      </c>
      <c r="B210" s="107"/>
      <c r="C210" s="110"/>
      <c r="D210" s="111"/>
      <c r="E210" s="22"/>
      <c r="F210" s="20"/>
      <c r="G210" s="32"/>
      <c r="H210" s="24"/>
      <c r="I210" s="29"/>
      <c r="J210" s="57">
        <f t="shared" si="23"/>
        <v>12</v>
      </c>
      <c r="K210" s="69"/>
      <c r="L210" s="65" t="str">
        <f>IF(M210="X",K210,IF(G210=[1]Notice!$B$309,A210+[1]Notice!$C$309,IF(G210=[1]Notice!$B$310,A210+[1]Notice!$C$310,IF(G210=[1]Notice!$B$311,A210+[1]Notice!$C$311,IF(G210=[1]Notice!$B$312,A210+[1]Notice!$C$312,IF(G210=[1]Notice!$B$313,A210+[1]Notice!$C$313,IF(G210=[1]Notice!$B$314,A210+[1]Notice!$C$314,"")))))))</f>
        <v/>
      </c>
      <c r="M210" s="67"/>
      <c r="N210" s="27"/>
      <c r="O210" s="45"/>
      <c r="P210" s="46"/>
    </row>
    <row r="211" spans="1:16" ht="15" customHeight="1">
      <c r="A211" s="62">
        <f t="shared" si="25"/>
        <v>41299</v>
      </c>
      <c r="B211" s="107"/>
      <c r="C211" s="110"/>
      <c r="D211" s="111"/>
      <c r="E211" s="22"/>
      <c r="F211" s="20"/>
      <c r="G211" s="32"/>
      <c r="H211" s="24"/>
      <c r="I211" s="29"/>
      <c r="J211" s="57">
        <f t="shared" si="23"/>
        <v>12</v>
      </c>
      <c r="K211" s="69"/>
      <c r="L211" s="65" t="str">
        <f>IF(M211="X",K211,IF(G211=[1]Notice!$B$309,A211+[1]Notice!$C$309,IF(G211=[1]Notice!$B$310,A211+[1]Notice!$C$310,IF(G211=[1]Notice!$B$311,A211+[1]Notice!$C$311,IF(G211=[1]Notice!$B$312,A211+[1]Notice!$C$312,IF(G211=[1]Notice!$B$313,A211+[1]Notice!$C$313,IF(G211=[1]Notice!$B$314,A211+[1]Notice!$C$314,"")))))))</f>
        <v/>
      </c>
      <c r="M211" s="67"/>
      <c r="N211" s="27"/>
      <c r="O211" s="45"/>
      <c r="P211" s="46"/>
    </row>
    <row r="212" spans="1:16" ht="15" customHeight="1">
      <c r="A212" s="62">
        <f t="shared" si="25"/>
        <v>41299</v>
      </c>
      <c r="B212" s="107"/>
      <c r="C212" s="110"/>
      <c r="D212" s="111"/>
      <c r="E212" s="22"/>
      <c r="F212" s="20"/>
      <c r="G212" s="32"/>
      <c r="H212" s="24"/>
      <c r="I212" s="29"/>
      <c r="J212" s="57">
        <f t="shared" si="23"/>
        <v>12</v>
      </c>
      <c r="K212" s="69"/>
      <c r="L212" s="65" t="str">
        <f>IF(M212="X",K212,IF(G212=[1]Notice!$B$309,A212+[1]Notice!$C$309,IF(G212=[1]Notice!$B$310,A212+[1]Notice!$C$310,IF(G212=[1]Notice!$B$311,A212+[1]Notice!$C$311,IF(G212=[1]Notice!$B$312,A212+[1]Notice!$C$312,IF(G212=[1]Notice!$B$313,A212+[1]Notice!$C$313,IF(G212=[1]Notice!$B$314,A212+[1]Notice!$C$314,"")))))))</f>
        <v/>
      </c>
      <c r="M212" s="67"/>
      <c r="N212" s="27"/>
      <c r="O212" s="45"/>
      <c r="P212" s="46"/>
    </row>
    <row r="213" spans="1:16" ht="15" customHeight="1">
      <c r="A213" s="62">
        <f t="shared" si="25"/>
        <v>41299</v>
      </c>
      <c r="B213" s="107"/>
      <c r="C213" s="110"/>
      <c r="D213" s="111"/>
      <c r="E213" s="22"/>
      <c r="F213" s="20"/>
      <c r="G213" s="32"/>
      <c r="H213" s="24"/>
      <c r="I213" s="29"/>
      <c r="J213" s="57">
        <f t="shared" si="23"/>
        <v>12</v>
      </c>
      <c r="K213" s="69"/>
      <c r="L213" s="65" t="str">
        <f>IF(M213="X",K213,IF(G213=[1]Notice!$B$309,A213+[1]Notice!$C$309,IF(G213=[1]Notice!$B$310,A213+[1]Notice!$C$310,IF(G213=[1]Notice!$B$311,A213+[1]Notice!$C$311,IF(G213=[1]Notice!$B$312,A213+[1]Notice!$C$312,IF(G213=[1]Notice!$B$313,A213+[1]Notice!$C$313,IF(G213=[1]Notice!$B$314,A213+[1]Notice!$C$314,"")))))))</f>
        <v/>
      </c>
      <c r="M213" s="67"/>
      <c r="N213" s="27"/>
      <c r="O213" s="45"/>
      <c r="P213" s="46"/>
    </row>
    <row r="214" spans="1:16" ht="15" customHeight="1">
      <c r="A214" s="62">
        <f t="shared" si="25"/>
        <v>41299</v>
      </c>
      <c r="B214" s="107"/>
      <c r="C214" s="110"/>
      <c r="D214" s="111"/>
      <c r="E214" s="22"/>
      <c r="F214" s="20"/>
      <c r="G214" s="32"/>
      <c r="H214" s="24"/>
      <c r="I214" s="29"/>
      <c r="J214" s="57">
        <f t="shared" si="23"/>
        <v>12</v>
      </c>
      <c r="K214" s="69"/>
      <c r="L214" s="65" t="str">
        <f>IF(M214="X",K214,IF(G214=[1]Notice!$B$309,A214+[1]Notice!$C$309,IF(G214=[1]Notice!$B$310,A214+[1]Notice!$C$310,IF(G214=[1]Notice!$B$311,A214+[1]Notice!$C$311,IF(G214=[1]Notice!$B$312,A214+[1]Notice!$C$312,IF(G214=[1]Notice!$B$313,A214+[1]Notice!$C$313,IF(G214=[1]Notice!$B$314,A214+[1]Notice!$C$314,"")))))))</f>
        <v/>
      </c>
      <c r="M214" s="67"/>
      <c r="N214" s="27"/>
      <c r="O214" s="45"/>
      <c r="P214" s="46"/>
    </row>
    <row r="215" spans="1:16" ht="15" customHeight="1">
      <c r="A215" s="62">
        <f t="shared" si="25"/>
        <v>41299</v>
      </c>
      <c r="B215" s="107"/>
      <c r="C215" s="110"/>
      <c r="D215" s="111"/>
      <c r="E215" s="22"/>
      <c r="F215" s="20"/>
      <c r="G215" s="32"/>
      <c r="H215" s="24"/>
      <c r="I215" s="29"/>
      <c r="J215" s="57">
        <f t="shared" si="23"/>
        <v>12</v>
      </c>
      <c r="K215" s="69"/>
      <c r="L215" s="65" t="str">
        <f>IF(M215="X",K215,IF(G215=[1]Notice!$B$309,A215+[1]Notice!$C$309,IF(G215=[1]Notice!$B$310,A215+[1]Notice!$C$310,IF(G215=[1]Notice!$B$311,A215+[1]Notice!$C$311,IF(G215=[1]Notice!$B$312,A215+[1]Notice!$C$312,IF(G215=[1]Notice!$B$313,A215+[1]Notice!$C$313,IF(G215=[1]Notice!$B$314,A215+[1]Notice!$C$314,"")))))))</f>
        <v/>
      </c>
      <c r="M215" s="67"/>
      <c r="N215" s="27"/>
      <c r="O215" s="45"/>
      <c r="P215" s="46"/>
    </row>
    <row r="216" spans="1:16" ht="15" customHeight="1">
      <c r="A216" s="62">
        <f t="shared" si="25"/>
        <v>41299</v>
      </c>
      <c r="B216" s="107"/>
      <c r="C216" s="110"/>
      <c r="D216" s="111"/>
      <c r="E216" s="22"/>
      <c r="F216" s="20"/>
      <c r="G216" s="32"/>
      <c r="H216" s="24"/>
      <c r="I216" s="29"/>
      <c r="J216" s="57">
        <f t="shared" si="23"/>
        <v>12</v>
      </c>
      <c r="K216" s="69"/>
      <c r="L216" s="65" t="str">
        <f>IF(M216="X",K216,IF(G216=[1]Notice!$B$309,A216+[1]Notice!$C$309,IF(G216=[1]Notice!$B$310,A216+[1]Notice!$C$310,IF(G216=[1]Notice!$B$311,A216+[1]Notice!$C$311,IF(G216=[1]Notice!$B$312,A216+[1]Notice!$C$312,IF(G216=[1]Notice!$B$313,A216+[1]Notice!$C$313,IF(G216=[1]Notice!$B$314,A216+[1]Notice!$C$314,"")))))))</f>
        <v/>
      </c>
      <c r="M216" s="67"/>
      <c r="N216" s="27"/>
      <c r="O216" s="45"/>
      <c r="P216" s="46"/>
    </row>
    <row r="217" spans="1:16" ht="15" customHeight="1">
      <c r="A217" s="62">
        <f t="shared" si="25"/>
        <v>41299</v>
      </c>
      <c r="B217" s="50"/>
      <c r="C217" s="49"/>
      <c r="D217" s="49"/>
      <c r="E217" s="22"/>
      <c r="F217" s="20"/>
      <c r="G217" s="32"/>
      <c r="H217" s="24"/>
      <c r="I217" s="29"/>
      <c r="J217" s="57">
        <f t="shared" si="23"/>
        <v>12</v>
      </c>
      <c r="K217" s="69"/>
      <c r="L217" s="65" t="str">
        <f>IF(M217="X",K217,IF(G217=[1]Notice!$B$309,A217+[1]Notice!$C$309,IF(G217=[1]Notice!$B$310,A217+[1]Notice!$C$310,IF(G217=[1]Notice!$B$311,A217+[1]Notice!$C$311,IF(G217=[1]Notice!$B$312,A217+[1]Notice!$C$312,IF(G217=[1]Notice!$B$313,A217+[1]Notice!$C$313,IF(G217=[1]Notice!$B$314,A217+[1]Notice!$C$314,"")))))))</f>
        <v/>
      </c>
      <c r="M217" s="67"/>
      <c r="N217" s="27"/>
      <c r="O217" s="45"/>
      <c r="P217" s="46"/>
    </row>
    <row r="218" spans="1:16" ht="15" customHeight="1">
      <c r="A218" s="61">
        <f>DATEVALUE(C218)</f>
        <v>41300</v>
      </c>
      <c r="B218" s="106" t="str">
        <f>TEXT(C218,"jjj")</f>
        <v>sam</v>
      </c>
      <c r="C218" s="108" t="str">
        <f>"26 Janvier "&amp;[1]Notice!$G$34</f>
        <v>26 Janvier 2013</v>
      </c>
      <c r="D218" s="109"/>
      <c r="E218" s="22"/>
      <c r="F218" s="20"/>
      <c r="G218" s="32"/>
      <c r="H218" s="24"/>
      <c r="I218" s="29"/>
      <c r="J218" s="57">
        <f t="shared" si="23"/>
        <v>12</v>
      </c>
      <c r="K218" s="69"/>
      <c r="L218" s="65" t="str">
        <f>IF(M218="X",K218,IF(G218=[1]Notice!$B$309,A218+[1]Notice!$C$309,IF(G218=[1]Notice!$B$310,A218+[1]Notice!$C$310,IF(G218=[1]Notice!$B$311,A218+[1]Notice!$C$311,IF(G218=[1]Notice!$B$312,A218+[1]Notice!$C$312,IF(G218=[1]Notice!$B$313,A218+[1]Notice!$C$313,IF(G218=[1]Notice!$B$314,A218+[1]Notice!$C$314,"")))))))</f>
        <v/>
      </c>
      <c r="M218" s="67"/>
      <c r="N218" s="27"/>
      <c r="O218" s="45"/>
      <c r="P218" s="46"/>
    </row>
    <row r="219" spans="1:16" ht="15" customHeight="1">
      <c r="A219" s="62">
        <f>A218</f>
        <v>41300</v>
      </c>
      <c r="B219" s="107"/>
      <c r="C219" s="110"/>
      <c r="D219" s="111"/>
      <c r="E219" s="22"/>
      <c r="F219" s="20"/>
      <c r="G219" s="32"/>
      <c r="H219" s="24"/>
      <c r="I219" s="29"/>
      <c r="J219" s="57">
        <f t="shared" si="23"/>
        <v>12</v>
      </c>
      <c r="K219" s="69"/>
      <c r="L219" s="65" t="str">
        <f>IF(M219="X",K219,IF(G219=[1]Notice!$B$309,A219+[1]Notice!$C$309,IF(G219=[1]Notice!$B$310,A219+[1]Notice!$C$310,IF(G219=[1]Notice!$B$311,A219+[1]Notice!$C$311,IF(G219=[1]Notice!$B$312,A219+[1]Notice!$C$312,IF(G219=[1]Notice!$B$313,A219+[1]Notice!$C$313,IF(G219=[1]Notice!$B$314,A219+[1]Notice!$C$314,"")))))))</f>
        <v/>
      </c>
      <c r="M219" s="67"/>
      <c r="N219" s="27"/>
      <c r="O219" s="45"/>
      <c r="P219" s="46"/>
    </row>
    <row r="220" spans="1:16" ht="15" customHeight="1">
      <c r="A220" s="62">
        <f t="shared" ref="A220:A227" si="26">A219</f>
        <v>41300</v>
      </c>
      <c r="B220" s="107"/>
      <c r="C220" s="110"/>
      <c r="D220" s="111"/>
      <c r="E220" s="22"/>
      <c r="F220" s="20"/>
      <c r="G220" s="32"/>
      <c r="H220" s="24"/>
      <c r="I220" s="29"/>
      <c r="J220" s="57">
        <f t="shared" si="23"/>
        <v>12</v>
      </c>
      <c r="K220" s="69"/>
      <c r="L220" s="65" t="str">
        <f>IF(M220="X",K220,IF(G220=[1]Notice!$B$309,A220+[1]Notice!$C$309,IF(G220=[1]Notice!$B$310,A220+[1]Notice!$C$310,IF(G220=[1]Notice!$B$311,A220+[1]Notice!$C$311,IF(G220=[1]Notice!$B$312,A220+[1]Notice!$C$312,IF(G220=[1]Notice!$B$313,A220+[1]Notice!$C$313,IF(G220=[1]Notice!$B$314,A220+[1]Notice!$C$314,"")))))))</f>
        <v/>
      </c>
      <c r="M220" s="67"/>
      <c r="N220" s="27"/>
      <c r="O220" s="45"/>
      <c r="P220" s="46"/>
    </row>
    <row r="221" spans="1:16" ht="15" customHeight="1">
      <c r="A221" s="62">
        <f t="shared" si="26"/>
        <v>41300</v>
      </c>
      <c r="B221" s="107"/>
      <c r="C221" s="110"/>
      <c r="D221" s="111"/>
      <c r="E221" s="22"/>
      <c r="F221" s="20"/>
      <c r="G221" s="32"/>
      <c r="H221" s="24"/>
      <c r="I221" s="29"/>
      <c r="J221" s="57">
        <f t="shared" si="23"/>
        <v>12</v>
      </c>
      <c r="K221" s="69"/>
      <c r="L221" s="65" t="str">
        <f>IF(M221="X",K221,IF(G221=[1]Notice!$B$309,A221+[1]Notice!$C$309,IF(G221=[1]Notice!$B$310,A221+[1]Notice!$C$310,IF(G221=[1]Notice!$B$311,A221+[1]Notice!$C$311,IF(G221=[1]Notice!$B$312,A221+[1]Notice!$C$312,IF(G221=[1]Notice!$B$313,A221+[1]Notice!$C$313,IF(G221=[1]Notice!$B$314,A221+[1]Notice!$C$314,"")))))))</f>
        <v/>
      </c>
      <c r="M221" s="67"/>
      <c r="N221" s="27"/>
      <c r="O221" s="45"/>
      <c r="P221" s="46"/>
    </row>
    <row r="222" spans="1:16" ht="15" customHeight="1">
      <c r="A222" s="62">
        <f t="shared" si="26"/>
        <v>41300</v>
      </c>
      <c r="B222" s="107"/>
      <c r="C222" s="110"/>
      <c r="D222" s="111"/>
      <c r="E222" s="22"/>
      <c r="F222" s="20"/>
      <c r="G222" s="32"/>
      <c r="H222" s="24"/>
      <c r="I222" s="29"/>
      <c r="J222" s="57">
        <f t="shared" si="23"/>
        <v>12</v>
      </c>
      <c r="K222" s="69"/>
      <c r="L222" s="65" t="str">
        <f>IF(M222="X",K222,IF(G222=[1]Notice!$B$309,A222+[1]Notice!$C$309,IF(G222=[1]Notice!$B$310,A222+[1]Notice!$C$310,IF(G222=[1]Notice!$B$311,A222+[1]Notice!$C$311,IF(G222=[1]Notice!$B$312,A222+[1]Notice!$C$312,IF(G222=[1]Notice!$B$313,A222+[1]Notice!$C$313,IF(G222=[1]Notice!$B$314,A222+[1]Notice!$C$314,"")))))))</f>
        <v/>
      </c>
      <c r="M222" s="67"/>
      <c r="N222" s="27"/>
      <c r="O222" s="45"/>
      <c r="P222" s="46"/>
    </row>
    <row r="223" spans="1:16" ht="15" customHeight="1">
      <c r="A223" s="62">
        <f t="shared" si="26"/>
        <v>41300</v>
      </c>
      <c r="B223" s="107"/>
      <c r="C223" s="110"/>
      <c r="D223" s="111"/>
      <c r="E223" s="22"/>
      <c r="F223" s="20"/>
      <c r="G223" s="32"/>
      <c r="H223" s="24"/>
      <c r="I223" s="29"/>
      <c r="J223" s="57">
        <f t="shared" si="23"/>
        <v>12</v>
      </c>
      <c r="K223" s="69"/>
      <c r="L223" s="65" t="str">
        <f>IF(M223="X",K223,IF(G223=[1]Notice!$B$309,A223+[1]Notice!$C$309,IF(G223=[1]Notice!$B$310,A223+[1]Notice!$C$310,IF(G223=[1]Notice!$B$311,A223+[1]Notice!$C$311,IF(G223=[1]Notice!$B$312,A223+[1]Notice!$C$312,IF(G223=[1]Notice!$B$313,A223+[1]Notice!$C$313,IF(G223=[1]Notice!$B$314,A223+[1]Notice!$C$314,"")))))))</f>
        <v/>
      </c>
      <c r="M223" s="67"/>
      <c r="N223" s="27"/>
      <c r="O223" s="45"/>
      <c r="P223" s="46"/>
    </row>
    <row r="224" spans="1:16" ht="15" customHeight="1">
      <c r="A224" s="62">
        <f t="shared" si="26"/>
        <v>41300</v>
      </c>
      <c r="B224" s="107"/>
      <c r="C224" s="110"/>
      <c r="D224" s="111"/>
      <c r="E224" s="22"/>
      <c r="F224" s="20"/>
      <c r="G224" s="32"/>
      <c r="H224" s="24"/>
      <c r="I224" s="29"/>
      <c r="J224" s="57">
        <f t="shared" si="23"/>
        <v>12</v>
      </c>
      <c r="K224" s="69"/>
      <c r="L224" s="65" t="str">
        <f>IF(M224="X",K224,IF(G224=[1]Notice!$B$309,A224+[1]Notice!$C$309,IF(G224=[1]Notice!$B$310,A224+[1]Notice!$C$310,IF(G224=[1]Notice!$B$311,A224+[1]Notice!$C$311,IF(G224=[1]Notice!$B$312,A224+[1]Notice!$C$312,IF(G224=[1]Notice!$B$313,A224+[1]Notice!$C$313,IF(G224=[1]Notice!$B$314,A224+[1]Notice!$C$314,"")))))))</f>
        <v/>
      </c>
      <c r="M224" s="67"/>
      <c r="N224" s="27"/>
      <c r="O224" s="45"/>
      <c r="P224" s="46"/>
    </row>
    <row r="225" spans="1:16" ht="15" customHeight="1">
      <c r="A225" s="62">
        <f t="shared" si="26"/>
        <v>41300</v>
      </c>
      <c r="B225" s="107"/>
      <c r="C225" s="110"/>
      <c r="D225" s="111"/>
      <c r="E225" s="22"/>
      <c r="F225" s="20"/>
      <c r="G225" s="32"/>
      <c r="H225" s="24"/>
      <c r="I225" s="29"/>
      <c r="J225" s="57">
        <f t="shared" si="23"/>
        <v>12</v>
      </c>
      <c r="K225" s="69"/>
      <c r="L225" s="65" t="str">
        <f>IF(M225="X",K225,IF(G225=[1]Notice!$B$309,A225+[1]Notice!$C$309,IF(G225=[1]Notice!$B$310,A225+[1]Notice!$C$310,IF(G225=[1]Notice!$B$311,A225+[1]Notice!$C$311,IF(G225=[1]Notice!$B$312,A225+[1]Notice!$C$312,IF(G225=[1]Notice!$B$313,A225+[1]Notice!$C$313,IF(G225=[1]Notice!$B$314,A225+[1]Notice!$C$314,"")))))))</f>
        <v/>
      </c>
      <c r="M225" s="67"/>
      <c r="N225" s="27"/>
      <c r="O225" s="45"/>
      <c r="P225" s="46"/>
    </row>
    <row r="226" spans="1:16" ht="15" customHeight="1">
      <c r="A226" s="62">
        <f t="shared" si="26"/>
        <v>41300</v>
      </c>
      <c r="B226" s="107"/>
      <c r="C226" s="110"/>
      <c r="D226" s="111"/>
      <c r="E226" s="22"/>
      <c r="F226" s="20"/>
      <c r="G226" s="32"/>
      <c r="H226" s="24"/>
      <c r="I226" s="29"/>
      <c r="J226" s="57">
        <f t="shared" si="23"/>
        <v>12</v>
      </c>
      <c r="K226" s="69"/>
      <c r="L226" s="65" t="str">
        <f>IF(M226="X",K226,IF(G226=[1]Notice!$B$309,A226+[1]Notice!$C$309,IF(G226=[1]Notice!$B$310,A226+[1]Notice!$C$310,IF(G226=[1]Notice!$B$311,A226+[1]Notice!$C$311,IF(G226=[1]Notice!$B$312,A226+[1]Notice!$C$312,IF(G226=[1]Notice!$B$313,A226+[1]Notice!$C$313,IF(G226=[1]Notice!$B$314,A226+[1]Notice!$C$314,"")))))))</f>
        <v/>
      </c>
      <c r="M226" s="67"/>
      <c r="N226" s="27"/>
      <c r="O226" s="45"/>
      <c r="P226" s="46"/>
    </row>
    <row r="227" spans="1:16" ht="15" customHeight="1">
      <c r="A227" s="62">
        <f t="shared" si="26"/>
        <v>41300</v>
      </c>
      <c r="B227" s="50"/>
      <c r="C227" s="49"/>
      <c r="D227" s="49"/>
      <c r="E227" s="22"/>
      <c r="F227" s="20"/>
      <c r="G227" s="32"/>
      <c r="H227" s="24"/>
      <c r="I227" s="29"/>
      <c r="J227" s="57">
        <f t="shared" si="23"/>
        <v>12</v>
      </c>
      <c r="K227" s="69"/>
      <c r="L227" s="65" t="str">
        <f>IF(M227="X",K227,IF(G227=[1]Notice!$B$309,A227+[1]Notice!$C$309,IF(G227=[1]Notice!$B$310,A227+[1]Notice!$C$310,IF(G227=[1]Notice!$B$311,A227+[1]Notice!$C$311,IF(G227=[1]Notice!$B$312,A227+[1]Notice!$C$312,IF(G227=[1]Notice!$B$313,A227+[1]Notice!$C$313,IF(G227=[1]Notice!$B$314,A227+[1]Notice!$C$314,"")))))))</f>
        <v/>
      </c>
      <c r="M227" s="67"/>
      <c r="N227" s="27"/>
      <c r="O227" s="45"/>
      <c r="P227" s="46"/>
    </row>
    <row r="228" spans="1:16" ht="15" customHeight="1">
      <c r="A228" s="61">
        <f>DATEVALUE(C228)</f>
        <v>41301</v>
      </c>
      <c r="B228" s="106" t="str">
        <f>TEXT(C228,"jjj")</f>
        <v>dim</v>
      </c>
      <c r="C228" s="108" t="str">
        <f>"27 Janvier "&amp;[1]Notice!$G$34</f>
        <v>27 Janvier 2013</v>
      </c>
      <c r="D228" s="109"/>
      <c r="E228" s="22"/>
      <c r="F228" s="20"/>
      <c r="G228" s="32"/>
      <c r="H228" s="24"/>
      <c r="I228" s="29"/>
      <c r="J228" s="57">
        <f t="shared" si="23"/>
        <v>12</v>
      </c>
      <c r="K228" s="69"/>
      <c r="L228" s="65" t="str">
        <f>IF(M228="X",K228,IF(G228=[1]Notice!$B$309,A228+[1]Notice!$C$309,IF(G228=[1]Notice!$B$310,A228+[1]Notice!$C$310,IF(G228=[1]Notice!$B$311,A228+[1]Notice!$C$311,IF(G228=[1]Notice!$B$312,A228+[1]Notice!$C$312,IF(G228=[1]Notice!$B$313,A228+[1]Notice!$C$313,IF(G228=[1]Notice!$B$314,A228+[1]Notice!$C$314,"")))))))</f>
        <v/>
      </c>
      <c r="M228" s="67"/>
      <c r="N228" s="27"/>
      <c r="O228" s="45"/>
      <c r="P228" s="46"/>
    </row>
    <row r="229" spans="1:16" ht="15" customHeight="1">
      <c r="A229" s="62">
        <f>A228</f>
        <v>41301</v>
      </c>
      <c r="B229" s="107"/>
      <c r="C229" s="110"/>
      <c r="D229" s="111"/>
      <c r="E229" s="22"/>
      <c r="F229" s="20"/>
      <c r="G229" s="32"/>
      <c r="H229" s="24"/>
      <c r="I229" s="29"/>
      <c r="J229" s="57">
        <f t="shared" si="23"/>
        <v>12</v>
      </c>
      <c r="K229" s="69"/>
      <c r="L229" s="65" t="str">
        <f>IF(M229="X",K229,IF(G229=[1]Notice!$B$309,A229+[1]Notice!$C$309,IF(G229=[1]Notice!$B$310,A229+[1]Notice!$C$310,IF(G229=[1]Notice!$B$311,A229+[1]Notice!$C$311,IF(G229=[1]Notice!$B$312,A229+[1]Notice!$C$312,IF(G229=[1]Notice!$B$313,A229+[1]Notice!$C$313,IF(G229=[1]Notice!$B$314,A229+[1]Notice!$C$314,"")))))))</f>
        <v/>
      </c>
      <c r="M229" s="67"/>
      <c r="N229" s="27"/>
      <c r="O229" s="45"/>
      <c r="P229" s="46"/>
    </row>
    <row r="230" spans="1:16" ht="15" customHeight="1">
      <c r="A230" s="62">
        <f t="shared" ref="A230:A237" si="27">A229</f>
        <v>41301</v>
      </c>
      <c r="B230" s="107"/>
      <c r="C230" s="110"/>
      <c r="D230" s="111"/>
      <c r="E230" s="22"/>
      <c r="F230" s="20"/>
      <c r="G230" s="32"/>
      <c r="H230" s="24"/>
      <c r="I230" s="29"/>
      <c r="J230" s="57">
        <f t="shared" si="23"/>
        <v>12</v>
      </c>
      <c r="K230" s="69"/>
      <c r="L230" s="65" t="str">
        <f>IF(M230="X",K230,IF(G230=[1]Notice!$B$309,A230+[1]Notice!$C$309,IF(G230=[1]Notice!$B$310,A230+[1]Notice!$C$310,IF(G230=[1]Notice!$B$311,A230+[1]Notice!$C$311,IF(G230=[1]Notice!$B$312,A230+[1]Notice!$C$312,IF(G230=[1]Notice!$B$313,A230+[1]Notice!$C$313,IF(G230=[1]Notice!$B$314,A230+[1]Notice!$C$314,"")))))))</f>
        <v/>
      </c>
      <c r="M230" s="67"/>
      <c r="N230" s="27"/>
      <c r="O230" s="45"/>
      <c r="P230" s="46"/>
    </row>
    <row r="231" spans="1:16" ht="15" customHeight="1">
      <c r="A231" s="62">
        <f t="shared" si="27"/>
        <v>41301</v>
      </c>
      <c r="B231" s="107"/>
      <c r="C231" s="110"/>
      <c r="D231" s="111"/>
      <c r="E231" s="22"/>
      <c r="F231" s="20"/>
      <c r="G231" s="32"/>
      <c r="H231" s="24"/>
      <c r="I231" s="29"/>
      <c r="J231" s="57">
        <f t="shared" si="23"/>
        <v>12</v>
      </c>
      <c r="K231" s="69"/>
      <c r="L231" s="65" t="str">
        <f>IF(M231="X",K231,IF(G231=[1]Notice!$B$309,A231+[1]Notice!$C$309,IF(G231=[1]Notice!$B$310,A231+[1]Notice!$C$310,IF(G231=[1]Notice!$B$311,A231+[1]Notice!$C$311,IF(G231=[1]Notice!$B$312,A231+[1]Notice!$C$312,IF(G231=[1]Notice!$B$313,A231+[1]Notice!$C$313,IF(G231=[1]Notice!$B$314,A231+[1]Notice!$C$314,"")))))))</f>
        <v/>
      </c>
      <c r="M231" s="67"/>
      <c r="N231" s="27"/>
      <c r="O231" s="45"/>
      <c r="P231" s="46"/>
    </row>
    <row r="232" spans="1:16" ht="15" customHeight="1">
      <c r="A232" s="62">
        <f t="shared" si="27"/>
        <v>41301</v>
      </c>
      <c r="B232" s="107"/>
      <c r="C232" s="110"/>
      <c r="D232" s="111"/>
      <c r="E232" s="22"/>
      <c r="F232" s="20"/>
      <c r="G232" s="32"/>
      <c r="H232" s="24"/>
      <c r="I232" s="29"/>
      <c r="J232" s="57">
        <f t="shared" si="23"/>
        <v>12</v>
      </c>
      <c r="K232" s="69"/>
      <c r="L232" s="65" t="str">
        <f>IF(M232="X",K232,IF(G232=[1]Notice!$B$309,A232+[1]Notice!$C$309,IF(G232=[1]Notice!$B$310,A232+[1]Notice!$C$310,IF(G232=[1]Notice!$B$311,A232+[1]Notice!$C$311,IF(G232=[1]Notice!$B$312,A232+[1]Notice!$C$312,IF(G232=[1]Notice!$B$313,A232+[1]Notice!$C$313,IF(G232=[1]Notice!$B$314,A232+[1]Notice!$C$314,"")))))))</f>
        <v/>
      </c>
      <c r="M232" s="67"/>
      <c r="N232" s="27"/>
      <c r="O232" s="45"/>
      <c r="P232" s="46"/>
    </row>
    <row r="233" spans="1:16" ht="15" customHeight="1">
      <c r="A233" s="62">
        <f t="shared" si="27"/>
        <v>41301</v>
      </c>
      <c r="B233" s="107"/>
      <c r="C233" s="110"/>
      <c r="D233" s="111"/>
      <c r="E233" s="22"/>
      <c r="F233" s="20"/>
      <c r="G233" s="32"/>
      <c r="H233" s="24"/>
      <c r="I233" s="29"/>
      <c r="J233" s="57">
        <f t="shared" si="23"/>
        <v>12</v>
      </c>
      <c r="K233" s="69"/>
      <c r="L233" s="65" t="str">
        <f>IF(M233="X",K233,IF(G233=[1]Notice!$B$309,A233+[1]Notice!$C$309,IF(G233=[1]Notice!$B$310,A233+[1]Notice!$C$310,IF(G233=[1]Notice!$B$311,A233+[1]Notice!$C$311,IF(G233=[1]Notice!$B$312,A233+[1]Notice!$C$312,IF(G233=[1]Notice!$B$313,A233+[1]Notice!$C$313,IF(G233=[1]Notice!$B$314,A233+[1]Notice!$C$314,"")))))))</f>
        <v/>
      </c>
      <c r="M233" s="67"/>
      <c r="N233" s="27"/>
      <c r="O233" s="45"/>
      <c r="P233" s="46"/>
    </row>
    <row r="234" spans="1:16" ht="15" customHeight="1">
      <c r="A234" s="62">
        <f t="shared" si="27"/>
        <v>41301</v>
      </c>
      <c r="B234" s="107"/>
      <c r="C234" s="110"/>
      <c r="D234" s="111"/>
      <c r="E234" s="22"/>
      <c r="F234" s="20"/>
      <c r="G234" s="32"/>
      <c r="H234" s="24"/>
      <c r="I234" s="29"/>
      <c r="J234" s="57">
        <f t="shared" si="23"/>
        <v>12</v>
      </c>
      <c r="K234" s="69"/>
      <c r="L234" s="65" t="str">
        <f>IF(M234="X",K234,IF(G234=[1]Notice!$B$309,A234+[1]Notice!$C$309,IF(G234=[1]Notice!$B$310,A234+[1]Notice!$C$310,IF(G234=[1]Notice!$B$311,A234+[1]Notice!$C$311,IF(G234=[1]Notice!$B$312,A234+[1]Notice!$C$312,IF(G234=[1]Notice!$B$313,A234+[1]Notice!$C$313,IF(G234=[1]Notice!$B$314,A234+[1]Notice!$C$314,"")))))))</f>
        <v/>
      </c>
      <c r="M234" s="67"/>
      <c r="N234" s="27"/>
      <c r="O234" s="45"/>
      <c r="P234" s="46"/>
    </row>
    <row r="235" spans="1:16" ht="15" customHeight="1">
      <c r="A235" s="62">
        <f t="shared" si="27"/>
        <v>41301</v>
      </c>
      <c r="B235" s="107"/>
      <c r="C235" s="110"/>
      <c r="D235" s="111"/>
      <c r="E235" s="22"/>
      <c r="F235" s="20"/>
      <c r="G235" s="32"/>
      <c r="H235" s="24"/>
      <c r="I235" s="29"/>
      <c r="J235" s="57">
        <f t="shared" si="23"/>
        <v>12</v>
      </c>
      <c r="K235" s="69"/>
      <c r="L235" s="65" t="str">
        <f>IF(M235="X",K235,IF(G235=[1]Notice!$B$309,A235+[1]Notice!$C$309,IF(G235=[1]Notice!$B$310,A235+[1]Notice!$C$310,IF(G235=[1]Notice!$B$311,A235+[1]Notice!$C$311,IF(G235=[1]Notice!$B$312,A235+[1]Notice!$C$312,IF(G235=[1]Notice!$B$313,A235+[1]Notice!$C$313,IF(G235=[1]Notice!$B$314,A235+[1]Notice!$C$314,"")))))))</f>
        <v/>
      </c>
      <c r="M235" s="67"/>
      <c r="N235" s="27"/>
      <c r="O235" s="45"/>
      <c r="P235" s="46"/>
    </row>
    <row r="236" spans="1:16" ht="15" customHeight="1">
      <c r="A236" s="62">
        <f t="shared" si="27"/>
        <v>41301</v>
      </c>
      <c r="B236" s="107"/>
      <c r="C236" s="110"/>
      <c r="D236" s="122"/>
      <c r="E236" s="22"/>
      <c r="F236" s="20"/>
      <c r="G236" s="32"/>
      <c r="H236" s="24"/>
      <c r="I236" s="29"/>
      <c r="J236" s="57">
        <f t="shared" si="23"/>
        <v>12</v>
      </c>
      <c r="K236" s="69"/>
      <c r="L236" s="65" t="str">
        <f>IF(M236="X",K236,IF(G236=[1]Notice!$B$309,A236+[1]Notice!$C$309,IF(G236=[1]Notice!$B$310,A236+[1]Notice!$C$310,IF(G236=[1]Notice!$B$311,A236+[1]Notice!$C$311,IF(G236=[1]Notice!$B$312,A236+[1]Notice!$C$312,IF(G236=[1]Notice!$B$313,A236+[1]Notice!$C$313,IF(G236=[1]Notice!$B$314,A236+[1]Notice!$C$314,"")))))))</f>
        <v/>
      </c>
      <c r="M236" s="67"/>
      <c r="N236" s="27"/>
      <c r="O236" s="45"/>
      <c r="P236" s="46"/>
    </row>
    <row r="237" spans="1:16" ht="15" customHeight="1">
      <c r="A237" s="62">
        <f t="shared" si="27"/>
        <v>41301</v>
      </c>
      <c r="B237" s="50"/>
      <c r="C237" s="49"/>
      <c r="D237" s="49"/>
      <c r="E237" s="22"/>
      <c r="F237" s="20"/>
      <c r="G237" s="32"/>
      <c r="H237" s="24"/>
      <c r="I237" s="29"/>
      <c r="J237" s="57">
        <f t="shared" si="23"/>
        <v>12</v>
      </c>
      <c r="K237" s="69"/>
      <c r="L237" s="65" t="str">
        <f>IF(M237="X",K237,IF(G237=[1]Notice!$B$309,A237+[1]Notice!$C$309,IF(G237=[1]Notice!$B$310,A237+[1]Notice!$C$310,IF(G237=[1]Notice!$B$311,A237+[1]Notice!$C$311,IF(G237=[1]Notice!$B$312,A237+[1]Notice!$C$312,IF(G237=[1]Notice!$B$313,A237+[1]Notice!$C$313,IF(G237=[1]Notice!$B$314,A237+[1]Notice!$C$314,"")))))))</f>
        <v/>
      </c>
      <c r="M237" s="67"/>
      <c r="N237" s="27"/>
      <c r="O237" s="45"/>
      <c r="P237" s="46"/>
    </row>
    <row r="238" spans="1:16" ht="15" customHeight="1">
      <c r="A238" s="61">
        <f>DATEVALUE(C238)</f>
        <v>41302</v>
      </c>
      <c r="B238" s="106" t="str">
        <f>TEXT(C238,"jjj")</f>
        <v>lun</v>
      </c>
      <c r="C238" s="110" t="str">
        <f>"28 Janvier "&amp;[1]Notice!$G$34</f>
        <v>28 Janvier 2013</v>
      </c>
      <c r="D238" s="111"/>
      <c r="E238" s="22"/>
      <c r="F238" s="20"/>
      <c r="G238" s="32"/>
      <c r="H238" s="24"/>
      <c r="I238" s="29"/>
      <c r="J238" s="57">
        <f t="shared" si="23"/>
        <v>12</v>
      </c>
      <c r="K238" s="69"/>
      <c r="L238" s="65" t="str">
        <f>IF(M238="X",K238,IF(G238=[1]Notice!$B$309,A238+[1]Notice!$C$309,IF(G238=[1]Notice!$B$310,A238+[1]Notice!$C$310,IF(G238=[1]Notice!$B$311,A238+[1]Notice!$C$311,IF(G238=[1]Notice!$B$312,A238+[1]Notice!$C$312,IF(G238=[1]Notice!$B$313,A238+[1]Notice!$C$313,IF(G238=[1]Notice!$B$314,A238+[1]Notice!$C$314,"")))))))</f>
        <v/>
      </c>
      <c r="M238" s="67"/>
      <c r="N238" s="27"/>
      <c r="O238" s="45"/>
      <c r="P238" s="46"/>
    </row>
    <row r="239" spans="1:16" ht="15" customHeight="1">
      <c r="A239" s="62">
        <f>A238</f>
        <v>41302</v>
      </c>
      <c r="B239" s="107"/>
      <c r="C239" s="110"/>
      <c r="D239" s="111"/>
      <c r="E239" s="22"/>
      <c r="F239" s="20"/>
      <c r="G239" s="32"/>
      <c r="H239" s="24"/>
      <c r="I239" s="29"/>
      <c r="J239" s="57">
        <f t="shared" si="23"/>
        <v>12</v>
      </c>
      <c r="K239" s="69"/>
      <c r="L239" s="65" t="str">
        <f>IF(M239="X",K239,IF(G239=[1]Notice!$B$309,A239+[1]Notice!$C$309,IF(G239=[1]Notice!$B$310,A239+[1]Notice!$C$310,IF(G239=[1]Notice!$B$311,A239+[1]Notice!$C$311,IF(G239=[1]Notice!$B$312,A239+[1]Notice!$C$312,IF(G239=[1]Notice!$B$313,A239+[1]Notice!$C$313,IF(G239=[1]Notice!$B$314,A239+[1]Notice!$C$314,"")))))))</f>
        <v/>
      </c>
      <c r="M239" s="67"/>
      <c r="N239" s="27"/>
      <c r="O239" s="45"/>
      <c r="P239" s="46"/>
    </row>
    <row r="240" spans="1:16" ht="15" customHeight="1">
      <c r="A240" s="62">
        <f t="shared" ref="A240:A247" si="28">A239</f>
        <v>41302</v>
      </c>
      <c r="B240" s="107"/>
      <c r="C240" s="110"/>
      <c r="D240" s="111"/>
      <c r="E240" s="22"/>
      <c r="F240" s="20"/>
      <c r="G240" s="32"/>
      <c r="H240" s="24"/>
      <c r="I240" s="29"/>
      <c r="J240" s="57">
        <f t="shared" si="23"/>
        <v>12</v>
      </c>
      <c r="K240" s="69"/>
      <c r="L240" s="65" t="str">
        <f>IF(M240="X",K240,IF(G240=[1]Notice!$B$309,A240+[1]Notice!$C$309,IF(G240=[1]Notice!$B$310,A240+[1]Notice!$C$310,IF(G240=[1]Notice!$B$311,A240+[1]Notice!$C$311,IF(G240=[1]Notice!$B$312,A240+[1]Notice!$C$312,IF(G240=[1]Notice!$B$313,A240+[1]Notice!$C$313,IF(G240=[1]Notice!$B$314,A240+[1]Notice!$C$314,"")))))))</f>
        <v/>
      </c>
      <c r="M240" s="67"/>
      <c r="N240" s="27"/>
      <c r="O240" s="45"/>
      <c r="P240" s="46"/>
    </row>
    <row r="241" spans="1:16" ht="15" customHeight="1">
      <c r="A241" s="62">
        <f t="shared" si="28"/>
        <v>41302</v>
      </c>
      <c r="B241" s="107"/>
      <c r="C241" s="110"/>
      <c r="D241" s="111"/>
      <c r="E241" s="22"/>
      <c r="F241" s="20"/>
      <c r="G241" s="32"/>
      <c r="H241" s="24"/>
      <c r="I241" s="29"/>
      <c r="J241" s="57">
        <f t="shared" si="23"/>
        <v>12</v>
      </c>
      <c r="K241" s="69"/>
      <c r="L241" s="65" t="str">
        <f>IF(M241="X",K241,IF(G241=[1]Notice!$B$309,A241+[1]Notice!$C$309,IF(G241=[1]Notice!$B$310,A241+[1]Notice!$C$310,IF(G241=[1]Notice!$B$311,A241+[1]Notice!$C$311,IF(G241=[1]Notice!$B$312,A241+[1]Notice!$C$312,IF(G241=[1]Notice!$B$313,A241+[1]Notice!$C$313,IF(G241=[1]Notice!$B$314,A241+[1]Notice!$C$314,"")))))))</f>
        <v/>
      </c>
      <c r="M241" s="67"/>
      <c r="N241" s="27"/>
      <c r="O241" s="45"/>
      <c r="P241" s="46"/>
    </row>
    <row r="242" spans="1:16" ht="15" customHeight="1">
      <c r="A242" s="62">
        <f t="shared" si="28"/>
        <v>41302</v>
      </c>
      <c r="B242" s="107"/>
      <c r="C242" s="110"/>
      <c r="D242" s="111"/>
      <c r="E242" s="22"/>
      <c r="F242" s="20"/>
      <c r="G242" s="32"/>
      <c r="H242" s="24"/>
      <c r="I242" s="29"/>
      <c r="J242" s="57">
        <f t="shared" si="23"/>
        <v>12</v>
      </c>
      <c r="K242" s="69"/>
      <c r="L242" s="65" t="str">
        <f>IF(M242="X",K242,IF(G242=[1]Notice!$B$309,A242+[1]Notice!$C$309,IF(G242=[1]Notice!$B$310,A242+[1]Notice!$C$310,IF(G242=[1]Notice!$B$311,A242+[1]Notice!$C$311,IF(G242=[1]Notice!$B$312,A242+[1]Notice!$C$312,IF(G242=[1]Notice!$B$313,A242+[1]Notice!$C$313,IF(G242=[1]Notice!$B$314,A242+[1]Notice!$C$314,"")))))))</f>
        <v/>
      </c>
      <c r="M242" s="67"/>
      <c r="N242" s="27"/>
      <c r="O242" s="45"/>
      <c r="P242" s="46"/>
    </row>
    <row r="243" spans="1:16" ht="15" customHeight="1">
      <c r="A243" s="62">
        <f t="shared" si="28"/>
        <v>41302</v>
      </c>
      <c r="B243" s="107"/>
      <c r="C243" s="110"/>
      <c r="D243" s="111"/>
      <c r="E243" s="22"/>
      <c r="F243" s="20"/>
      <c r="G243" s="32"/>
      <c r="H243" s="24"/>
      <c r="I243" s="29"/>
      <c r="J243" s="57">
        <f t="shared" si="23"/>
        <v>12</v>
      </c>
      <c r="K243" s="69"/>
      <c r="L243" s="65" t="str">
        <f>IF(M243="X",K243,IF(G243=[1]Notice!$B$309,A243+[1]Notice!$C$309,IF(G243=[1]Notice!$B$310,A243+[1]Notice!$C$310,IF(G243=[1]Notice!$B$311,A243+[1]Notice!$C$311,IF(G243=[1]Notice!$B$312,A243+[1]Notice!$C$312,IF(G243=[1]Notice!$B$313,A243+[1]Notice!$C$313,IF(G243=[1]Notice!$B$314,A243+[1]Notice!$C$314,"")))))))</f>
        <v/>
      </c>
      <c r="M243" s="67"/>
      <c r="N243" s="27"/>
      <c r="O243" s="45"/>
      <c r="P243" s="46"/>
    </row>
    <row r="244" spans="1:16" ht="15" customHeight="1">
      <c r="A244" s="62">
        <f t="shared" si="28"/>
        <v>41302</v>
      </c>
      <c r="B244" s="107"/>
      <c r="C244" s="110"/>
      <c r="D244" s="111"/>
      <c r="E244" s="22"/>
      <c r="F244" s="20"/>
      <c r="G244" s="32"/>
      <c r="H244" s="24"/>
      <c r="I244" s="29"/>
      <c r="J244" s="57">
        <f t="shared" si="23"/>
        <v>12</v>
      </c>
      <c r="K244" s="69"/>
      <c r="L244" s="65" t="str">
        <f>IF(M244="X",K244,IF(G244=[1]Notice!$B$309,A244+[1]Notice!$C$309,IF(G244=[1]Notice!$B$310,A244+[1]Notice!$C$310,IF(G244=[1]Notice!$B$311,A244+[1]Notice!$C$311,IF(G244=[1]Notice!$B$312,A244+[1]Notice!$C$312,IF(G244=[1]Notice!$B$313,A244+[1]Notice!$C$313,IF(G244=[1]Notice!$B$314,A244+[1]Notice!$C$314,"")))))))</f>
        <v/>
      </c>
      <c r="M244" s="67"/>
      <c r="N244" s="27"/>
      <c r="O244" s="45"/>
      <c r="P244" s="46"/>
    </row>
    <row r="245" spans="1:16" ht="15" customHeight="1">
      <c r="A245" s="62">
        <f t="shared" si="28"/>
        <v>41302</v>
      </c>
      <c r="B245" s="107"/>
      <c r="C245" s="110"/>
      <c r="D245" s="111"/>
      <c r="E245" s="22"/>
      <c r="F245" s="20"/>
      <c r="G245" s="32"/>
      <c r="H245" s="24"/>
      <c r="I245" s="29"/>
      <c r="J245" s="57">
        <f t="shared" si="23"/>
        <v>12</v>
      </c>
      <c r="K245" s="69"/>
      <c r="L245" s="65" t="str">
        <f>IF(M245="X",K245,IF(G245=[1]Notice!$B$309,A245+[1]Notice!$C$309,IF(G245=[1]Notice!$B$310,A245+[1]Notice!$C$310,IF(G245=[1]Notice!$B$311,A245+[1]Notice!$C$311,IF(G245=[1]Notice!$B$312,A245+[1]Notice!$C$312,IF(G245=[1]Notice!$B$313,A245+[1]Notice!$C$313,IF(G245=[1]Notice!$B$314,A245+[1]Notice!$C$314,"")))))))</f>
        <v/>
      </c>
      <c r="M245" s="67"/>
      <c r="N245" s="27"/>
      <c r="O245" s="45"/>
      <c r="P245" s="46"/>
    </row>
    <row r="246" spans="1:16" ht="15" customHeight="1">
      <c r="A246" s="62">
        <f t="shared" si="28"/>
        <v>41302</v>
      </c>
      <c r="B246" s="107"/>
      <c r="C246" s="110"/>
      <c r="D246" s="111"/>
      <c r="E246" s="22"/>
      <c r="F246" s="20"/>
      <c r="G246" s="32"/>
      <c r="H246" s="24"/>
      <c r="I246" s="29"/>
      <c r="J246" s="57">
        <f t="shared" si="23"/>
        <v>12</v>
      </c>
      <c r="K246" s="69"/>
      <c r="L246" s="65" t="str">
        <f>IF(M246="X",K246,IF(G246=[1]Notice!$B$309,A246+[1]Notice!$C$309,IF(G246=[1]Notice!$B$310,A246+[1]Notice!$C$310,IF(G246=[1]Notice!$B$311,A246+[1]Notice!$C$311,IF(G246=[1]Notice!$B$312,A246+[1]Notice!$C$312,IF(G246=[1]Notice!$B$313,A246+[1]Notice!$C$313,IF(G246=[1]Notice!$B$314,A246+[1]Notice!$C$314,"")))))))</f>
        <v/>
      </c>
      <c r="M246" s="67"/>
      <c r="N246" s="27"/>
      <c r="O246" s="45"/>
      <c r="P246" s="46"/>
    </row>
    <row r="247" spans="1:16" ht="15" customHeight="1">
      <c r="A247" s="62">
        <f t="shared" si="28"/>
        <v>41302</v>
      </c>
      <c r="B247" s="50"/>
      <c r="C247" s="49"/>
      <c r="D247" s="49"/>
      <c r="E247" s="22"/>
      <c r="F247" s="20"/>
      <c r="G247" s="32"/>
      <c r="H247" s="24"/>
      <c r="I247" s="29"/>
      <c r="J247" s="57">
        <f t="shared" si="23"/>
        <v>12</v>
      </c>
      <c r="K247" s="69"/>
      <c r="L247" s="65" t="str">
        <f>IF(M247="X",K247,IF(G247=[1]Notice!$B$309,A247+[1]Notice!$C$309,IF(G247=[1]Notice!$B$310,A247+[1]Notice!$C$310,IF(G247=[1]Notice!$B$311,A247+[1]Notice!$C$311,IF(G247=[1]Notice!$B$312,A247+[1]Notice!$C$312,IF(G247=[1]Notice!$B$313,A247+[1]Notice!$C$313,IF(G247=[1]Notice!$B$314,A247+[1]Notice!$C$314,"")))))))</f>
        <v/>
      </c>
      <c r="M247" s="67"/>
      <c r="N247" s="27"/>
      <c r="O247" s="45"/>
      <c r="P247" s="46"/>
    </row>
    <row r="248" spans="1:16" ht="15" customHeight="1">
      <c r="A248" s="61">
        <f>DATEVALUE(C248)</f>
        <v>41303</v>
      </c>
      <c r="B248" s="106" t="str">
        <f>TEXT(C248,"jjj")</f>
        <v>mar</v>
      </c>
      <c r="C248" s="108" t="str">
        <f>"29 Janvier "&amp;[1]Notice!$G$34</f>
        <v>29 Janvier 2013</v>
      </c>
      <c r="D248" s="109"/>
      <c r="E248" s="22"/>
      <c r="F248" s="20"/>
      <c r="G248" s="32"/>
      <c r="H248" s="24"/>
      <c r="I248" s="29"/>
      <c r="J248" s="57">
        <f t="shared" si="23"/>
        <v>12</v>
      </c>
      <c r="K248" s="69"/>
      <c r="L248" s="65" t="str">
        <f>IF(M248="X",K248,IF(G248=[1]Notice!$B$309,A248+[1]Notice!$C$309,IF(G248=[1]Notice!$B$310,A248+[1]Notice!$C$310,IF(G248=[1]Notice!$B$311,A248+[1]Notice!$C$311,IF(G248=[1]Notice!$B$312,A248+[1]Notice!$C$312,IF(G248=[1]Notice!$B$313,A248+[1]Notice!$C$313,IF(G248=[1]Notice!$B$314,A248+[1]Notice!$C$314,"")))))))</f>
        <v/>
      </c>
      <c r="M248" s="67"/>
      <c r="N248" s="27"/>
      <c r="O248" s="45"/>
      <c r="P248" s="46"/>
    </row>
    <row r="249" spans="1:16" ht="15" customHeight="1">
      <c r="A249" s="62">
        <f>A248</f>
        <v>41303</v>
      </c>
      <c r="B249" s="107"/>
      <c r="C249" s="110"/>
      <c r="D249" s="111"/>
      <c r="E249" s="22"/>
      <c r="F249" s="20"/>
      <c r="G249" s="32"/>
      <c r="H249" s="24"/>
      <c r="I249" s="29"/>
      <c r="J249" s="57">
        <f t="shared" si="23"/>
        <v>12</v>
      </c>
      <c r="K249" s="69"/>
      <c r="L249" s="65" t="str">
        <f>IF(M249="X",K249,IF(G249=[1]Notice!$B$309,A249+[1]Notice!$C$309,IF(G249=[1]Notice!$B$310,A249+[1]Notice!$C$310,IF(G249=[1]Notice!$B$311,A249+[1]Notice!$C$311,IF(G249=[1]Notice!$B$312,A249+[1]Notice!$C$312,IF(G249=[1]Notice!$B$313,A249+[1]Notice!$C$313,IF(G249=[1]Notice!$B$314,A249+[1]Notice!$C$314,"")))))))</f>
        <v/>
      </c>
      <c r="M249" s="67"/>
      <c r="N249" s="27"/>
      <c r="O249" s="45"/>
      <c r="P249" s="46"/>
    </row>
    <row r="250" spans="1:16" ht="15" customHeight="1">
      <c r="A250" s="62">
        <f t="shared" ref="A250:A257" si="29">A249</f>
        <v>41303</v>
      </c>
      <c r="B250" s="107"/>
      <c r="C250" s="110"/>
      <c r="D250" s="111"/>
      <c r="E250" s="22"/>
      <c r="F250" s="20"/>
      <c r="G250" s="32"/>
      <c r="H250" s="24"/>
      <c r="I250" s="29"/>
      <c r="J250" s="57">
        <f t="shared" si="23"/>
        <v>12</v>
      </c>
      <c r="K250" s="69"/>
      <c r="L250" s="65" t="str">
        <f>IF(M250="X",K250,IF(G250=[1]Notice!$B$309,A250+[1]Notice!$C$309,IF(G250=[1]Notice!$B$310,A250+[1]Notice!$C$310,IF(G250=[1]Notice!$B$311,A250+[1]Notice!$C$311,IF(G250=[1]Notice!$B$312,A250+[1]Notice!$C$312,IF(G250=[1]Notice!$B$313,A250+[1]Notice!$C$313,IF(G250=[1]Notice!$B$314,A250+[1]Notice!$C$314,"")))))))</f>
        <v/>
      </c>
      <c r="M250" s="67"/>
      <c r="N250" s="27"/>
      <c r="O250" s="45"/>
      <c r="P250" s="46"/>
    </row>
    <row r="251" spans="1:16" ht="15" customHeight="1">
      <c r="A251" s="62">
        <f t="shared" si="29"/>
        <v>41303</v>
      </c>
      <c r="B251" s="107"/>
      <c r="C251" s="110"/>
      <c r="D251" s="111"/>
      <c r="E251" s="22"/>
      <c r="F251" s="20"/>
      <c r="G251" s="32"/>
      <c r="H251" s="24"/>
      <c r="I251" s="29"/>
      <c r="J251" s="57">
        <f t="shared" si="23"/>
        <v>12</v>
      </c>
      <c r="K251" s="69"/>
      <c r="L251" s="65" t="str">
        <f>IF(M251="X",K251,IF(G251=[1]Notice!$B$309,A251+[1]Notice!$C$309,IF(G251=[1]Notice!$B$310,A251+[1]Notice!$C$310,IF(G251=[1]Notice!$B$311,A251+[1]Notice!$C$311,IF(G251=[1]Notice!$B$312,A251+[1]Notice!$C$312,IF(G251=[1]Notice!$B$313,A251+[1]Notice!$C$313,IF(G251=[1]Notice!$B$314,A251+[1]Notice!$C$314,"")))))))</f>
        <v/>
      </c>
      <c r="M251" s="67"/>
      <c r="N251" s="27"/>
      <c r="O251" s="45"/>
      <c r="P251" s="46"/>
    </row>
    <row r="252" spans="1:16" ht="15" customHeight="1">
      <c r="A252" s="62">
        <f t="shared" si="29"/>
        <v>41303</v>
      </c>
      <c r="B252" s="107"/>
      <c r="C252" s="110"/>
      <c r="D252" s="111"/>
      <c r="E252" s="22"/>
      <c r="F252" s="20"/>
      <c r="G252" s="32"/>
      <c r="H252" s="24"/>
      <c r="I252" s="29"/>
      <c r="J252" s="57">
        <f t="shared" si="23"/>
        <v>12</v>
      </c>
      <c r="K252" s="69"/>
      <c r="L252" s="65" t="str">
        <f>IF(M252="X",K252,IF(G252=[1]Notice!$B$309,A252+[1]Notice!$C$309,IF(G252=[1]Notice!$B$310,A252+[1]Notice!$C$310,IF(G252=[1]Notice!$B$311,A252+[1]Notice!$C$311,IF(G252=[1]Notice!$B$312,A252+[1]Notice!$C$312,IF(G252=[1]Notice!$B$313,A252+[1]Notice!$C$313,IF(G252=[1]Notice!$B$314,A252+[1]Notice!$C$314,"")))))))</f>
        <v/>
      </c>
      <c r="M252" s="67"/>
      <c r="N252" s="27"/>
      <c r="O252" s="45"/>
      <c r="P252" s="46"/>
    </row>
    <row r="253" spans="1:16" ht="15" customHeight="1">
      <c r="A253" s="62">
        <f t="shared" si="29"/>
        <v>41303</v>
      </c>
      <c r="B253" s="107"/>
      <c r="C253" s="110"/>
      <c r="D253" s="111"/>
      <c r="E253" s="22"/>
      <c r="F253" s="20"/>
      <c r="G253" s="32"/>
      <c r="H253" s="24"/>
      <c r="I253" s="29"/>
      <c r="J253" s="57">
        <f t="shared" si="23"/>
        <v>12</v>
      </c>
      <c r="K253" s="69"/>
      <c r="L253" s="65" t="str">
        <f>IF(M253="X",K253,IF(G253=[1]Notice!$B$309,A253+[1]Notice!$C$309,IF(G253=[1]Notice!$B$310,A253+[1]Notice!$C$310,IF(G253=[1]Notice!$B$311,A253+[1]Notice!$C$311,IF(G253=[1]Notice!$B$312,A253+[1]Notice!$C$312,IF(G253=[1]Notice!$B$313,A253+[1]Notice!$C$313,IF(G253=[1]Notice!$B$314,A253+[1]Notice!$C$314,"")))))))</f>
        <v/>
      </c>
      <c r="M253" s="67"/>
      <c r="N253" s="27"/>
      <c r="O253" s="45"/>
      <c r="P253" s="46"/>
    </row>
    <row r="254" spans="1:16" ht="15" customHeight="1">
      <c r="A254" s="62">
        <f t="shared" si="29"/>
        <v>41303</v>
      </c>
      <c r="B254" s="107"/>
      <c r="C254" s="110"/>
      <c r="D254" s="111"/>
      <c r="E254" s="22"/>
      <c r="F254" s="20"/>
      <c r="G254" s="32"/>
      <c r="H254" s="24"/>
      <c r="I254" s="29"/>
      <c r="J254" s="57">
        <f t="shared" si="23"/>
        <v>12</v>
      </c>
      <c r="K254" s="69"/>
      <c r="L254" s="65" t="str">
        <f>IF(M254="X",K254,IF(G254=[1]Notice!$B$309,A254+[1]Notice!$C$309,IF(G254=[1]Notice!$B$310,A254+[1]Notice!$C$310,IF(G254=[1]Notice!$B$311,A254+[1]Notice!$C$311,IF(G254=[1]Notice!$B$312,A254+[1]Notice!$C$312,IF(G254=[1]Notice!$B$313,A254+[1]Notice!$C$313,IF(G254=[1]Notice!$B$314,A254+[1]Notice!$C$314,"")))))))</f>
        <v/>
      </c>
      <c r="M254" s="67"/>
      <c r="N254" s="27"/>
      <c r="O254" s="45"/>
      <c r="P254" s="46"/>
    </row>
    <row r="255" spans="1:16" ht="15" customHeight="1">
      <c r="A255" s="62">
        <f t="shared" si="29"/>
        <v>41303</v>
      </c>
      <c r="B255" s="107"/>
      <c r="C255" s="110"/>
      <c r="D255" s="111"/>
      <c r="E255" s="22"/>
      <c r="F255" s="20"/>
      <c r="G255" s="32"/>
      <c r="H255" s="24"/>
      <c r="I255" s="29"/>
      <c r="J255" s="57">
        <f t="shared" si="23"/>
        <v>12</v>
      </c>
      <c r="K255" s="69"/>
      <c r="L255" s="65" t="str">
        <f>IF(M255="X",K255,IF(G255=[1]Notice!$B$309,A255+[1]Notice!$C$309,IF(G255=[1]Notice!$B$310,A255+[1]Notice!$C$310,IF(G255=[1]Notice!$B$311,A255+[1]Notice!$C$311,IF(G255=[1]Notice!$B$312,A255+[1]Notice!$C$312,IF(G255=[1]Notice!$B$313,A255+[1]Notice!$C$313,IF(G255=[1]Notice!$B$314,A255+[1]Notice!$C$314,"")))))))</f>
        <v/>
      </c>
      <c r="M255" s="67"/>
      <c r="N255" s="27"/>
      <c r="O255" s="45"/>
      <c r="P255" s="46"/>
    </row>
    <row r="256" spans="1:16" ht="15" customHeight="1">
      <c r="A256" s="62">
        <f t="shared" si="29"/>
        <v>41303</v>
      </c>
      <c r="B256" s="107"/>
      <c r="C256" s="110"/>
      <c r="D256" s="111"/>
      <c r="E256" s="22"/>
      <c r="F256" s="20"/>
      <c r="G256" s="32"/>
      <c r="H256" s="24"/>
      <c r="I256" s="29"/>
      <c r="J256" s="57">
        <f t="shared" si="23"/>
        <v>12</v>
      </c>
      <c r="K256" s="69"/>
      <c r="L256" s="65" t="str">
        <f>IF(M256="X",K256,IF(G256=[1]Notice!$B$309,A256+[1]Notice!$C$309,IF(G256=[1]Notice!$B$310,A256+[1]Notice!$C$310,IF(G256=[1]Notice!$B$311,A256+[1]Notice!$C$311,IF(G256=[1]Notice!$B$312,A256+[1]Notice!$C$312,IF(G256=[1]Notice!$B$313,A256+[1]Notice!$C$313,IF(G256=[1]Notice!$B$314,A256+[1]Notice!$C$314,"")))))))</f>
        <v/>
      </c>
      <c r="M256" s="67"/>
      <c r="N256" s="27"/>
      <c r="O256" s="45"/>
      <c r="P256" s="46"/>
    </row>
    <row r="257" spans="1:16" ht="15" customHeight="1">
      <c r="A257" s="62">
        <f t="shared" si="29"/>
        <v>41303</v>
      </c>
      <c r="B257" s="50"/>
      <c r="C257" s="49"/>
      <c r="D257" s="49"/>
      <c r="E257" s="22"/>
      <c r="F257" s="20"/>
      <c r="G257" s="32"/>
      <c r="H257" s="24"/>
      <c r="I257" s="29"/>
      <c r="J257" s="57">
        <f t="shared" si="23"/>
        <v>12</v>
      </c>
      <c r="K257" s="69"/>
      <c r="L257" s="65" t="str">
        <f>IF(M257="X",K257,IF(G257=[1]Notice!$B$309,A257+[1]Notice!$C$309,IF(G257=[1]Notice!$B$310,A257+[1]Notice!$C$310,IF(G257=[1]Notice!$B$311,A257+[1]Notice!$C$311,IF(G257=[1]Notice!$B$312,A257+[1]Notice!$C$312,IF(G257=[1]Notice!$B$313,A257+[1]Notice!$C$313,IF(G257=[1]Notice!$B$314,A257+[1]Notice!$C$314,"")))))))</f>
        <v/>
      </c>
      <c r="M257" s="67"/>
      <c r="N257" s="27"/>
      <c r="O257" s="45"/>
      <c r="P257" s="46"/>
    </row>
    <row r="258" spans="1:16" ht="15" customHeight="1">
      <c r="A258" s="61">
        <f>DATEVALUE(C258)</f>
        <v>41304</v>
      </c>
      <c r="B258" s="106" t="str">
        <f>TEXT(C258,"jjj")</f>
        <v>mer</v>
      </c>
      <c r="C258" s="108" t="str">
        <f>"30 Janvier "&amp;[1]Notice!$G$34</f>
        <v>30 Janvier 2013</v>
      </c>
      <c r="D258" s="109"/>
      <c r="E258" s="22"/>
      <c r="F258" s="20"/>
      <c r="G258" s="32"/>
      <c r="H258" s="24"/>
      <c r="I258" s="29"/>
      <c r="J258" s="57">
        <f t="shared" ref="J258:J277" si="30">J257-H258+I258</f>
        <v>12</v>
      </c>
      <c r="K258" s="69"/>
      <c r="L258" s="65" t="str">
        <f>IF(M258="X",K258,IF(G258=[1]Notice!$B$309,A258+[1]Notice!$C$309,IF(G258=[1]Notice!$B$310,A258+[1]Notice!$C$310,IF(G258=[1]Notice!$B$311,A258+[1]Notice!$C$311,IF(G258=[1]Notice!$B$312,A258+[1]Notice!$C$312,IF(G258=[1]Notice!$B$313,A258+[1]Notice!$C$313,IF(G258=[1]Notice!$B$314,A258+[1]Notice!$C$314,"")))))))</f>
        <v/>
      </c>
      <c r="M258" s="67"/>
      <c r="N258" s="27"/>
      <c r="O258" s="45"/>
      <c r="P258" s="46"/>
    </row>
    <row r="259" spans="1:16" ht="15" customHeight="1">
      <c r="A259" s="62">
        <f>A258</f>
        <v>41304</v>
      </c>
      <c r="B259" s="107"/>
      <c r="C259" s="110"/>
      <c r="D259" s="111"/>
      <c r="E259" s="22"/>
      <c r="F259" s="20"/>
      <c r="G259" s="32"/>
      <c r="H259" s="24"/>
      <c r="I259" s="29"/>
      <c r="J259" s="57">
        <f t="shared" si="30"/>
        <v>12</v>
      </c>
      <c r="K259" s="69"/>
      <c r="L259" s="65" t="str">
        <f>IF(M259="X",K259,IF(G259=[1]Notice!$B$309,A259+[1]Notice!$C$309,IF(G259=[1]Notice!$B$310,A259+[1]Notice!$C$310,IF(G259=[1]Notice!$B$311,A259+[1]Notice!$C$311,IF(G259=[1]Notice!$B$312,A259+[1]Notice!$C$312,IF(G259=[1]Notice!$B$313,A259+[1]Notice!$C$313,IF(G259=[1]Notice!$B$314,A259+[1]Notice!$C$314,"")))))))</f>
        <v/>
      </c>
      <c r="M259" s="67"/>
      <c r="N259" s="27"/>
      <c r="O259" s="45"/>
      <c r="P259" s="46"/>
    </row>
    <row r="260" spans="1:16" ht="15" customHeight="1">
      <c r="A260" s="62">
        <f t="shared" ref="A260:A267" si="31">A259</f>
        <v>41304</v>
      </c>
      <c r="B260" s="107"/>
      <c r="C260" s="110"/>
      <c r="D260" s="111"/>
      <c r="E260" s="22"/>
      <c r="F260" s="20"/>
      <c r="G260" s="32"/>
      <c r="H260" s="24"/>
      <c r="I260" s="29"/>
      <c r="J260" s="57">
        <f t="shared" si="30"/>
        <v>12</v>
      </c>
      <c r="K260" s="69"/>
      <c r="L260" s="65" t="str">
        <f>IF(M260="X",K260,IF(G260=[1]Notice!$B$309,A260+[1]Notice!$C$309,IF(G260=[1]Notice!$B$310,A260+[1]Notice!$C$310,IF(G260=[1]Notice!$B$311,A260+[1]Notice!$C$311,IF(G260=[1]Notice!$B$312,A260+[1]Notice!$C$312,IF(G260=[1]Notice!$B$313,A260+[1]Notice!$C$313,IF(G260=[1]Notice!$B$314,A260+[1]Notice!$C$314,"")))))))</f>
        <v/>
      </c>
      <c r="M260" s="67"/>
      <c r="N260" s="27"/>
      <c r="O260" s="45"/>
      <c r="P260" s="46"/>
    </row>
    <row r="261" spans="1:16" ht="15" customHeight="1">
      <c r="A261" s="62">
        <f t="shared" si="31"/>
        <v>41304</v>
      </c>
      <c r="B261" s="107"/>
      <c r="C261" s="110"/>
      <c r="D261" s="111"/>
      <c r="E261" s="22"/>
      <c r="F261" s="20"/>
      <c r="G261" s="32"/>
      <c r="H261" s="24"/>
      <c r="I261" s="29"/>
      <c r="J261" s="57">
        <f t="shared" si="30"/>
        <v>12</v>
      </c>
      <c r="K261" s="69"/>
      <c r="L261" s="65" t="str">
        <f>IF(M261="X",K261,IF(G261=[1]Notice!$B$309,A261+[1]Notice!$C$309,IF(G261=[1]Notice!$B$310,A261+[1]Notice!$C$310,IF(G261=[1]Notice!$B$311,A261+[1]Notice!$C$311,IF(G261=[1]Notice!$B$312,A261+[1]Notice!$C$312,IF(G261=[1]Notice!$B$313,A261+[1]Notice!$C$313,IF(G261=[1]Notice!$B$314,A261+[1]Notice!$C$314,"")))))))</f>
        <v/>
      </c>
      <c r="M261" s="67"/>
      <c r="N261" s="27"/>
      <c r="O261" s="45"/>
      <c r="P261" s="46"/>
    </row>
    <row r="262" spans="1:16" ht="15" customHeight="1">
      <c r="A262" s="62">
        <f t="shared" si="31"/>
        <v>41304</v>
      </c>
      <c r="B262" s="107"/>
      <c r="C262" s="110"/>
      <c r="D262" s="111"/>
      <c r="E262" s="22"/>
      <c r="F262" s="20"/>
      <c r="G262" s="32"/>
      <c r="H262" s="24"/>
      <c r="I262" s="29"/>
      <c r="J262" s="57">
        <f t="shared" si="30"/>
        <v>12</v>
      </c>
      <c r="K262" s="69"/>
      <c r="L262" s="65" t="str">
        <f>IF(M262="X",K262,IF(G262=[1]Notice!$B$309,A262+[1]Notice!$C$309,IF(G262=[1]Notice!$B$310,A262+[1]Notice!$C$310,IF(G262=[1]Notice!$B$311,A262+[1]Notice!$C$311,IF(G262=[1]Notice!$B$312,A262+[1]Notice!$C$312,IF(G262=[1]Notice!$B$313,A262+[1]Notice!$C$313,IF(G262=[1]Notice!$B$314,A262+[1]Notice!$C$314,"")))))))</f>
        <v/>
      </c>
      <c r="M262" s="67"/>
      <c r="N262" s="27"/>
      <c r="O262" s="45"/>
      <c r="P262" s="46"/>
    </row>
    <row r="263" spans="1:16" ht="15" customHeight="1">
      <c r="A263" s="62">
        <f t="shared" si="31"/>
        <v>41304</v>
      </c>
      <c r="B263" s="107"/>
      <c r="C263" s="110"/>
      <c r="D263" s="111"/>
      <c r="E263" s="22"/>
      <c r="F263" s="20"/>
      <c r="G263" s="32"/>
      <c r="H263" s="24"/>
      <c r="I263" s="29"/>
      <c r="J263" s="57">
        <f t="shared" si="30"/>
        <v>12</v>
      </c>
      <c r="K263" s="69"/>
      <c r="L263" s="65" t="str">
        <f>IF(M263="X",K263,IF(G263=[1]Notice!$B$309,A263+[1]Notice!$C$309,IF(G263=[1]Notice!$B$310,A263+[1]Notice!$C$310,IF(G263=[1]Notice!$B$311,A263+[1]Notice!$C$311,IF(G263=[1]Notice!$B$312,A263+[1]Notice!$C$312,IF(G263=[1]Notice!$B$313,A263+[1]Notice!$C$313,IF(G263=[1]Notice!$B$314,A263+[1]Notice!$C$314,"")))))))</f>
        <v/>
      </c>
      <c r="M263" s="67"/>
      <c r="N263" s="27"/>
      <c r="O263" s="45"/>
      <c r="P263" s="46"/>
    </row>
    <row r="264" spans="1:16" ht="15" customHeight="1">
      <c r="A264" s="62">
        <f t="shared" si="31"/>
        <v>41304</v>
      </c>
      <c r="B264" s="107"/>
      <c r="C264" s="110"/>
      <c r="D264" s="111"/>
      <c r="E264" s="22"/>
      <c r="F264" s="20"/>
      <c r="G264" s="32"/>
      <c r="H264" s="24"/>
      <c r="I264" s="29"/>
      <c r="J264" s="57">
        <f t="shared" si="30"/>
        <v>12</v>
      </c>
      <c r="K264" s="69"/>
      <c r="L264" s="65" t="str">
        <f>IF(M264="X",K264,IF(G264=[1]Notice!$B$309,A264+[1]Notice!$C$309,IF(G264=[1]Notice!$B$310,A264+[1]Notice!$C$310,IF(G264=[1]Notice!$B$311,A264+[1]Notice!$C$311,IF(G264=[1]Notice!$B$312,A264+[1]Notice!$C$312,IF(G264=[1]Notice!$B$313,A264+[1]Notice!$C$313,IF(G264=[1]Notice!$B$314,A264+[1]Notice!$C$314,"")))))))</f>
        <v/>
      </c>
      <c r="M264" s="67"/>
      <c r="N264" s="27"/>
      <c r="O264" s="45"/>
      <c r="P264" s="46"/>
    </row>
    <row r="265" spans="1:16" ht="15" customHeight="1">
      <c r="A265" s="62">
        <f t="shared" si="31"/>
        <v>41304</v>
      </c>
      <c r="B265" s="107"/>
      <c r="C265" s="110"/>
      <c r="D265" s="111"/>
      <c r="E265" s="22"/>
      <c r="F265" s="20"/>
      <c r="G265" s="32"/>
      <c r="H265" s="24"/>
      <c r="I265" s="29"/>
      <c r="J265" s="57">
        <f t="shared" si="30"/>
        <v>12</v>
      </c>
      <c r="K265" s="69"/>
      <c r="L265" s="65" t="str">
        <f>IF(M265="X",K265,IF(G265=[1]Notice!$B$309,A265+[1]Notice!$C$309,IF(G265=[1]Notice!$B$310,A265+[1]Notice!$C$310,IF(G265=[1]Notice!$B$311,A265+[1]Notice!$C$311,IF(G265=[1]Notice!$B$312,A265+[1]Notice!$C$312,IF(G265=[1]Notice!$B$313,A265+[1]Notice!$C$313,IF(G265=[1]Notice!$B$314,A265+[1]Notice!$C$314,"")))))))</f>
        <v/>
      </c>
      <c r="M265" s="67"/>
      <c r="N265" s="27"/>
      <c r="O265" s="45"/>
      <c r="P265" s="46"/>
    </row>
    <row r="266" spans="1:16" ht="15" customHeight="1">
      <c r="A266" s="62">
        <f t="shared" si="31"/>
        <v>41304</v>
      </c>
      <c r="B266" s="107"/>
      <c r="C266" s="110"/>
      <c r="D266" s="111"/>
      <c r="E266" s="22"/>
      <c r="F266" s="20"/>
      <c r="G266" s="32"/>
      <c r="H266" s="24"/>
      <c r="I266" s="29"/>
      <c r="J266" s="57">
        <f t="shared" si="30"/>
        <v>12</v>
      </c>
      <c r="K266" s="69"/>
      <c r="L266" s="65" t="str">
        <f>IF(M266="X",K266,IF(G266=[1]Notice!$B$309,A266+[1]Notice!$C$309,IF(G266=[1]Notice!$B$310,A266+[1]Notice!$C$310,IF(G266=[1]Notice!$B$311,A266+[1]Notice!$C$311,IF(G266=[1]Notice!$B$312,A266+[1]Notice!$C$312,IF(G266=[1]Notice!$B$313,A266+[1]Notice!$C$313,IF(G266=[1]Notice!$B$314,A266+[1]Notice!$C$314,"")))))))</f>
        <v/>
      </c>
      <c r="M266" s="67"/>
      <c r="N266" s="27"/>
      <c r="O266" s="45"/>
      <c r="P266" s="46"/>
    </row>
    <row r="267" spans="1:16" ht="15" customHeight="1">
      <c r="A267" s="62">
        <f t="shared" si="31"/>
        <v>41304</v>
      </c>
      <c r="B267" s="50"/>
      <c r="C267" s="49"/>
      <c r="D267" s="49"/>
      <c r="E267" s="22"/>
      <c r="F267" s="20"/>
      <c r="G267" s="32"/>
      <c r="H267" s="24"/>
      <c r="I267" s="29"/>
      <c r="J267" s="57">
        <f t="shared" si="30"/>
        <v>12</v>
      </c>
      <c r="K267" s="69"/>
      <c r="L267" s="65" t="str">
        <f>IF(M267="X",K267,IF(G267=[1]Notice!$B$309,A267+[1]Notice!$C$309,IF(G267=[1]Notice!$B$310,A267+[1]Notice!$C$310,IF(G267=[1]Notice!$B$311,A267+[1]Notice!$C$311,IF(G267=[1]Notice!$B$312,A267+[1]Notice!$C$312,IF(G267=[1]Notice!$B$313,A267+[1]Notice!$C$313,IF(G267=[1]Notice!$B$314,A267+[1]Notice!$C$314,"")))))))</f>
        <v/>
      </c>
      <c r="M267" s="67"/>
      <c r="N267" s="27"/>
      <c r="O267" s="45"/>
      <c r="P267" s="46"/>
    </row>
    <row r="268" spans="1:16" ht="15" customHeight="1">
      <c r="A268" s="61">
        <f>DATEVALUE(C268)</f>
        <v>41305</v>
      </c>
      <c r="B268" s="106" t="str">
        <f>TEXT(C268,"jjj")</f>
        <v>jeu</v>
      </c>
      <c r="C268" s="108" t="str">
        <f>"31 Janvier "&amp;[1]Notice!$G$34</f>
        <v>31 Janvier 2013</v>
      </c>
      <c r="D268" s="109"/>
      <c r="E268" s="22"/>
      <c r="F268" s="20"/>
      <c r="G268" s="32"/>
      <c r="H268" s="24"/>
      <c r="I268" s="29"/>
      <c r="J268" s="57">
        <f t="shared" si="30"/>
        <v>12</v>
      </c>
      <c r="K268" s="69"/>
      <c r="L268" s="65" t="str">
        <f>IF(M268="X",K268,IF(G268=[1]Notice!$B$309,A268+[1]Notice!$C$309,IF(G268=[1]Notice!$B$310,A268+[1]Notice!$C$310,IF(G268=[1]Notice!$B$311,A268+[1]Notice!$C$311,IF(G268=[1]Notice!$B$312,A268+[1]Notice!$C$312,IF(G268=[1]Notice!$B$313,A268+[1]Notice!$C$313,IF(G268=[1]Notice!$B$314,A268+[1]Notice!$C$314,"")))))))</f>
        <v/>
      </c>
      <c r="M268" s="67"/>
      <c r="N268" s="27"/>
      <c r="O268" s="45"/>
      <c r="P268" s="46"/>
    </row>
    <row r="269" spans="1:16" ht="15" customHeight="1">
      <c r="A269" s="62">
        <f>A268</f>
        <v>41305</v>
      </c>
      <c r="B269" s="107"/>
      <c r="C269" s="110"/>
      <c r="D269" s="111"/>
      <c r="E269" s="22"/>
      <c r="F269" s="20"/>
      <c r="G269" s="32"/>
      <c r="H269" s="24"/>
      <c r="I269" s="29"/>
      <c r="J269" s="57">
        <f t="shared" si="30"/>
        <v>12</v>
      </c>
      <c r="K269" s="69"/>
      <c r="L269" s="65" t="str">
        <f>IF(M269="X",K269,IF(G269=[1]Notice!$B$309,A269+[1]Notice!$C$309,IF(G269=[1]Notice!$B$310,A269+[1]Notice!$C$310,IF(G269=[1]Notice!$B$311,A269+[1]Notice!$C$311,IF(G269=[1]Notice!$B$312,A269+[1]Notice!$C$312,IF(G269=[1]Notice!$B$313,A269+[1]Notice!$C$313,IF(G269=[1]Notice!$B$314,A269+[1]Notice!$C$314,"")))))))</f>
        <v/>
      </c>
      <c r="M269" s="67"/>
      <c r="N269" s="27"/>
      <c r="O269" s="45"/>
      <c r="P269" s="46"/>
    </row>
    <row r="270" spans="1:16" ht="15" customHeight="1">
      <c r="A270" s="62">
        <f>A269</f>
        <v>41305</v>
      </c>
      <c r="B270" s="107"/>
      <c r="C270" s="110"/>
      <c r="D270" s="111"/>
      <c r="E270" s="22"/>
      <c r="F270" s="20"/>
      <c r="G270" s="32"/>
      <c r="H270" s="24"/>
      <c r="I270" s="29"/>
      <c r="J270" s="57">
        <f t="shared" si="30"/>
        <v>12</v>
      </c>
      <c r="K270" s="69"/>
      <c r="L270" s="65" t="str">
        <f>IF(M270="X",K270,IF(G270=[1]Notice!$B$309,A270+[1]Notice!$C$309,IF(G270=[1]Notice!$B$310,A270+[1]Notice!$C$310,IF(G270=[1]Notice!$B$311,A270+[1]Notice!$C$311,IF(G270=[1]Notice!$B$312,A270+[1]Notice!$C$312,IF(G270=[1]Notice!$B$313,A270+[1]Notice!$C$313,IF(G270=[1]Notice!$B$314,A270+[1]Notice!$C$314,"")))))))</f>
        <v/>
      </c>
      <c r="M270" s="67"/>
      <c r="N270" s="27"/>
      <c r="O270" s="45"/>
      <c r="P270" s="46"/>
    </row>
    <row r="271" spans="1:16" ht="15" customHeight="1">
      <c r="A271" s="62">
        <f>A270</f>
        <v>41305</v>
      </c>
      <c r="B271" s="107"/>
      <c r="C271" s="110"/>
      <c r="D271" s="111"/>
      <c r="E271" s="22"/>
      <c r="F271" s="20"/>
      <c r="G271" s="32"/>
      <c r="H271" s="24"/>
      <c r="I271" s="29"/>
      <c r="J271" s="57">
        <f t="shared" si="30"/>
        <v>12</v>
      </c>
      <c r="K271" s="69"/>
      <c r="L271" s="65" t="str">
        <f>IF(M271="X",K271,IF(G271=[1]Notice!$B$309,A271+[1]Notice!$C$309,IF(G271=[1]Notice!$B$310,A271+[1]Notice!$C$310,IF(G271=[1]Notice!$B$311,A271+[1]Notice!$C$311,IF(G271=[1]Notice!$B$312,A271+[1]Notice!$C$312,IF(G271=[1]Notice!$B$313,A271+[1]Notice!$C$313,IF(G271=[1]Notice!$B$314,A271+[1]Notice!$C$314,"")))))))</f>
        <v/>
      </c>
      <c r="M271" s="67"/>
      <c r="N271" s="27"/>
      <c r="O271" s="45"/>
      <c r="P271" s="46"/>
    </row>
    <row r="272" spans="1:16" ht="15" customHeight="1">
      <c r="A272" s="62">
        <f t="shared" ref="A272:A277" si="32">A271</f>
        <v>41305</v>
      </c>
      <c r="B272" s="107"/>
      <c r="C272" s="110"/>
      <c r="D272" s="111"/>
      <c r="E272" s="22"/>
      <c r="F272" s="20"/>
      <c r="G272" s="32"/>
      <c r="H272" s="24"/>
      <c r="I272" s="29"/>
      <c r="J272" s="57">
        <f t="shared" si="30"/>
        <v>12</v>
      </c>
      <c r="K272" s="69"/>
      <c r="L272" s="65" t="str">
        <f>IF(M272="X",K272,IF(G272=[1]Notice!$B$309,A272+[1]Notice!$C$309,IF(G272=[1]Notice!$B$310,A272+[1]Notice!$C$310,IF(G272=[1]Notice!$B$311,A272+[1]Notice!$C$311,IF(G272=[1]Notice!$B$312,A272+[1]Notice!$C$312,IF(G272=[1]Notice!$B$313,A272+[1]Notice!$C$313,IF(G272=[1]Notice!$B$314,A272+[1]Notice!$C$314,"")))))))</f>
        <v/>
      </c>
      <c r="M272" s="67"/>
      <c r="N272" s="27"/>
      <c r="O272" s="45"/>
      <c r="P272" s="46"/>
    </row>
    <row r="273" spans="1:16" ht="15" customHeight="1">
      <c r="A273" s="62">
        <f t="shared" si="32"/>
        <v>41305</v>
      </c>
      <c r="B273" s="107"/>
      <c r="C273" s="110"/>
      <c r="D273" s="111"/>
      <c r="E273" s="22"/>
      <c r="F273" s="20"/>
      <c r="G273" s="32"/>
      <c r="H273" s="24"/>
      <c r="I273" s="29"/>
      <c r="J273" s="57">
        <f t="shared" si="30"/>
        <v>12</v>
      </c>
      <c r="K273" s="69"/>
      <c r="L273" s="65" t="str">
        <f>IF(M273="X",K273,IF(G273=[1]Notice!$B$309,A273+[1]Notice!$C$309,IF(G273=[1]Notice!$B$310,A273+[1]Notice!$C$310,IF(G273=[1]Notice!$B$311,A273+[1]Notice!$C$311,IF(G273=[1]Notice!$B$312,A273+[1]Notice!$C$312,IF(G273=[1]Notice!$B$313,A273+[1]Notice!$C$313,IF(G273=[1]Notice!$B$314,A273+[1]Notice!$C$314,"")))))))</f>
        <v/>
      </c>
      <c r="M273" s="67"/>
      <c r="N273" s="27"/>
      <c r="O273" s="45"/>
      <c r="P273" s="46"/>
    </row>
    <row r="274" spans="1:16" ht="15" customHeight="1">
      <c r="A274" s="62">
        <f t="shared" si="32"/>
        <v>41305</v>
      </c>
      <c r="B274" s="107"/>
      <c r="C274" s="110"/>
      <c r="D274" s="111"/>
      <c r="E274" s="22"/>
      <c r="F274" s="20"/>
      <c r="G274" s="32"/>
      <c r="H274" s="24"/>
      <c r="I274" s="29"/>
      <c r="J274" s="57">
        <f t="shared" si="30"/>
        <v>12</v>
      </c>
      <c r="K274" s="69"/>
      <c r="L274" s="65" t="str">
        <f>IF(M274="X",K274,IF(G274=[1]Notice!$B$309,A274+[1]Notice!$C$309,IF(G274=[1]Notice!$B$310,A274+[1]Notice!$C$310,IF(G274=[1]Notice!$B$311,A274+[1]Notice!$C$311,IF(G274=[1]Notice!$B$312,A274+[1]Notice!$C$312,IF(G274=[1]Notice!$B$313,A274+[1]Notice!$C$313,IF(G274=[1]Notice!$B$314,A274+[1]Notice!$C$314,"")))))))</f>
        <v/>
      </c>
      <c r="M274" s="67"/>
      <c r="N274" s="27"/>
      <c r="O274" s="45"/>
      <c r="P274" s="46"/>
    </row>
    <row r="275" spans="1:16" ht="15" customHeight="1">
      <c r="A275" s="62">
        <f t="shared" si="32"/>
        <v>41305</v>
      </c>
      <c r="B275" s="107"/>
      <c r="C275" s="110"/>
      <c r="D275" s="111"/>
      <c r="E275" s="22"/>
      <c r="F275" s="20"/>
      <c r="G275" s="32"/>
      <c r="H275" s="24"/>
      <c r="I275" s="29"/>
      <c r="J275" s="57">
        <f t="shared" si="30"/>
        <v>12</v>
      </c>
      <c r="K275" s="69"/>
      <c r="L275" s="65" t="str">
        <f>IF(M275="X",K275,IF(G275=[1]Notice!$B$309,A275+[1]Notice!$C$309,IF(G275=[1]Notice!$B$310,A275+[1]Notice!$C$310,IF(G275=[1]Notice!$B$311,A275+[1]Notice!$C$311,IF(G275=[1]Notice!$B$312,A275+[1]Notice!$C$312,IF(G275=[1]Notice!$B$313,A275+[1]Notice!$C$313,IF(G275=[1]Notice!$B$314,A275+[1]Notice!$C$314,"")))))))</f>
        <v/>
      </c>
      <c r="M275" s="67"/>
      <c r="N275" s="27"/>
      <c r="O275" s="45"/>
      <c r="P275" s="46"/>
    </row>
    <row r="276" spans="1:16" ht="15" customHeight="1">
      <c r="A276" s="62">
        <f t="shared" si="32"/>
        <v>41305</v>
      </c>
      <c r="B276" s="107"/>
      <c r="C276" s="110"/>
      <c r="D276" s="111"/>
      <c r="E276" s="22"/>
      <c r="F276" s="20"/>
      <c r="G276" s="32"/>
      <c r="H276" s="24"/>
      <c r="I276" s="29"/>
      <c r="J276" s="57">
        <f t="shared" si="30"/>
        <v>12</v>
      </c>
      <c r="K276" s="69"/>
      <c r="L276" s="65" t="str">
        <f>IF(M276="X",K276,IF(G276=[1]Notice!$B$309,A276+[1]Notice!$C$309,IF(G276=[1]Notice!$B$310,A276+[1]Notice!$C$310,IF(G276=[1]Notice!$B$311,A276+[1]Notice!$C$311,IF(G276=[1]Notice!$B$312,A276+[1]Notice!$C$312,IF(G276=[1]Notice!$B$313,A276+[1]Notice!$C$313,IF(G276=[1]Notice!$B$314,A276+[1]Notice!$C$314,"")))))))</f>
        <v/>
      </c>
      <c r="M276" s="67"/>
      <c r="N276" s="27"/>
      <c r="O276" s="45"/>
      <c r="P276" s="46"/>
    </row>
    <row r="277" spans="1:16" ht="15" customHeight="1" thickBot="1">
      <c r="A277" s="62">
        <f t="shared" si="32"/>
        <v>41305</v>
      </c>
      <c r="B277" s="50"/>
      <c r="C277" s="49"/>
      <c r="D277" s="49"/>
      <c r="E277" s="58"/>
      <c r="F277" s="20"/>
      <c r="G277" s="32"/>
      <c r="H277" s="59"/>
      <c r="I277" s="60"/>
      <c r="J277" s="57">
        <f t="shared" si="30"/>
        <v>12</v>
      </c>
      <c r="K277" s="69"/>
      <c r="L277" s="65" t="str">
        <f>IF(M277="X",K277,IF(G277=[1]Notice!$B$309,A277+[1]Notice!$C$309,IF(G277=[1]Notice!$B$310,A277+[1]Notice!$C$310,IF(G277=[1]Notice!$B$311,A277+[1]Notice!$C$311,IF(G277=[1]Notice!$B$312,A277+[1]Notice!$C$312,IF(G277=[1]Notice!$B$313,A277+[1]Notice!$C$313,IF(G277=[1]Notice!$B$314,A277+[1]Notice!$C$314,"")))))))</f>
        <v/>
      </c>
      <c r="M277" s="67"/>
      <c r="N277" s="37"/>
      <c r="O277" s="45"/>
      <c r="P277" s="46"/>
    </row>
    <row r="278" spans="1:16" ht="30" customHeight="1" thickBot="1">
      <c r="A278" s="119" t="s">
        <v>0</v>
      </c>
      <c r="B278" s="120"/>
      <c r="C278" s="120"/>
      <c r="D278" s="121"/>
      <c r="E278" s="38"/>
      <c r="F278" s="39" t="s">
        <v>2</v>
      </c>
      <c r="G278" s="40"/>
      <c r="H278" s="41">
        <f xml:space="preserve"> SUM(H7:H277)</f>
        <v>12</v>
      </c>
      <c r="I278" s="42">
        <f xml:space="preserve"> SUM(I7:I277)</f>
        <v>0</v>
      </c>
      <c r="J278" s="57">
        <f>J277</f>
        <v>12</v>
      </c>
      <c r="K278" s="55"/>
      <c r="L278" s="64"/>
      <c r="M278" s="64"/>
      <c r="N278" s="43"/>
      <c r="O278" s="53"/>
      <c r="P278" s="53"/>
    </row>
    <row r="279" spans="1:16" ht="5.0999999999999996" customHeight="1" thickBot="1">
      <c r="A279" s="19"/>
      <c r="B279" s="12"/>
      <c r="C279" s="13"/>
      <c r="D279" s="18"/>
      <c r="E279" s="18"/>
      <c r="F279" s="14"/>
      <c r="G279" s="15"/>
      <c r="H279" s="16"/>
      <c r="I279" s="16"/>
      <c r="J279" s="17"/>
      <c r="K279" s="54"/>
      <c r="L279" s="54"/>
      <c r="M279" s="54"/>
      <c r="N279" s="15"/>
      <c r="O279" s="52"/>
      <c r="P279" s="52"/>
    </row>
    <row r="280" spans="1:16" s="9" customFormat="1" ht="24" customHeight="1" thickBot="1">
      <c r="A280" s="78"/>
      <c r="B280" s="79"/>
      <c r="C280" s="79"/>
      <c r="D280" s="79"/>
      <c r="E280" s="80"/>
      <c r="F280" s="81" t="s">
        <v>10</v>
      </c>
      <c r="G280" s="82"/>
      <c r="H280" s="82"/>
      <c r="I280" s="82"/>
      <c r="J280" s="82"/>
      <c r="K280" s="82"/>
      <c r="L280" s="82"/>
      <c r="M280" s="82"/>
      <c r="N280" s="82"/>
      <c r="O280" s="47"/>
      <c r="P280" s="48"/>
    </row>
    <row r="281" spans="1:16" ht="15.75" customHeight="1">
      <c r="A281" s="93" t="s">
        <v>5</v>
      </c>
      <c r="B281" s="94"/>
      <c r="C281" s="94"/>
      <c r="D281" s="95"/>
      <c r="E281" s="96" t="s">
        <v>4</v>
      </c>
      <c r="F281" s="98" t="s">
        <v>6</v>
      </c>
      <c r="G281" s="98" t="s">
        <v>3</v>
      </c>
      <c r="H281" s="100" t="s">
        <v>8</v>
      </c>
      <c r="I281" s="102" t="s">
        <v>9</v>
      </c>
      <c r="J281" s="104"/>
      <c r="K281" s="117"/>
      <c r="L281" s="83"/>
      <c r="M281" s="85"/>
      <c r="N281" s="87"/>
      <c r="O281" s="89"/>
      <c r="P281" s="91"/>
    </row>
    <row r="282" spans="1:16" ht="15.75" customHeight="1">
      <c r="A282" s="93"/>
      <c r="B282" s="94"/>
      <c r="C282" s="94"/>
      <c r="D282" s="95"/>
      <c r="E282" s="97"/>
      <c r="F282" s="99"/>
      <c r="G282" s="99"/>
      <c r="H282" s="101"/>
      <c r="I282" s="103"/>
      <c r="J282" s="105"/>
      <c r="K282" s="118"/>
      <c r="L282" s="84"/>
      <c r="M282" s="86"/>
      <c r="N282" s="88"/>
      <c r="O282" s="90"/>
      <c r="P282" s="92"/>
    </row>
    <row r="283" spans="1:16" ht="15" customHeight="1">
      <c r="A283" s="33">
        <f>DATEVALUE(C283)</f>
        <v>41306</v>
      </c>
      <c r="B283" s="123" t="str">
        <f>TEXT(C283,"jjj")</f>
        <v>ven</v>
      </c>
      <c r="C283" s="125" t="str">
        <f>"1 Février "&amp;[1]Notice!$G$34</f>
        <v>1 Février 2013</v>
      </c>
      <c r="D283" s="126"/>
      <c r="E283" s="23"/>
      <c r="F283" s="20"/>
      <c r="G283" s="32"/>
      <c r="H283" s="21"/>
      <c r="I283" s="28"/>
      <c r="J283" s="57">
        <f>J278-H283+I283</f>
        <v>12</v>
      </c>
      <c r="K283" s="69"/>
      <c r="L283" s="65" t="str">
        <f>IF(M283="X",K283,IF(G283=[1]Notice!$B$309,A283+[1]Notice!$C$309,IF(G283=[1]Notice!$B$310,A283+[1]Notice!$C$310,IF(G283=[1]Notice!$B$311,A283+[1]Notice!$C$311,IF(G283=[1]Notice!$B$312,A283+[1]Notice!$C$312,IF(G283=[1]Notice!$B$313,A283+[1]Notice!$C$313,IF(G283=[1]Notice!$B$314,A283+[1]Notice!$C$314,"")))))))</f>
        <v/>
      </c>
      <c r="M283" s="67"/>
      <c r="N283" s="27"/>
      <c r="O283" s="45"/>
      <c r="P283" s="46"/>
    </row>
    <row r="284" spans="1:16" ht="15" customHeight="1">
      <c r="A284" s="34">
        <f>A283</f>
        <v>41306</v>
      </c>
      <c r="B284" s="124"/>
      <c r="C284" s="127"/>
      <c r="D284" s="128"/>
      <c r="E284" s="23"/>
      <c r="F284" s="20"/>
      <c r="G284" s="32"/>
      <c r="H284" s="21"/>
      <c r="I284" s="28"/>
      <c r="J284" s="57">
        <f t="shared" ref="J284:J342" si="33">J283-H284+I284</f>
        <v>12</v>
      </c>
      <c r="K284" s="69"/>
      <c r="L284" s="65" t="str">
        <f>IF(M284="X",K284,IF(G284=[1]Notice!$B$309,A284+[1]Notice!$C$309,IF(G284=[1]Notice!$B$310,A284+[1]Notice!$C$310,IF(G284=[1]Notice!$B$311,A284+[1]Notice!$C$311,IF(G284=[1]Notice!$B$312,A284+[1]Notice!$C$312,IF(G284=[1]Notice!$B$313,A284+[1]Notice!$C$313,IF(G284=[1]Notice!$B$314,A284+[1]Notice!$C$314,"")))))))</f>
        <v/>
      </c>
      <c r="M284" s="67"/>
      <c r="N284" s="27"/>
      <c r="O284" s="45"/>
      <c r="P284" s="46"/>
    </row>
    <row r="285" spans="1:16" ht="15" customHeight="1">
      <c r="A285" s="34">
        <f t="shared" ref="A285:A292" si="34">A284</f>
        <v>41306</v>
      </c>
      <c r="B285" s="124"/>
      <c r="C285" s="127"/>
      <c r="D285" s="128"/>
      <c r="E285" s="20"/>
      <c r="F285" s="20"/>
      <c r="G285" s="32"/>
      <c r="H285" s="21"/>
      <c r="I285" s="28"/>
      <c r="J285" s="57">
        <f t="shared" si="33"/>
        <v>12</v>
      </c>
      <c r="K285" s="69"/>
      <c r="L285" s="65" t="str">
        <f>IF(M285="X",K285,IF(G285=[1]Notice!$B$309,A285+[1]Notice!$C$309,IF(G285=[1]Notice!$B$310,A285+[1]Notice!$C$310,IF(G285=[1]Notice!$B$311,A285+[1]Notice!$C$311,IF(G285=[1]Notice!$B$312,A285+[1]Notice!$C$312,IF(G285=[1]Notice!$B$313,A285+[1]Notice!$C$313,IF(G285=[1]Notice!$B$314,A285+[1]Notice!$C$314,"")))))))</f>
        <v/>
      </c>
      <c r="M285" s="67"/>
      <c r="N285" s="27"/>
      <c r="O285" s="45"/>
      <c r="P285" s="46"/>
    </row>
    <row r="286" spans="1:16" ht="15" customHeight="1">
      <c r="A286" s="34">
        <f t="shared" si="34"/>
        <v>41306</v>
      </c>
      <c r="B286" s="124"/>
      <c r="C286" s="127"/>
      <c r="D286" s="128"/>
      <c r="E286" s="23"/>
      <c r="F286" s="20"/>
      <c r="G286" s="32"/>
      <c r="H286" s="21"/>
      <c r="I286" s="28"/>
      <c r="J286" s="57">
        <f t="shared" si="33"/>
        <v>12</v>
      </c>
      <c r="K286" s="69"/>
      <c r="L286" s="65" t="str">
        <f>IF(M286="X",K286,IF(G286=[1]Notice!$B$309,A286+[1]Notice!$C$309,IF(G286=[1]Notice!$B$310,A286+[1]Notice!$C$310,IF(G286=[1]Notice!$B$311,A286+[1]Notice!$C$311,IF(G286=[1]Notice!$B$312,A286+[1]Notice!$C$312,IF(G286=[1]Notice!$B$313,A286+[1]Notice!$C$313,IF(G286=[1]Notice!$B$314,A286+[1]Notice!$C$314,"")))))))</f>
        <v/>
      </c>
      <c r="M286" s="67"/>
      <c r="N286" s="27"/>
      <c r="O286" s="45"/>
      <c r="P286" s="46"/>
    </row>
    <row r="287" spans="1:16" ht="15" customHeight="1">
      <c r="A287" s="34">
        <f t="shared" si="34"/>
        <v>41306</v>
      </c>
      <c r="B287" s="124"/>
      <c r="C287" s="127"/>
      <c r="D287" s="128"/>
      <c r="E287" s="23"/>
      <c r="F287" s="20"/>
      <c r="G287" s="32"/>
      <c r="H287" s="21"/>
      <c r="I287" s="28"/>
      <c r="J287" s="57">
        <f t="shared" si="33"/>
        <v>12</v>
      </c>
      <c r="K287" s="69"/>
      <c r="L287" s="65" t="str">
        <f>IF(M287="X",K287,IF(G287=[1]Notice!$B$309,A287+[1]Notice!$C$309,IF(G287=[1]Notice!$B$310,A287+[1]Notice!$C$310,IF(G287=[1]Notice!$B$311,A287+[1]Notice!$C$311,IF(G287=[1]Notice!$B$312,A287+[1]Notice!$C$312,IF(G287=[1]Notice!$B$313,A287+[1]Notice!$C$313,IF(G287=[1]Notice!$B$314,A287+[1]Notice!$C$314,"")))))))</f>
        <v/>
      </c>
      <c r="M287" s="67"/>
      <c r="N287" s="27"/>
      <c r="O287" s="45"/>
      <c r="P287" s="46"/>
    </row>
    <row r="288" spans="1:16" ht="15" customHeight="1">
      <c r="A288" s="34">
        <f t="shared" si="34"/>
        <v>41306</v>
      </c>
      <c r="B288" s="124"/>
      <c r="C288" s="127"/>
      <c r="D288" s="128"/>
      <c r="E288" s="23"/>
      <c r="F288" s="20"/>
      <c r="G288" s="32"/>
      <c r="H288" s="21"/>
      <c r="I288" s="28"/>
      <c r="J288" s="57">
        <f t="shared" si="33"/>
        <v>12</v>
      </c>
      <c r="K288" s="69"/>
      <c r="L288" s="65" t="str">
        <f>IF(M288="X",K288,IF(G288=[1]Notice!$B$309,A288+[1]Notice!$C$309,IF(G288=[1]Notice!$B$310,A288+[1]Notice!$C$310,IF(G288=[1]Notice!$B$311,A288+[1]Notice!$C$311,IF(G288=[1]Notice!$B$312,A288+[1]Notice!$C$312,IF(G288=[1]Notice!$B$313,A288+[1]Notice!$C$313,IF(G288=[1]Notice!$B$314,A288+[1]Notice!$C$314,"")))))))</f>
        <v/>
      </c>
      <c r="M288" s="67"/>
      <c r="N288" s="27"/>
      <c r="O288" s="45"/>
      <c r="P288" s="46"/>
    </row>
    <row r="289" spans="1:16" ht="15" customHeight="1">
      <c r="A289" s="34">
        <f t="shared" si="34"/>
        <v>41306</v>
      </c>
      <c r="B289" s="124"/>
      <c r="C289" s="127"/>
      <c r="D289" s="128"/>
      <c r="E289" s="23"/>
      <c r="F289" s="20"/>
      <c r="G289" s="32"/>
      <c r="H289" s="21"/>
      <c r="I289" s="28"/>
      <c r="J289" s="57">
        <f t="shared" si="33"/>
        <v>12</v>
      </c>
      <c r="K289" s="69"/>
      <c r="L289" s="65" t="str">
        <f>IF(M289="X",K289,IF(G289=[1]Notice!$B$309,A289+[1]Notice!$C$309,IF(G289=[1]Notice!$B$310,A289+[1]Notice!$C$310,IF(G289=[1]Notice!$B$311,A289+[1]Notice!$C$311,IF(G289=[1]Notice!$B$312,A289+[1]Notice!$C$312,IF(G289=[1]Notice!$B$313,A289+[1]Notice!$C$313,IF(G289=[1]Notice!$B$314,A289+[1]Notice!$C$314,"")))))))</f>
        <v/>
      </c>
      <c r="M289" s="67"/>
      <c r="N289" s="27"/>
      <c r="O289" s="45"/>
      <c r="P289" s="46"/>
    </row>
    <row r="290" spans="1:16" ht="15" customHeight="1">
      <c r="A290" s="34">
        <f t="shared" si="34"/>
        <v>41306</v>
      </c>
      <c r="B290" s="124"/>
      <c r="C290" s="127"/>
      <c r="D290" s="128"/>
      <c r="E290" s="23"/>
      <c r="F290" s="20"/>
      <c r="G290" s="32"/>
      <c r="H290" s="21"/>
      <c r="I290" s="28"/>
      <c r="J290" s="57">
        <f t="shared" si="33"/>
        <v>12</v>
      </c>
      <c r="K290" s="69"/>
      <c r="L290" s="65" t="str">
        <f>IF(M290="X",K290,IF(G290=[1]Notice!$B$309,A290+[1]Notice!$C$309,IF(G290=[1]Notice!$B$310,A290+[1]Notice!$C$310,IF(G290=[1]Notice!$B$311,A290+[1]Notice!$C$311,IF(G290=[1]Notice!$B$312,A290+[1]Notice!$C$312,IF(G290=[1]Notice!$B$313,A290+[1]Notice!$C$313,IF(G290=[1]Notice!$B$314,A290+[1]Notice!$C$314,"")))))))</f>
        <v/>
      </c>
      <c r="M290" s="67"/>
      <c r="N290" s="27"/>
      <c r="O290" s="45"/>
      <c r="P290" s="46"/>
    </row>
    <row r="291" spans="1:16" ht="15" customHeight="1">
      <c r="A291" s="34">
        <f t="shared" si="34"/>
        <v>41306</v>
      </c>
      <c r="B291" s="124"/>
      <c r="C291" s="127"/>
      <c r="D291" s="128"/>
      <c r="E291" s="23"/>
      <c r="F291" s="20"/>
      <c r="G291" s="32"/>
      <c r="H291" s="21"/>
      <c r="I291" s="28"/>
      <c r="J291" s="57">
        <f t="shared" si="33"/>
        <v>12</v>
      </c>
      <c r="K291" s="69"/>
      <c r="L291" s="65" t="str">
        <f>IF(M291="X",K291,IF(G291=[1]Notice!$B$309,A291+[1]Notice!$C$309,IF(G291=[1]Notice!$B$310,A291+[1]Notice!$C$310,IF(G291=[1]Notice!$B$311,A291+[1]Notice!$C$311,IF(G291=[1]Notice!$B$312,A291+[1]Notice!$C$312,IF(G291=[1]Notice!$B$313,A291+[1]Notice!$C$313,IF(G291=[1]Notice!$B$314,A291+[1]Notice!$C$314,"")))))))</f>
        <v/>
      </c>
      <c r="M291" s="67"/>
      <c r="N291" s="27"/>
      <c r="O291" s="45"/>
      <c r="P291" s="46"/>
    </row>
    <row r="292" spans="1:16" ht="15" customHeight="1">
      <c r="A292" s="34">
        <f t="shared" si="34"/>
        <v>41306</v>
      </c>
      <c r="B292" s="51"/>
      <c r="C292" s="51"/>
      <c r="D292" s="51"/>
      <c r="E292" s="22"/>
      <c r="F292" s="20"/>
      <c r="G292" s="32"/>
      <c r="H292" s="24"/>
      <c r="I292" s="28"/>
      <c r="J292" s="57">
        <f t="shared" si="33"/>
        <v>12</v>
      </c>
      <c r="K292" s="69"/>
      <c r="L292" s="65" t="str">
        <f>IF(M292="X",K292,IF(G292=[1]Notice!$B$309,A292+[1]Notice!$C$309,IF(G292=[1]Notice!$B$310,A292+[1]Notice!$C$310,IF(G292=[1]Notice!$B$311,A292+[1]Notice!$C$311,IF(G292=[1]Notice!$B$312,A292+[1]Notice!$C$312,IF(G292=[1]Notice!$B$313,A292+[1]Notice!$C$313,IF(G292=[1]Notice!$B$314,A292+[1]Notice!$C$314,"")))))))</f>
        <v/>
      </c>
      <c r="M292" s="67"/>
      <c r="N292" s="27"/>
      <c r="O292" s="45"/>
      <c r="P292" s="46"/>
    </row>
    <row r="293" spans="1:16" ht="15" customHeight="1">
      <c r="A293" s="33">
        <f>DATEVALUE(C293)</f>
        <v>41307</v>
      </c>
      <c r="B293" s="123" t="str">
        <f>TEXT(C293,"jjj")</f>
        <v>sam</v>
      </c>
      <c r="C293" s="125" t="str">
        <f>"2 Février "&amp;[1]Notice!$G$34</f>
        <v>2 Février 2013</v>
      </c>
      <c r="D293" s="126"/>
      <c r="E293" s="22"/>
      <c r="F293" s="20"/>
      <c r="G293" s="32"/>
      <c r="H293" s="24"/>
      <c r="I293" s="28"/>
      <c r="J293" s="57">
        <f t="shared" si="33"/>
        <v>12</v>
      </c>
      <c r="K293" s="69"/>
      <c r="L293" s="65" t="str">
        <f>IF(M293="X",K293,IF(G293=[1]Notice!$B$309,A293+[1]Notice!$C$309,IF(G293=[1]Notice!$B$310,A293+[1]Notice!$C$310,IF(G293=[1]Notice!$B$311,A293+[1]Notice!$C$311,IF(G293=[1]Notice!$B$312,A293+[1]Notice!$C$312,IF(G293=[1]Notice!$B$313,A293+[1]Notice!$C$313,IF(G293=[1]Notice!$B$314,A293+[1]Notice!$C$314,"")))))))</f>
        <v/>
      </c>
      <c r="M293" s="67"/>
      <c r="N293" s="27"/>
      <c r="O293" s="45"/>
      <c r="P293" s="46"/>
    </row>
    <row r="294" spans="1:16" ht="15" customHeight="1">
      <c r="A294" s="34">
        <f>A293</f>
        <v>41307</v>
      </c>
      <c r="B294" s="124"/>
      <c r="C294" s="127"/>
      <c r="D294" s="128"/>
      <c r="E294" s="23"/>
      <c r="F294" s="20"/>
      <c r="G294" s="32"/>
      <c r="H294" s="21"/>
      <c r="I294" s="28"/>
      <c r="J294" s="57">
        <f t="shared" si="33"/>
        <v>12</v>
      </c>
      <c r="K294" s="69"/>
      <c r="L294" s="65" t="str">
        <f>IF(M294="X",K294,IF(G294=[1]Notice!$B$309,A294+[1]Notice!$C$309,IF(G294=[1]Notice!$B$310,A294+[1]Notice!$C$310,IF(G294=[1]Notice!$B$311,A294+[1]Notice!$C$311,IF(G294=[1]Notice!$B$312,A294+[1]Notice!$C$312,IF(G294=[1]Notice!$B$313,A294+[1]Notice!$C$313,IF(G294=[1]Notice!$B$314,A294+[1]Notice!$C$314,"")))))))</f>
        <v/>
      </c>
      <c r="M294" s="67"/>
      <c r="N294" s="27"/>
      <c r="O294" s="45"/>
      <c r="P294" s="46"/>
    </row>
    <row r="295" spans="1:16" ht="15" customHeight="1">
      <c r="A295" s="34">
        <f t="shared" ref="A295:A302" si="35">A294</f>
        <v>41307</v>
      </c>
      <c r="B295" s="124"/>
      <c r="C295" s="127"/>
      <c r="D295" s="128"/>
      <c r="E295" s="23"/>
      <c r="F295" s="20"/>
      <c r="G295" s="32"/>
      <c r="H295" s="21"/>
      <c r="I295" s="28"/>
      <c r="J295" s="57">
        <f t="shared" si="33"/>
        <v>12</v>
      </c>
      <c r="K295" s="69"/>
      <c r="L295" s="65" t="str">
        <f>IF(M295="X",K295,IF(G295=[1]Notice!$B$309,A295+[1]Notice!$C$309,IF(G295=[1]Notice!$B$310,A295+[1]Notice!$C$310,IF(G295=[1]Notice!$B$311,A295+[1]Notice!$C$311,IF(G295=[1]Notice!$B$312,A295+[1]Notice!$C$312,IF(G295=[1]Notice!$B$313,A295+[1]Notice!$C$313,IF(G295=[1]Notice!$B$314,A295+[1]Notice!$C$314,"")))))))</f>
        <v/>
      </c>
      <c r="M295" s="67"/>
      <c r="N295" s="27"/>
      <c r="O295" s="45"/>
      <c r="P295" s="46"/>
    </row>
    <row r="296" spans="1:16" ht="15" customHeight="1">
      <c r="A296" s="34">
        <f t="shared" si="35"/>
        <v>41307</v>
      </c>
      <c r="B296" s="124"/>
      <c r="C296" s="127"/>
      <c r="D296" s="128"/>
      <c r="E296" s="23"/>
      <c r="F296" s="20"/>
      <c r="G296" s="32"/>
      <c r="H296" s="21"/>
      <c r="I296" s="28"/>
      <c r="J296" s="57">
        <f t="shared" si="33"/>
        <v>12</v>
      </c>
      <c r="K296" s="69"/>
      <c r="L296" s="65" t="str">
        <f>IF(M296="X",K296,IF(G296=[1]Notice!$B$309,A296+[1]Notice!$C$309,IF(G296=[1]Notice!$B$310,A296+[1]Notice!$C$310,IF(G296=[1]Notice!$B$311,A296+[1]Notice!$C$311,IF(G296=[1]Notice!$B$312,A296+[1]Notice!$C$312,IF(G296=[1]Notice!$B$313,A296+[1]Notice!$C$313,IF(G296=[1]Notice!$B$314,A296+[1]Notice!$C$314,"")))))))</f>
        <v/>
      </c>
      <c r="M296" s="67"/>
      <c r="N296" s="27"/>
      <c r="O296" s="45"/>
      <c r="P296" s="46"/>
    </row>
    <row r="297" spans="1:16" ht="15" customHeight="1">
      <c r="A297" s="34">
        <f t="shared" si="35"/>
        <v>41307</v>
      </c>
      <c r="B297" s="124"/>
      <c r="C297" s="127"/>
      <c r="D297" s="128"/>
      <c r="E297" s="23"/>
      <c r="F297" s="20"/>
      <c r="G297" s="32"/>
      <c r="H297" s="21"/>
      <c r="I297" s="28"/>
      <c r="J297" s="57">
        <f t="shared" si="33"/>
        <v>12</v>
      </c>
      <c r="K297" s="69"/>
      <c r="L297" s="65" t="str">
        <f>IF(M297="X",K297,IF(G297=[1]Notice!$B$309,A297+[1]Notice!$C$309,IF(G297=[1]Notice!$B$310,A297+[1]Notice!$C$310,IF(G297=[1]Notice!$B$311,A297+[1]Notice!$C$311,IF(G297=[1]Notice!$B$312,A297+[1]Notice!$C$312,IF(G297=[1]Notice!$B$313,A297+[1]Notice!$C$313,IF(G297=[1]Notice!$B$314,A297+[1]Notice!$C$314,"")))))))</f>
        <v/>
      </c>
      <c r="M297" s="67"/>
      <c r="N297" s="27"/>
      <c r="O297" s="45"/>
      <c r="P297" s="46"/>
    </row>
    <row r="298" spans="1:16" ht="15" customHeight="1">
      <c r="A298" s="34">
        <f t="shared" si="35"/>
        <v>41307</v>
      </c>
      <c r="B298" s="124"/>
      <c r="C298" s="127"/>
      <c r="D298" s="128"/>
      <c r="E298" s="23"/>
      <c r="F298" s="20"/>
      <c r="G298" s="32"/>
      <c r="H298" s="21"/>
      <c r="I298" s="28"/>
      <c r="J298" s="57">
        <f t="shared" si="33"/>
        <v>12</v>
      </c>
      <c r="K298" s="69"/>
      <c r="L298" s="65" t="str">
        <f>IF(M298="X",K298,IF(G298=[1]Notice!$B$309,A298+[1]Notice!$C$309,IF(G298=[1]Notice!$B$310,A298+[1]Notice!$C$310,IF(G298=[1]Notice!$B$311,A298+[1]Notice!$C$311,IF(G298=[1]Notice!$B$312,A298+[1]Notice!$C$312,IF(G298=[1]Notice!$B$313,A298+[1]Notice!$C$313,IF(G298=[1]Notice!$B$314,A298+[1]Notice!$C$314,"")))))))</f>
        <v/>
      </c>
      <c r="M298" s="67"/>
      <c r="N298" s="27"/>
      <c r="O298" s="45"/>
      <c r="P298" s="46"/>
    </row>
    <row r="299" spans="1:16" ht="15" customHeight="1">
      <c r="A299" s="34">
        <f t="shared" si="35"/>
        <v>41307</v>
      </c>
      <c r="B299" s="124"/>
      <c r="C299" s="127"/>
      <c r="D299" s="128"/>
      <c r="E299" s="23"/>
      <c r="F299" s="20"/>
      <c r="G299" s="32"/>
      <c r="H299" s="21"/>
      <c r="I299" s="28"/>
      <c r="J299" s="57">
        <f t="shared" si="33"/>
        <v>12</v>
      </c>
      <c r="K299" s="69"/>
      <c r="L299" s="65" t="str">
        <f>IF(M299="X",K299,IF(G299=[1]Notice!$B$309,A299+[1]Notice!$C$309,IF(G299=[1]Notice!$B$310,A299+[1]Notice!$C$310,IF(G299=[1]Notice!$B$311,A299+[1]Notice!$C$311,IF(G299=[1]Notice!$B$312,A299+[1]Notice!$C$312,IF(G299=[1]Notice!$B$313,A299+[1]Notice!$C$313,IF(G299=[1]Notice!$B$314,A299+[1]Notice!$C$314,"")))))))</f>
        <v/>
      </c>
      <c r="M299" s="67"/>
      <c r="N299" s="27"/>
      <c r="O299" s="45"/>
      <c r="P299" s="46"/>
    </row>
    <row r="300" spans="1:16" ht="15" customHeight="1">
      <c r="A300" s="34">
        <f t="shared" si="35"/>
        <v>41307</v>
      </c>
      <c r="B300" s="124"/>
      <c r="C300" s="127"/>
      <c r="D300" s="128"/>
      <c r="E300" s="23"/>
      <c r="F300" s="20"/>
      <c r="G300" s="32"/>
      <c r="H300" s="21"/>
      <c r="I300" s="28"/>
      <c r="J300" s="57">
        <f t="shared" si="33"/>
        <v>12</v>
      </c>
      <c r="K300" s="69"/>
      <c r="L300" s="65" t="str">
        <f>IF(M300="X",K300,IF(G300=[1]Notice!$B$309,A300+[1]Notice!$C$309,IF(G300=[1]Notice!$B$310,A300+[1]Notice!$C$310,IF(G300=[1]Notice!$B$311,A300+[1]Notice!$C$311,IF(G300=[1]Notice!$B$312,A300+[1]Notice!$C$312,IF(G300=[1]Notice!$B$313,A300+[1]Notice!$C$313,IF(G300=[1]Notice!$B$314,A300+[1]Notice!$C$314,"")))))))</f>
        <v/>
      </c>
      <c r="M300" s="67"/>
      <c r="N300" s="27"/>
      <c r="O300" s="45"/>
      <c r="P300" s="46"/>
    </row>
    <row r="301" spans="1:16" ht="15" customHeight="1">
      <c r="A301" s="34">
        <f t="shared" si="35"/>
        <v>41307</v>
      </c>
      <c r="B301" s="124"/>
      <c r="C301" s="127"/>
      <c r="D301" s="128"/>
      <c r="E301" s="23"/>
      <c r="F301" s="20"/>
      <c r="G301" s="32"/>
      <c r="H301" s="21"/>
      <c r="I301" s="28"/>
      <c r="J301" s="57">
        <f t="shared" si="33"/>
        <v>12</v>
      </c>
      <c r="K301" s="69"/>
      <c r="L301" s="65" t="str">
        <f>IF(M301="X",K301,IF(G301=[1]Notice!$B$309,A301+[1]Notice!$C$309,IF(G301=[1]Notice!$B$310,A301+[1]Notice!$C$310,IF(G301=[1]Notice!$B$311,A301+[1]Notice!$C$311,IF(G301=[1]Notice!$B$312,A301+[1]Notice!$C$312,IF(G301=[1]Notice!$B$313,A301+[1]Notice!$C$313,IF(G301=[1]Notice!$B$314,A301+[1]Notice!$C$314,"")))))))</f>
        <v/>
      </c>
      <c r="M301" s="67"/>
      <c r="N301" s="27"/>
      <c r="O301" s="45"/>
      <c r="P301" s="46"/>
    </row>
    <row r="302" spans="1:16" ht="15" customHeight="1">
      <c r="A302" s="34">
        <f t="shared" si="35"/>
        <v>41307</v>
      </c>
      <c r="B302" s="51"/>
      <c r="C302" s="51"/>
      <c r="D302" s="51"/>
      <c r="E302" s="23"/>
      <c r="F302" s="20"/>
      <c r="G302" s="32"/>
      <c r="H302" s="21"/>
      <c r="I302" s="28"/>
      <c r="J302" s="57">
        <f t="shared" si="33"/>
        <v>12</v>
      </c>
      <c r="K302" s="69"/>
      <c r="L302" s="65" t="str">
        <f>IF(M302="X",K302,IF(G302=[1]Notice!$B$309,A302+[1]Notice!$C$309,IF(G302=[1]Notice!$B$310,A302+[1]Notice!$C$310,IF(G302=[1]Notice!$B$311,A302+[1]Notice!$C$311,IF(G302=[1]Notice!$B$312,A302+[1]Notice!$C$312,IF(G302=[1]Notice!$B$313,A302+[1]Notice!$C$313,IF(G302=[1]Notice!$B$314,A302+[1]Notice!$C$314,"")))))))</f>
        <v/>
      </c>
      <c r="M302" s="67"/>
      <c r="N302" s="27"/>
      <c r="O302" s="45"/>
      <c r="P302" s="46"/>
    </row>
    <row r="303" spans="1:16" ht="15" customHeight="1">
      <c r="A303" s="33">
        <f>DATEVALUE(C303)</f>
        <v>41308</v>
      </c>
      <c r="B303" s="123" t="str">
        <f>TEXT(C303,"jjj")</f>
        <v>dim</v>
      </c>
      <c r="C303" s="125" t="str">
        <f>"3 Février "&amp;[1]Notice!$G$34</f>
        <v>3 Février 2013</v>
      </c>
      <c r="D303" s="126"/>
      <c r="E303" s="23"/>
      <c r="F303" s="20"/>
      <c r="G303" s="32"/>
      <c r="H303" s="21"/>
      <c r="I303" s="28"/>
      <c r="J303" s="57">
        <f t="shared" si="33"/>
        <v>12</v>
      </c>
      <c r="K303" s="69"/>
      <c r="L303" s="65" t="str">
        <f>IF(M303="X",K303,IF(G303=[1]Notice!$B$309,A303+[1]Notice!$C$309,IF(G303=[1]Notice!$B$310,A303+[1]Notice!$C$310,IF(G303=[1]Notice!$B$311,A303+[1]Notice!$C$311,IF(G303=[1]Notice!$B$312,A303+[1]Notice!$C$312,IF(G303=[1]Notice!$B$313,A303+[1]Notice!$C$313,IF(G303=[1]Notice!$B$314,A303+[1]Notice!$C$314,"")))))))</f>
        <v/>
      </c>
      <c r="M303" s="67"/>
      <c r="N303" s="27"/>
      <c r="O303" s="45"/>
      <c r="P303" s="46"/>
    </row>
    <row r="304" spans="1:16" ht="15" customHeight="1">
      <c r="A304" s="34">
        <f>A303</f>
        <v>41308</v>
      </c>
      <c r="B304" s="124"/>
      <c r="C304" s="127"/>
      <c r="D304" s="128"/>
      <c r="E304" s="23"/>
      <c r="F304" s="20"/>
      <c r="G304" s="32"/>
      <c r="H304" s="21"/>
      <c r="I304" s="28"/>
      <c r="J304" s="57">
        <f t="shared" si="33"/>
        <v>12</v>
      </c>
      <c r="K304" s="69"/>
      <c r="L304" s="65" t="str">
        <f>IF(M304="X",K304,IF(G304=[1]Notice!$B$309,A304+[1]Notice!$C$309,IF(G304=[1]Notice!$B$310,A304+[1]Notice!$C$310,IF(G304=[1]Notice!$B$311,A304+[1]Notice!$C$311,IF(G304=[1]Notice!$B$312,A304+[1]Notice!$C$312,IF(G304=[1]Notice!$B$313,A304+[1]Notice!$C$313,IF(G304=[1]Notice!$B$314,A304+[1]Notice!$C$314,"")))))))</f>
        <v/>
      </c>
      <c r="M304" s="67"/>
      <c r="N304" s="27"/>
      <c r="O304" s="45"/>
      <c r="P304" s="46"/>
    </row>
    <row r="305" spans="1:16" ht="15" customHeight="1">
      <c r="A305" s="34">
        <f t="shared" ref="A305:A312" si="36">A304</f>
        <v>41308</v>
      </c>
      <c r="B305" s="124"/>
      <c r="C305" s="127"/>
      <c r="D305" s="128"/>
      <c r="E305" s="23"/>
      <c r="F305" s="20"/>
      <c r="G305" s="32"/>
      <c r="H305" s="21"/>
      <c r="I305" s="28"/>
      <c r="J305" s="57">
        <f t="shared" si="33"/>
        <v>12</v>
      </c>
      <c r="K305" s="69"/>
      <c r="L305" s="65" t="str">
        <f>IF(M305="X",K305,IF(G305=[1]Notice!$B$309,A305+[1]Notice!$C$309,IF(G305=[1]Notice!$B$310,A305+[1]Notice!$C$310,IF(G305=[1]Notice!$B$311,A305+[1]Notice!$C$311,IF(G305=[1]Notice!$B$312,A305+[1]Notice!$C$312,IF(G305=[1]Notice!$B$313,A305+[1]Notice!$C$313,IF(G305=[1]Notice!$B$314,A305+[1]Notice!$C$314,"")))))))</f>
        <v/>
      </c>
      <c r="M305" s="67"/>
      <c r="N305" s="27"/>
      <c r="O305" s="45"/>
      <c r="P305" s="46"/>
    </row>
    <row r="306" spans="1:16" ht="15" customHeight="1">
      <c r="A306" s="34">
        <f t="shared" si="36"/>
        <v>41308</v>
      </c>
      <c r="B306" s="124"/>
      <c r="C306" s="127"/>
      <c r="D306" s="128"/>
      <c r="E306" s="23"/>
      <c r="F306" s="20"/>
      <c r="G306" s="32"/>
      <c r="H306" s="21"/>
      <c r="I306" s="28"/>
      <c r="J306" s="57">
        <f t="shared" si="33"/>
        <v>12</v>
      </c>
      <c r="K306" s="69"/>
      <c r="L306" s="65" t="str">
        <f>IF(M306="X",K306,IF(G306=[1]Notice!$B$309,A306+[1]Notice!$C$309,IF(G306=[1]Notice!$B$310,A306+[1]Notice!$C$310,IF(G306=[1]Notice!$B$311,A306+[1]Notice!$C$311,IF(G306=[1]Notice!$B$312,A306+[1]Notice!$C$312,IF(G306=[1]Notice!$B$313,A306+[1]Notice!$C$313,IF(G306=[1]Notice!$B$314,A306+[1]Notice!$C$314,"")))))))</f>
        <v/>
      </c>
      <c r="M306" s="67"/>
      <c r="N306" s="27"/>
      <c r="O306" s="45"/>
      <c r="P306" s="46"/>
    </row>
    <row r="307" spans="1:16" ht="15" customHeight="1">
      <c r="A307" s="34">
        <f t="shared" si="36"/>
        <v>41308</v>
      </c>
      <c r="B307" s="124"/>
      <c r="C307" s="127"/>
      <c r="D307" s="128"/>
      <c r="E307" s="23"/>
      <c r="F307" s="20"/>
      <c r="G307" s="32"/>
      <c r="H307" s="21"/>
      <c r="I307" s="28"/>
      <c r="J307" s="57">
        <f t="shared" si="33"/>
        <v>12</v>
      </c>
      <c r="K307" s="69"/>
      <c r="L307" s="65" t="str">
        <f>IF(M307="X",K307,IF(G307=[1]Notice!$B$309,A307+[1]Notice!$C$309,IF(G307=[1]Notice!$B$310,A307+[1]Notice!$C$310,IF(G307=[1]Notice!$B$311,A307+[1]Notice!$C$311,IF(G307=[1]Notice!$B$312,A307+[1]Notice!$C$312,IF(G307=[1]Notice!$B$313,A307+[1]Notice!$C$313,IF(G307=[1]Notice!$B$314,A307+[1]Notice!$C$314,"")))))))</f>
        <v/>
      </c>
      <c r="M307" s="67"/>
      <c r="N307" s="27"/>
      <c r="O307" s="45"/>
      <c r="P307" s="46"/>
    </row>
    <row r="308" spans="1:16" ht="15" customHeight="1">
      <c r="A308" s="34">
        <f t="shared" si="36"/>
        <v>41308</v>
      </c>
      <c r="B308" s="124"/>
      <c r="C308" s="127"/>
      <c r="D308" s="128"/>
      <c r="E308" s="23"/>
      <c r="F308" s="20"/>
      <c r="G308" s="32"/>
      <c r="H308" s="21"/>
      <c r="I308" s="28"/>
      <c r="J308" s="57">
        <f t="shared" si="33"/>
        <v>12</v>
      </c>
      <c r="K308" s="69"/>
      <c r="L308" s="65" t="str">
        <f>IF(M308="X",K308,IF(G308=[1]Notice!$B$309,A308+[1]Notice!$C$309,IF(G308=[1]Notice!$B$310,A308+[1]Notice!$C$310,IF(G308=[1]Notice!$B$311,A308+[1]Notice!$C$311,IF(G308=[1]Notice!$B$312,A308+[1]Notice!$C$312,IF(G308=[1]Notice!$B$313,A308+[1]Notice!$C$313,IF(G308=[1]Notice!$B$314,A308+[1]Notice!$C$314,"")))))))</f>
        <v/>
      </c>
      <c r="M308" s="67"/>
      <c r="N308" s="27"/>
      <c r="O308" s="45"/>
      <c r="P308" s="46"/>
    </row>
    <row r="309" spans="1:16" ht="15" customHeight="1">
      <c r="A309" s="34">
        <f t="shared" si="36"/>
        <v>41308</v>
      </c>
      <c r="B309" s="124"/>
      <c r="C309" s="127"/>
      <c r="D309" s="128"/>
      <c r="E309" s="23"/>
      <c r="F309" s="20"/>
      <c r="G309" s="32"/>
      <c r="H309" s="21"/>
      <c r="I309" s="28"/>
      <c r="J309" s="57">
        <f t="shared" si="33"/>
        <v>12</v>
      </c>
      <c r="K309" s="69"/>
      <c r="L309" s="65" t="str">
        <f>IF(M309="X",K309,IF(G309=[1]Notice!$B$309,A309+[1]Notice!$C$309,IF(G309=[1]Notice!$B$310,A309+[1]Notice!$C$310,IF(G309=[1]Notice!$B$311,A309+[1]Notice!$C$311,IF(G309=[1]Notice!$B$312,A309+[1]Notice!$C$312,IF(G309=[1]Notice!$B$313,A309+[1]Notice!$C$313,IF(G309=[1]Notice!$B$314,A309+[1]Notice!$C$314,"")))))))</f>
        <v/>
      </c>
      <c r="M309" s="67"/>
      <c r="N309" s="27"/>
      <c r="O309" s="45"/>
      <c r="P309" s="46"/>
    </row>
    <row r="310" spans="1:16" ht="15" customHeight="1">
      <c r="A310" s="34">
        <f t="shared" si="36"/>
        <v>41308</v>
      </c>
      <c r="B310" s="124"/>
      <c r="C310" s="127"/>
      <c r="D310" s="128"/>
      <c r="E310" s="23"/>
      <c r="F310" s="20"/>
      <c r="G310" s="32"/>
      <c r="H310" s="21"/>
      <c r="I310" s="28"/>
      <c r="J310" s="57">
        <f t="shared" si="33"/>
        <v>12</v>
      </c>
      <c r="K310" s="69"/>
      <c r="L310" s="65" t="str">
        <f>IF(M310="X",K310,IF(G310=[1]Notice!$B$309,A310+[1]Notice!$C$309,IF(G310=[1]Notice!$B$310,A310+[1]Notice!$C$310,IF(G310=[1]Notice!$B$311,A310+[1]Notice!$C$311,IF(G310=[1]Notice!$B$312,A310+[1]Notice!$C$312,IF(G310=[1]Notice!$B$313,A310+[1]Notice!$C$313,IF(G310=[1]Notice!$B$314,A310+[1]Notice!$C$314,"")))))))</f>
        <v/>
      </c>
      <c r="M310" s="67"/>
      <c r="N310" s="27"/>
      <c r="O310" s="45"/>
      <c r="P310" s="46"/>
    </row>
    <row r="311" spans="1:16" ht="15" customHeight="1">
      <c r="A311" s="34">
        <f t="shared" si="36"/>
        <v>41308</v>
      </c>
      <c r="B311" s="124"/>
      <c r="C311" s="127"/>
      <c r="D311" s="128"/>
      <c r="E311" s="23"/>
      <c r="F311" s="20"/>
      <c r="G311" s="32"/>
      <c r="H311" s="21"/>
      <c r="I311" s="28"/>
      <c r="J311" s="57">
        <f t="shared" si="33"/>
        <v>12</v>
      </c>
      <c r="K311" s="69"/>
      <c r="L311" s="65" t="str">
        <f>IF(M311="X",K311,IF(G311=[1]Notice!$B$309,A311+[1]Notice!$C$309,IF(G311=[1]Notice!$B$310,A311+[1]Notice!$C$310,IF(G311=[1]Notice!$B$311,A311+[1]Notice!$C$311,IF(G311=[1]Notice!$B$312,A311+[1]Notice!$C$312,IF(G311=[1]Notice!$B$313,A311+[1]Notice!$C$313,IF(G311=[1]Notice!$B$314,A311+[1]Notice!$C$314,"")))))))</f>
        <v/>
      </c>
      <c r="M311" s="67"/>
      <c r="N311" s="27"/>
      <c r="O311" s="45"/>
      <c r="P311" s="46"/>
    </row>
    <row r="312" spans="1:16" ht="15" customHeight="1">
      <c r="A312" s="34">
        <f t="shared" si="36"/>
        <v>41308</v>
      </c>
      <c r="B312" s="51"/>
      <c r="C312" s="51"/>
      <c r="D312" s="51"/>
      <c r="E312" s="23"/>
      <c r="F312" s="20"/>
      <c r="G312" s="32"/>
      <c r="H312" s="21"/>
      <c r="I312" s="28"/>
      <c r="J312" s="57">
        <f t="shared" si="33"/>
        <v>12</v>
      </c>
      <c r="K312" s="69"/>
      <c r="L312" s="65" t="str">
        <f>IF(M312="X",K312,IF(G312=[1]Notice!$B$309,A312+[1]Notice!$C$309,IF(G312=[1]Notice!$B$310,A312+[1]Notice!$C$310,IF(G312=[1]Notice!$B$311,A312+[1]Notice!$C$311,IF(G312=[1]Notice!$B$312,A312+[1]Notice!$C$312,IF(G312=[1]Notice!$B$313,A312+[1]Notice!$C$313,IF(G312=[1]Notice!$B$314,A312+[1]Notice!$C$314,"")))))))</f>
        <v/>
      </c>
      <c r="M312" s="67"/>
      <c r="N312" s="27"/>
      <c r="O312" s="45"/>
      <c r="P312" s="46"/>
    </row>
    <row r="313" spans="1:16" ht="15" customHeight="1">
      <c r="A313" s="33">
        <f>DATEVALUE(C313)</f>
        <v>41309</v>
      </c>
      <c r="B313" s="123" t="str">
        <f>TEXT(C313,"jjj")</f>
        <v>lun</v>
      </c>
      <c r="C313" s="125" t="str">
        <f>"4 Février "&amp;[1]Notice!$G$34</f>
        <v>4 Février 2013</v>
      </c>
      <c r="D313" s="126"/>
      <c r="E313" s="23"/>
      <c r="F313" s="20"/>
      <c r="G313" s="32"/>
      <c r="H313" s="21"/>
      <c r="I313" s="28"/>
      <c r="J313" s="57">
        <f t="shared" si="33"/>
        <v>12</v>
      </c>
      <c r="K313" s="69"/>
      <c r="L313" s="65" t="str">
        <f>IF(M313="X",K313,IF(G313=[1]Notice!$B$309,A313+[1]Notice!$C$309,IF(G313=[1]Notice!$B$310,A313+[1]Notice!$C$310,IF(G313=[1]Notice!$B$311,A313+[1]Notice!$C$311,IF(G313=[1]Notice!$B$312,A313+[1]Notice!$C$312,IF(G313=[1]Notice!$B$313,A313+[1]Notice!$C$313,IF(G313=[1]Notice!$B$314,A313+[1]Notice!$C$314,"")))))))</f>
        <v/>
      </c>
      <c r="M313" s="67"/>
      <c r="N313" s="27"/>
      <c r="O313" s="45"/>
      <c r="P313" s="46"/>
    </row>
    <row r="314" spans="1:16" ht="15" customHeight="1">
      <c r="A314" s="34">
        <f>A313</f>
        <v>41309</v>
      </c>
      <c r="B314" s="124"/>
      <c r="C314" s="127"/>
      <c r="D314" s="128"/>
      <c r="E314" s="36"/>
      <c r="F314" s="20"/>
      <c r="G314" s="32"/>
      <c r="H314" s="21"/>
      <c r="I314" s="28"/>
      <c r="J314" s="57">
        <f t="shared" si="33"/>
        <v>12</v>
      </c>
      <c r="K314" s="69"/>
      <c r="L314" s="65" t="str">
        <f>IF(M314="X",K314,IF(G314=[1]Notice!$B$309,A314+[1]Notice!$C$309,IF(G314=[1]Notice!$B$310,A314+[1]Notice!$C$310,IF(G314=[1]Notice!$B$311,A314+[1]Notice!$C$311,IF(G314=[1]Notice!$B$312,A314+[1]Notice!$C$312,IF(G314=[1]Notice!$B$313,A314+[1]Notice!$C$313,IF(G314=[1]Notice!$B$314,A314+[1]Notice!$C$314,"")))))))</f>
        <v/>
      </c>
      <c r="M314" s="67"/>
      <c r="N314" s="27"/>
      <c r="O314" s="45"/>
      <c r="P314" s="46"/>
    </row>
    <row r="315" spans="1:16" ht="15" customHeight="1">
      <c r="A315" s="34">
        <f t="shared" ref="A315:A322" si="37">A314</f>
        <v>41309</v>
      </c>
      <c r="B315" s="124"/>
      <c r="C315" s="127"/>
      <c r="D315" s="128"/>
      <c r="E315" s="23"/>
      <c r="F315" s="20"/>
      <c r="G315" s="32"/>
      <c r="H315" s="21"/>
      <c r="I315" s="28"/>
      <c r="J315" s="57">
        <f t="shared" si="33"/>
        <v>12</v>
      </c>
      <c r="K315" s="69"/>
      <c r="L315" s="65" t="str">
        <f>IF(M315="X",K315,IF(G315=[1]Notice!$B$309,A315+[1]Notice!$C$309,IF(G315=[1]Notice!$B$310,A315+[1]Notice!$C$310,IF(G315=[1]Notice!$B$311,A315+[1]Notice!$C$311,IF(G315=[1]Notice!$B$312,A315+[1]Notice!$C$312,IF(G315=[1]Notice!$B$313,A315+[1]Notice!$C$313,IF(G315=[1]Notice!$B$314,A315+[1]Notice!$C$314,"")))))))</f>
        <v/>
      </c>
      <c r="M315" s="67"/>
      <c r="N315" s="27"/>
      <c r="O315" s="45"/>
      <c r="P315" s="46"/>
    </row>
    <row r="316" spans="1:16" ht="15" customHeight="1">
      <c r="A316" s="34">
        <f t="shared" si="37"/>
        <v>41309</v>
      </c>
      <c r="B316" s="124"/>
      <c r="C316" s="127"/>
      <c r="D316" s="128"/>
      <c r="E316" s="23"/>
      <c r="F316" s="20"/>
      <c r="G316" s="32"/>
      <c r="H316" s="21"/>
      <c r="I316" s="28"/>
      <c r="J316" s="57">
        <f t="shared" si="33"/>
        <v>12</v>
      </c>
      <c r="K316" s="69"/>
      <c r="L316" s="65" t="str">
        <f>IF(M316="X",K316,IF(G316=[1]Notice!$B$309,A316+[1]Notice!$C$309,IF(G316=[1]Notice!$B$310,A316+[1]Notice!$C$310,IF(G316=[1]Notice!$B$311,A316+[1]Notice!$C$311,IF(G316=[1]Notice!$B$312,A316+[1]Notice!$C$312,IF(G316=[1]Notice!$B$313,A316+[1]Notice!$C$313,IF(G316=[1]Notice!$B$314,A316+[1]Notice!$C$314,"")))))))</f>
        <v/>
      </c>
      <c r="M316" s="67"/>
      <c r="N316" s="27"/>
      <c r="O316" s="45"/>
      <c r="P316" s="46"/>
    </row>
    <row r="317" spans="1:16" ht="15" customHeight="1">
      <c r="A317" s="34">
        <f t="shared" si="37"/>
        <v>41309</v>
      </c>
      <c r="B317" s="124"/>
      <c r="C317" s="127"/>
      <c r="D317" s="128"/>
      <c r="E317" s="23"/>
      <c r="F317" s="20"/>
      <c r="G317" s="32"/>
      <c r="H317" s="21"/>
      <c r="I317" s="28"/>
      <c r="J317" s="57">
        <f t="shared" si="33"/>
        <v>12</v>
      </c>
      <c r="K317" s="69"/>
      <c r="L317" s="65" t="str">
        <f>IF(M317="X",K317,IF(G317=[1]Notice!$B$309,A317+[1]Notice!$C$309,IF(G317=[1]Notice!$B$310,A317+[1]Notice!$C$310,IF(G317=[1]Notice!$B$311,A317+[1]Notice!$C$311,IF(G317=[1]Notice!$B$312,A317+[1]Notice!$C$312,IF(G317=[1]Notice!$B$313,A317+[1]Notice!$C$313,IF(G317=[1]Notice!$B$314,A317+[1]Notice!$C$314,"")))))))</f>
        <v/>
      </c>
      <c r="M317" s="67"/>
      <c r="N317" s="27"/>
      <c r="O317" s="45"/>
      <c r="P317" s="46"/>
    </row>
    <row r="318" spans="1:16" ht="15" customHeight="1">
      <c r="A318" s="34">
        <f t="shared" si="37"/>
        <v>41309</v>
      </c>
      <c r="B318" s="124"/>
      <c r="C318" s="127"/>
      <c r="D318" s="128"/>
      <c r="E318" s="23"/>
      <c r="F318" s="20"/>
      <c r="G318" s="32"/>
      <c r="H318" s="21"/>
      <c r="I318" s="28"/>
      <c r="J318" s="57">
        <f t="shared" si="33"/>
        <v>12</v>
      </c>
      <c r="K318" s="69"/>
      <c r="L318" s="65" t="str">
        <f>IF(M318="X",K318,IF(G318=[1]Notice!$B$309,A318+[1]Notice!$C$309,IF(G318=[1]Notice!$B$310,A318+[1]Notice!$C$310,IF(G318=[1]Notice!$B$311,A318+[1]Notice!$C$311,IF(G318=[1]Notice!$B$312,A318+[1]Notice!$C$312,IF(G318=[1]Notice!$B$313,A318+[1]Notice!$C$313,IF(G318=[1]Notice!$B$314,A318+[1]Notice!$C$314,"")))))))</f>
        <v/>
      </c>
      <c r="M318" s="67"/>
      <c r="N318" s="27"/>
      <c r="O318" s="45"/>
      <c r="P318" s="46"/>
    </row>
    <row r="319" spans="1:16" ht="15" customHeight="1">
      <c r="A319" s="34">
        <f t="shared" si="37"/>
        <v>41309</v>
      </c>
      <c r="B319" s="124"/>
      <c r="C319" s="127"/>
      <c r="D319" s="128"/>
      <c r="E319" s="23"/>
      <c r="F319" s="20"/>
      <c r="G319" s="32"/>
      <c r="H319" s="21"/>
      <c r="I319" s="28"/>
      <c r="J319" s="57">
        <f t="shared" si="33"/>
        <v>12</v>
      </c>
      <c r="K319" s="69"/>
      <c r="L319" s="65" t="str">
        <f>IF(M319="X",K319,IF(G319=[1]Notice!$B$309,A319+[1]Notice!$C$309,IF(G319=[1]Notice!$B$310,A319+[1]Notice!$C$310,IF(G319=[1]Notice!$B$311,A319+[1]Notice!$C$311,IF(G319=[1]Notice!$B$312,A319+[1]Notice!$C$312,IF(G319=[1]Notice!$B$313,A319+[1]Notice!$C$313,IF(G319=[1]Notice!$B$314,A319+[1]Notice!$C$314,"")))))))</f>
        <v/>
      </c>
      <c r="M319" s="67"/>
      <c r="N319" s="27"/>
      <c r="O319" s="45"/>
      <c r="P319" s="46"/>
    </row>
    <row r="320" spans="1:16" ht="15" customHeight="1">
      <c r="A320" s="34">
        <f t="shared" si="37"/>
        <v>41309</v>
      </c>
      <c r="B320" s="124"/>
      <c r="C320" s="127"/>
      <c r="D320" s="128"/>
      <c r="E320" s="23"/>
      <c r="F320" s="20"/>
      <c r="G320" s="32"/>
      <c r="H320" s="21"/>
      <c r="I320" s="28"/>
      <c r="J320" s="57">
        <f t="shared" si="33"/>
        <v>12</v>
      </c>
      <c r="K320" s="69"/>
      <c r="L320" s="65" t="str">
        <f>IF(M320="X",K320,IF(G320=[1]Notice!$B$309,A320+[1]Notice!$C$309,IF(G320=[1]Notice!$B$310,A320+[1]Notice!$C$310,IF(G320=[1]Notice!$B$311,A320+[1]Notice!$C$311,IF(G320=[1]Notice!$B$312,A320+[1]Notice!$C$312,IF(G320=[1]Notice!$B$313,A320+[1]Notice!$C$313,IF(G320=[1]Notice!$B$314,A320+[1]Notice!$C$314,"")))))))</f>
        <v/>
      </c>
      <c r="M320" s="67"/>
      <c r="N320" s="27"/>
      <c r="O320" s="45"/>
      <c r="P320" s="46"/>
    </row>
    <row r="321" spans="1:16" ht="15" customHeight="1">
      <c r="A321" s="34">
        <f t="shared" si="37"/>
        <v>41309</v>
      </c>
      <c r="B321" s="124"/>
      <c r="C321" s="127"/>
      <c r="D321" s="128"/>
      <c r="E321" s="23"/>
      <c r="F321" s="20"/>
      <c r="G321" s="32"/>
      <c r="H321" s="21"/>
      <c r="I321" s="28"/>
      <c r="J321" s="57">
        <f t="shared" si="33"/>
        <v>12</v>
      </c>
      <c r="K321" s="69"/>
      <c r="L321" s="65" t="str">
        <f>IF(M321="X",K321,IF(G321=[1]Notice!$B$309,A321+[1]Notice!$C$309,IF(G321=[1]Notice!$B$310,A321+[1]Notice!$C$310,IF(G321=[1]Notice!$B$311,A321+[1]Notice!$C$311,IF(G321=[1]Notice!$B$312,A321+[1]Notice!$C$312,IF(G321=[1]Notice!$B$313,A321+[1]Notice!$C$313,IF(G321=[1]Notice!$B$314,A321+[1]Notice!$C$314,"")))))))</f>
        <v/>
      </c>
      <c r="M321" s="67"/>
      <c r="N321" s="27"/>
      <c r="O321" s="45"/>
      <c r="P321" s="46"/>
    </row>
    <row r="322" spans="1:16" ht="15" customHeight="1">
      <c r="A322" s="34">
        <f t="shared" si="37"/>
        <v>41309</v>
      </c>
      <c r="B322" s="51"/>
      <c r="C322" s="51"/>
      <c r="D322" s="51"/>
      <c r="E322" s="23"/>
      <c r="F322" s="20"/>
      <c r="G322" s="32"/>
      <c r="H322" s="21"/>
      <c r="I322" s="28"/>
      <c r="J322" s="57">
        <f t="shared" si="33"/>
        <v>12</v>
      </c>
      <c r="K322" s="69"/>
      <c r="L322" s="65" t="str">
        <f>IF(M322="X",K322,IF(G322=[1]Notice!$B$309,A322+[1]Notice!$C$309,IF(G322=[1]Notice!$B$310,A322+[1]Notice!$C$310,IF(G322=[1]Notice!$B$311,A322+[1]Notice!$C$311,IF(G322=[1]Notice!$B$312,A322+[1]Notice!$C$312,IF(G322=[1]Notice!$B$313,A322+[1]Notice!$C$313,IF(G322=[1]Notice!$B$314,A322+[1]Notice!$C$314,"")))))))</f>
        <v/>
      </c>
      <c r="M322" s="67"/>
      <c r="N322" s="27"/>
      <c r="O322" s="45"/>
      <c r="P322" s="46"/>
    </row>
    <row r="323" spans="1:16" ht="15" customHeight="1">
      <c r="A323" s="33">
        <f>DATEVALUE(C323)</f>
        <v>41310</v>
      </c>
      <c r="B323" s="123" t="str">
        <f>TEXT(C323,"jjj")</f>
        <v>mar</v>
      </c>
      <c r="C323" s="125" t="str">
        <f>"5 Février "&amp;[1]Notice!$G$34</f>
        <v>5 Février 2013</v>
      </c>
      <c r="D323" s="126"/>
      <c r="E323" s="20"/>
      <c r="F323" s="63"/>
      <c r="G323" s="32"/>
      <c r="H323" s="35"/>
      <c r="I323" s="28"/>
      <c r="J323" s="57">
        <f t="shared" si="33"/>
        <v>12</v>
      </c>
      <c r="K323" s="69"/>
      <c r="L323" s="65" t="str">
        <f>IF(M323="X",K323,IF(G323=[1]Notice!$B$309,A323+[1]Notice!$C$309,IF(G323=[1]Notice!$B$310,A323+[1]Notice!$C$310,IF(G323=[1]Notice!$B$311,A323+[1]Notice!$C$311,IF(G323=[1]Notice!$B$312,A323+[1]Notice!$C$312,IF(G323=[1]Notice!$B$313,A323+[1]Notice!$C$313,IF(G323=[1]Notice!$B$314,A323+[1]Notice!$C$314,"")))))))</f>
        <v/>
      </c>
      <c r="M323" s="67"/>
      <c r="N323" s="27"/>
      <c r="O323" s="45"/>
      <c r="P323" s="46"/>
    </row>
    <row r="324" spans="1:16" ht="15" customHeight="1">
      <c r="A324" s="34">
        <f>A323</f>
        <v>41310</v>
      </c>
      <c r="B324" s="124"/>
      <c r="C324" s="127"/>
      <c r="D324" s="128"/>
      <c r="E324" s="22"/>
      <c r="F324" s="20"/>
      <c r="G324" s="32"/>
      <c r="H324" s="24"/>
      <c r="I324" s="28"/>
      <c r="J324" s="57">
        <f t="shared" si="33"/>
        <v>12</v>
      </c>
      <c r="K324" s="69"/>
      <c r="L324" s="65" t="str">
        <f>IF(M324="X",K324,IF(G324=[1]Notice!$B$309,A324+[1]Notice!$C$309,IF(G324=[1]Notice!$B$310,A324+[1]Notice!$C$310,IF(G324=[1]Notice!$B$311,A324+[1]Notice!$C$311,IF(G324=[1]Notice!$B$312,A324+[1]Notice!$C$312,IF(G324=[1]Notice!$B$313,A324+[1]Notice!$C$313,IF(G324=[1]Notice!$B$314,A324+[1]Notice!$C$314,"")))))))</f>
        <v/>
      </c>
      <c r="M324" s="67"/>
      <c r="N324" s="27"/>
      <c r="O324" s="45"/>
      <c r="P324" s="46"/>
    </row>
    <row r="325" spans="1:16" ht="15" customHeight="1">
      <c r="A325" s="34">
        <f t="shared" ref="A325:A332" si="38">A324</f>
        <v>41310</v>
      </c>
      <c r="B325" s="124"/>
      <c r="C325" s="127"/>
      <c r="D325" s="128"/>
      <c r="E325" s="22"/>
      <c r="F325" s="20"/>
      <c r="G325" s="32"/>
      <c r="H325" s="24"/>
      <c r="I325" s="29"/>
      <c r="J325" s="57">
        <f t="shared" si="33"/>
        <v>12</v>
      </c>
      <c r="K325" s="69"/>
      <c r="L325" s="65" t="str">
        <f>IF(M325="X",K325,IF(G325=[1]Notice!$B$309,A325+[1]Notice!$C$309,IF(G325=[1]Notice!$B$310,A325+[1]Notice!$C$310,IF(G325=[1]Notice!$B$311,A325+[1]Notice!$C$311,IF(G325=[1]Notice!$B$312,A325+[1]Notice!$C$312,IF(G325=[1]Notice!$B$313,A325+[1]Notice!$C$313,IF(G325=[1]Notice!$B$314,A325+[1]Notice!$C$314,"")))))))</f>
        <v/>
      </c>
      <c r="M325" s="67"/>
      <c r="N325" s="27"/>
      <c r="O325" s="45"/>
      <c r="P325" s="46"/>
    </row>
    <row r="326" spans="1:16" ht="15" customHeight="1">
      <c r="A326" s="34">
        <f t="shared" si="38"/>
        <v>41310</v>
      </c>
      <c r="B326" s="124"/>
      <c r="C326" s="127"/>
      <c r="D326" s="128"/>
      <c r="E326" s="23"/>
      <c r="F326" s="20"/>
      <c r="G326" s="32"/>
      <c r="H326" s="21"/>
      <c r="I326" s="28"/>
      <c r="J326" s="57">
        <f t="shared" si="33"/>
        <v>12</v>
      </c>
      <c r="K326" s="69"/>
      <c r="L326" s="65" t="str">
        <f>IF(M326="X",K326,IF(G326=[1]Notice!$B$309,A326+[1]Notice!$C$309,IF(G326=[1]Notice!$B$310,A326+[1]Notice!$C$310,IF(G326=[1]Notice!$B$311,A326+[1]Notice!$C$311,IF(G326=[1]Notice!$B$312,A326+[1]Notice!$C$312,IF(G326=[1]Notice!$B$313,A326+[1]Notice!$C$313,IF(G326=[1]Notice!$B$314,A326+[1]Notice!$C$314,"")))))))</f>
        <v/>
      </c>
      <c r="M326" s="67"/>
      <c r="N326" s="27"/>
      <c r="O326" s="45"/>
      <c r="P326" s="46"/>
    </row>
    <row r="327" spans="1:16" ht="15" customHeight="1">
      <c r="A327" s="34">
        <f t="shared" si="38"/>
        <v>41310</v>
      </c>
      <c r="B327" s="124"/>
      <c r="C327" s="127"/>
      <c r="D327" s="128"/>
      <c r="E327" s="23"/>
      <c r="F327" s="20"/>
      <c r="G327" s="32"/>
      <c r="H327" s="21"/>
      <c r="I327" s="28"/>
      <c r="J327" s="57">
        <f t="shared" si="33"/>
        <v>12</v>
      </c>
      <c r="K327" s="69"/>
      <c r="L327" s="65" t="str">
        <f>IF(M327="X",K327,IF(G327=[1]Notice!$B$309,A327+[1]Notice!$C$309,IF(G327=[1]Notice!$B$310,A327+[1]Notice!$C$310,IF(G327=[1]Notice!$B$311,A327+[1]Notice!$C$311,IF(G327=[1]Notice!$B$312,A327+[1]Notice!$C$312,IF(G327=[1]Notice!$B$313,A327+[1]Notice!$C$313,IF(G327=[1]Notice!$B$314,A327+[1]Notice!$C$314,"")))))))</f>
        <v/>
      </c>
      <c r="M327" s="67"/>
      <c r="N327" s="27"/>
      <c r="O327" s="45"/>
      <c r="P327" s="46"/>
    </row>
    <row r="328" spans="1:16" ht="15" customHeight="1">
      <c r="A328" s="34">
        <f t="shared" si="38"/>
        <v>41310</v>
      </c>
      <c r="B328" s="124"/>
      <c r="C328" s="127"/>
      <c r="D328" s="128"/>
      <c r="E328" s="23"/>
      <c r="F328" s="20"/>
      <c r="G328" s="32"/>
      <c r="H328" s="21"/>
      <c r="I328" s="28"/>
      <c r="J328" s="57">
        <f t="shared" si="33"/>
        <v>12</v>
      </c>
      <c r="K328" s="69"/>
      <c r="L328" s="65" t="str">
        <f>IF(M328="X",K328,IF(G328=[1]Notice!$B$309,A328+[1]Notice!$C$309,IF(G328=[1]Notice!$B$310,A328+[1]Notice!$C$310,IF(G328=[1]Notice!$B$311,A328+[1]Notice!$C$311,IF(G328=[1]Notice!$B$312,A328+[1]Notice!$C$312,IF(G328=[1]Notice!$B$313,A328+[1]Notice!$C$313,IF(G328=[1]Notice!$B$314,A328+[1]Notice!$C$314,"")))))))</f>
        <v/>
      </c>
      <c r="M328" s="67"/>
      <c r="N328" s="27"/>
      <c r="O328" s="45"/>
      <c r="P328" s="46"/>
    </row>
    <row r="329" spans="1:16" ht="15" customHeight="1">
      <c r="A329" s="34">
        <f t="shared" si="38"/>
        <v>41310</v>
      </c>
      <c r="B329" s="124"/>
      <c r="C329" s="127"/>
      <c r="D329" s="128"/>
      <c r="E329" s="23"/>
      <c r="F329" s="20"/>
      <c r="G329" s="32"/>
      <c r="H329" s="21"/>
      <c r="I329" s="28"/>
      <c r="J329" s="57">
        <f t="shared" si="33"/>
        <v>12</v>
      </c>
      <c r="K329" s="69"/>
      <c r="L329" s="65" t="str">
        <f>IF(M329="X",K329,IF(G329=[1]Notice!$B$309,A329+[1]Notice!$C$309,IF(G329=[1]Notice!$B$310,A329+[1]Notice!$C$310,IF(G329=[1]Notice!$B$311,A329+[1]Notice!$C$311,IF(G329=[1]Notice!$B$312,A329+[1]Notice!$C$312,IF(G329=[1]Notice!$B$313,A329+[1]Notice!$C$313,IF(G329=[1]Notice!$B$314,A329+[1]Notice!$C$314,"")))))))</f>
        <v/>
      </c>
      <c r="M329" s="67"/>
      <c r="N329" s="27"/>
      <c r="O329" s="45"/>
      <c r="P329" s="46"/>
    </row>
    <row r="330" spans="1:16" ht="15" customHeight="1">
      <c r="A330" s="34">
        <f t="shared" si="38"/>
        <v>41310</v>
      </c>
      <c r="B330" s="124"/>
      <c r="C330" s="127"/>
      <c r="D330" s="128"/>
      <c r="E330" s="23"/>
      <c r="F330" s="20"/>
      <c r="G330" s="32"/>
      <c r="H330" s="21"/>
      <c r="I330" s="28"/>
      <c r="J330" s="57">
        <f t="shared" si="33"/>
        <v>12</v>
      </c>
      <c r="K330" s="69"/>
      <c r="L330" s="65" t="str">
        <f>IF(M330="X",K330,IF(G330=[1]Notice!$B$309,A330+[1]Notice!$C$309,IF(G330=[1]Notice!$B$310,A330+[1]Notice!$C$310,IF(G330=[1]Notice!$B$311,A330+[1]Notice!$C$311,IF(G330=[1]Notice!$B$312,A330+[1]Notice!$C$312,IF(G330=[1]Notice!$B$313,A330+[1]Notice!$C$313,IF(G330=[1]Notice!$B$314,A330+[1]Notice!$C$314,"")))))))</f>
        <v/>
      </c>
      <c r="M330" s="67"/>
      <c r="N330" s="27"/>
      <c r="O330" s="45"/>
      <c r="P330" s="46"/>
    </row>
    <row r="331" spans="1:16" ht="15" customHeight="1">
      <c r="A331" s="34">
        <f t="shared" si="38"/>
        <v>41310</v>
      </c>
      <c r="B331" s="124"/>
      <c r="C331" s="127"/>
      <c r="D331" s="128"/>
      <c r="E331" s="23"/>
      <c r="F331" s="20"/>
      <c r="G331" s="32"/>
      <c r="H331" s="21"/>
      <c r="I331" s="28"/>
      <c r="J331" s="57">
        <f t="shared" si="33"/>
        <v>12</v>
      </c>
      <c r="K331" s="69"/>
      <c r="L331" s="65" t="str">
        <f>IF(M331="X",K331,IF(G331=[1]Notice!$B$309,A331+[1]Notice!$C$309,IF(G331=[1]Notice!$B$310,A331+[1]Notice!$C$310,IF(G331=[1]Notice!$B$311,A331+[1]Notice!$C$311,IF(G331=[1]Notice!$B$312,A331+[1]Notice!$C$312,IF(G331=[1]Notice!$B$313,A331+[1]Notice!$C$313,IF(G331=[1]Notice!$B$314,A331+[1]Notice!$C$314,"")))))))</f>
        <v/>
      </c>
      <c r="M331" s="67"/>
      <c r="N331" s="27"/>
      <c r="O331" s="45"/>
      <c r="P331" s="46"/>
    </row>
    <row r="332" spans="1:16" ht="15" customHeight="1">
      <c r="A332" s="34">
        <f t="shared" si="38"/>
        <v>41310</v>
      </c>
      <c r="B332" s="51"/>
      <c r="C332" s="51"/>
      <c r="D332" s="51"/>
      <c r="E332" s="23"/>
      <c r="F332" s="20"/>
      <c r="G332" s="32"/>
      <c r="H332" s="21"/>
      <c r="I332" s="28"/>
      <c r="J332" s="57">
        <f t="shared" si="33"/>
        <v>12</v>
      </c>
      <c r="K332" s="69"/>
      <c r="L332" s="65" t="str">
        <f>IF(M332="X",K332,IF(G332=[1]Notice!$B$309,A332+[1]Notice!$C$309,IF(G332=[1]Notice!$B$310,A332+[1]Notice!$C$310,IF(G332=[1]Notice!$B$311,A332+[1]Notice!$C$311,IF(G332=[1]Notice!$B$312,A332+[1]Notice!$C$312,IF(G332=[1]Notice!$B$313,A332+[1]Notice!$C$313,IF(G332=[1]Notice!$B$314,A332+[1]Notice!$C$314,"")))))))</f>
        <v/>
      </c>
      <c r="M332" s="67"/>
      <c r="N332" s="27"/>
      <c r="O332" s="45"/>
      <c r="P332" s="46"/>
    </row>
    <row r="333" spans="1:16" ht="15" customHeight="1">
      <c r="A333" s="33">
        <f>DATEVALUE(C333)</f>
        <v>41311</v>
      </c>
      <c r="B333" s="123" t="str">
        <f>TEXT(C333,"jjj")</f>
        <v>mer</v>
      </c>
      <c r="C333" s="125" t="str">
        <f>"6 Février "&amp;[1]Notice!$G$34</f>
        <v>6 Février 2013</v>
      </c>
      <c r="D333" s="126"/>
      <c r="E333" s="23"/>
      <c r="F333" s="20"/>
      <c r="G333" s="32"/>
      <c r="H333" s="21"/>
      <c r="I333" s="28"/>
      <c r="J333" s="57">
        <f t="shared" si="33"/>
        <v>12</v>
      </c>
      <c r="K333" s="69"/>
      <c r="L333" s="65" t="str">
        <f>IF(M333="X",K333,IF(G333=[1]Notice!$B$309,A333+[1]Notice!$C$309,IF(G333=[1]Notice!$B$310,A333+[1]Notice!$C$310,IF(G333=[1]Notice!$B$311,A333+[1]Notice!$C$311,IF(G333=[1]Notice!$B$312,A333+[1]Notice!$C$312,IF(G333=[1]Notice!$B$313,A333+[1]Notice!$C$313,IF(G333=[1]Notice!$B$314,A333+[1]Notice!$C$314,"")))))))</f>
        <v/>
      </c>
      <c r="M333" s="67"/>
      <c r="N333" s="27"/>
      <c r="O333" s="45"/>
      <c r="P333" s="46"/>
    </row>
    <row r="334" spans="1:16" ht="15" customHeight="1">
      <c r="A334" s="34">
        <f>A333</f>
        <v>41311</v>
      </c>
      <c r="B334" s="124"/>
      <c r="C334" s="127"/>
      <c r="D334" s="128"/>
      <c r="E334" s="23"/>
      <c r="F334" s="20"/>
      <c r="G334" s="32"/>
      <c r="H334" s="21"/>
      <c r="I334" s="28"/>
      <c r="J334" s="57">
        <f t="shared" si="33"/>
        <v>12</v>
      </c>
      <c r="K334" s="69"/>
      <c r="L334" s="65" t="str">
        <f>IF(M334="X",K334,IF(G334=[1]Notice!$B$309,A334+[1]Notice!$C$309,IF(G334=[1]Notice!$B$310,A334+[1]Notice!$C$310,IF(G334=[1]Notice!$B$311,A334+[1]Notice!$C$311,IF(G334=[1]Notice!$B$312,A334+[1]Notice!$C$312,IF(G334=[1]Notice!$B$313,A334+[1]Notice!$C$313,IF(G334=[1]Notice!$B$314,A334+[1]Notice!$C$314,"")))))))</f>
        <v/>
      </c>
      <c r="M334" s="67"/>
      <c r="N334" s="27"/>
      <c r="O334" s="45"/>
      <c r="P334" s="46"/>
    </row>
    <row r="335" spans="1:16" ht="15" customHeight="1">
      <c r="A335" s="34">
        <f>A334</f>
        <v>41311</v>
      </c>
      <c r="B335" s="124"/>
      <c r="C335" s="127"/>
      <c r="D335" s="128"/>
      <c r="E335" s="23"/>
      <c r="F335" s="20"/>
      <c r="G335" s="32"/>
      <c r="H335" s="21"/>
      <c r="I335" s="28"/>
      <c r="J335" s="57">
        <f t="shared" si="33"/>
        <v>12</v>
      </c>
      <c r="K335" s="69"/>
      <c r="L335" s="65" t="str">
        <f>IF(M335="X",K335,IF(G335=[1]Notice!$B$309,A335+[1]Notice!$C$309,IF(G335=[1]Notice!$B$310,A335+[1]Notice!$C$310,IF(G335=[1]Notice!$B$311,A335+[1]Notice!$C$311,IF(G335=[1]Notice!$B$312,A335+[1]Notice!$C$312,IF(G335=[1]Notice!$B$313,A335+[1]Notice!$C$313,IF(G335=[1]Notice!$B$314,A335+[1]Notice!$C$314,"")))))))</f>
        <v/>
      </c>
      <c r="M335" s="67"/>
      <c r="N335" s="27"/>
      <c r="O335" s="45"/>
      <c r="P335" s="46"/>
    </row>
    <row r="336" spans="1:16" ht="15" customHeight="1">
      <c r="A336" s="34">
        <f>A335</f>
        <v>41311</v>
      </c>
      <c r="B336" s="124"/>
      <c r="C336" s="127"/>
      <c r="D336" s="128"/>
      <c r="E336" s="23"/>
      <c r="F336" s="20"/>
      <c r="G336" s="32"/>
      <c r="H336" s="21"/>
      <c r="I336" s="28"/>
      <c r="J336" s="57">
        <f t="shared" si="33"/>
        <v>12</v>
      </c>
      <c r="K336" s="69"/>
      <c r="L336" s="65" t="str">
        <f>IF(M336="X",K336,IF(G336=[1]Notice!$B$309,A336+[1]Notice!$C$309,IF(G336=[1]Notice!$B$310,A336+[1]Notice!$C$310,IF(G336=[1]Notice!$B$311,A336+[1]Notice!$C$311,IF(G336=[1]Notice!$B$312,A336+[1]Notice!$C$312,IF(G336=[1]Notice!$B$313,A336+[1]Notice!$C$313,IF(G336=[1]Notice!$B$314,A336+[1]Notice!$C$314,"")))))))</f>
        <v/>
      </c>
      <c r="M336" s="67"/>
      <c r="N336" s="27"/>
      <c r="O336" s="45"/>
      <c r="P336" s="46"/>
    </row>
    <row r="337" spans="1:16" ht="15" customHeight="1">
      <c r="A337" s="34">
        <f t="shared" ref="A337:A342" si="39">A336</f>
        <v>41311</v>
      </c>
      <c r="B337" s="124"/>
      <c r="C337" s="127"/>
      <c r="D337" s="128"/>
      <c r="E337" s="23"/>
      <c r="F337" s="20"/>
      <c r="G337" s="32"/>
      <c r="H337" s="21"/>
      <c r="I337" s="28"/>
      <c r="J337" s="57">
        <f t="shared" si="33"/>
        <v>12</v>
      </c>
      <c r="K337" s="69"/>
      <c r="L337" s="65" t="str">
        <f>IF(M337="X",K337,IF(G337=[1]Notice!$B$309,A337+[1]Notice!$C$309,IF(G337=[1]Notice!$B$310,A337+[1]Notice!$C$310,IF(G337=[1]Notice!$B$311,A337+[1]Notice!$C$311,IF(G337=[1]Notice!$B$312,A337+[1]Notice!$C$312,IF(G337=[1]Notice!$B$313,A337+[1]Notice!$C$313,IF(G337=[1]Notice!$B$314,A337+[1]Notice!$C$314,"")))))))</f>
        <v/>
      </c>
      <c r="M337" s="67"/>
      <c r="N337" s="27"/>
      <c r="O337" s="45"/>
      <c r="P337" s="46"/>
    </row>
    <row r="338" spans="1:16" ht="15" customHeight="1">
      <c r="A338" s="34">
        <f t="shared" si="39"/>
        <v>41311</v>
      </c>
      <c r="B338" s="124"/>
      <c r="C338" s="127"/>
      <c r="D338" s="128"/>
      <c r="E338" s="23"/>
      <c r="F338" s="20"/>
      <c r="G338" s="32"/>
      <c r="H338" s="21"/>
      <c r="I338" s="28"/>
      <c r="J338" s="57">
        <f t="shared" si="33"/>
        <v>12</v>
      </c>
      <c r="K338" s="69"/>
      <c r="L338" s="65" t="str">
        <f>IF(M338="X",K338,IF(G338=[1]Notice!$B$309,A338+[1]Notice!$C$309,IF(G338=[1]Notice!$B$310,A338+[1]Notice!$C$310,IF(G338=[1]Notice!$B$311,A338+[1]Notice!$C$311,IF(G338=[1]Notice!$B$312,A338+[1]Notice!$C$312,IF(G338=[1]Notice!$B$313,A338+[1]Notice!$C$313,IF(G338=[1]Notice!$B$314,A338+[1]Notice!$C$314,"")))))))</f>
        <v/>
      </c>
      <c r="M338" s="67"/>
      <c r="N338" s="27"/>
      <c r="O338" s="45"/>
      <c r="P338" s="46"/>
    </row>
    <row r="339" spans="1:16" ht="15" customHeight="1">
      <c r="A339" s="34">
        <f t="shared" si="39"/>
        <v>41311</v>
      </c>
      <c r="B339" s="124"/>
      <c r="C339" s="127"/>
      <c r="D339" s="128"/>
      <c r="E339" s="23"/>
      <c r="F339" s="20"/>
      <c r="G339" s="32"/>
      <c r="H339" s="21"/>
      <c r="I339" s="28"/>
      <c r="J339" s="57">
        <f t="shared" si="33"/>
        <v>12</v>
      </c>
      <c r="K339" s="69"/>
      <c r="L339" s="65" t="str">
        <f>IF(M339="X",K339,IF(G339=[1]Notice!$B$309,A339+[1]Notice!$C$309,IF(G339=[1]Notice!$B$310,A339+[1]Notice!$C$310,IF(G339=[1]Notice!$B$311,A339+[1]Notice!$C$311,IF(G339=[1]Notice!$B$312,A339+[1]Notice!$C$312,IF(G339=[1]Notice!$B$313,A339+[1]Notice!$C$313,IF(G339=[1]Notice!$B$314,A339+[1]Notice!$C$314,"")))))))</f>
        <v/>
      </c>
      <c r="M339" s="67"/>
      <c r="N339" s="27"/>
      <c r="O339" s="45"/>
      <c r="P339" s="46"/>
    </row>
    <row r="340" spans="1:16" ht="15" customHeight="1">
      <c r="A340" s="34">
        <f t="shared" si="39"/>
        <v>41311</v>
      </c>
      <c r="B340" s="124"/>
      <c r="C340" s="127"/>
      <c r="D340" s="128"/>
      <c r="E340" s="23"/>
      <c r="F340" s="20"/>
      <c r="G340" s="32"/>
      <c r="H340" s="21"/>
      <c r="I340" s="28"/>
      <c r="J340" s="57">
        <f t="shared" si="33"/>
        <v>12</v>
      </c>
      <c r="K340" s="69"/>
      <c r="L340" s="65" t="str">
        <f>IF(M340="X",K340,IF(G340=[1]Notice!$B$309,A340+[1]Notice!$C$309,IF(G340=[1]Notice!$B$310,A340+[1]Notice!$C$310,IF(G340=[1]Notice!$B$311,A340+[1]Notice!$C$311,IF(G340=[1]Notice!$B$312,A340+[1]Notice!$C$312,IF(G340=[1]Notice!$B$313,A340+[1]Notice!$C$313,IF(G340=[1]Notice!$B$314,A340+[1]Notice!$C$314,"")))))))</f>
        <v/>
      </c>
      <c r="M340" s="67"/>
      <c r="N340" s="27"/>
      <c r="O340" s="45"/>
      <c r="P340" s="46"/>
    </row>
    <row r="341" spans="1:16" ht="15" customHeight="1">
      <c r="A341" s="34">
        <f t="shared" si="39"/>
        <v>41311</v>
      </c>
      <c r="B341" s="124"/>
      <c r="C341" s="127"/>
      <c r="D341" s="128"/>
      <c r="E341" s="23"/>
      <c r="F341" s="20"/>
      <c r="G341" s="32"/>
      <c r="H341" s="21"/>
      <c r="I341" s="28"/>
      <c r="J341" s="57">
        <f t="shared" si="33"/>
        <v>12</v>
      </c>
      <c r="K341" s="69"/>
      <c r="L341" s="65" t="str">
        <f>IF(M341="X",K341,IF(G341=[1]Notice!$B$309,A341+[1]Notice!$C$309,IF(G341=[1]Notice!$B$310,A341+[1]Notice!$C$310,IF(G341=[1]Notice!$B$311,A341+[1]Notice!$C$311,IF(G341=[1]Notice!$B$312,A341+[1]Notice!$C$312,IF(G341=[1]Notice!$B$313,A341+[1]Notice!$C$313,IF(G341=[1]Notice!$B$314,A341+[1]Notice!$C$314,"")))))))</f>
        <v/>
      </c>
      <c r="M341" s="67"/>
      <c r="N341" s="27"/>
      <c r="O341" s="45"/>
      <c r="P341" s="46"/>
    </row>
    <row r="342" spans="1:16" ht="15" customHeight="1">
      <c r="A342" s="34">
        <f t="shared" si="39"/>
        <v>41311</v>
      </c>
      <c r="B342" s="51"/>
      <c r="C342" s="51"/>
      <c r="D342" s="51"/>
      <c r="E342" s="23"/>
      <c r="F342" s="20"/>
      <c r="G342" s="32"/>
      <c r="H342" s="21"/>
      <c r="I342" s="28"/>
      <c r="J342" s="57">
        <f t="shared" si="33"/>
        <v>12</v>
      </c>
      <c r="K342" s="69"/>
      <c r="L342" s="65" t="str">
        <f>IF(M342="X",K342,IF(G342=[1]Notice!$B$309,A342+[1]Notice!$C$309,IF(G342=[1]Notice!$B$310,A342+[1]Notice!$C$310,IF(G342=[1]Notice!$B$311,A342+[1]Notice!$C$311,IF(G342=[1]Notice!$B$312,A342+[1]Notice!$C$312,IF(G342=[1]Notice!$B$313,A342+[1]Notice!$C$313,IF(G342=[1]Notice!$B$314,A342+[1]Notice!$C$314,"")))))))</f>
        <v/>
      </c>
      <c r="M342" s="67"/>
      <c r="N342" s="27"/>
      <c r="O342" s="45"/>
      <c r="P342" s="46"/>
    </row>
    <row r="343" spans="1:16" ht="15" customHeight="1">
      <c r="A343" s="33">
        <f>DATEVALUE(C343)</f>
        <v>41312</v>
      </c>
      <c r="B343" s="123" t="str">
        <f>TEXT(C343,"jjj")</f>
        <v>jeu</v>
      </c>
      <c r="C343" s="125" t="str">
        <f>"7 Février "&amp;[1]Notice!$G$34</f>
        <v>7 Février 2013</v>
      </c>
      <c r="D343" s="126"/>
      <c r="E343" s="23"/>
      <c r="F343" s="20"/>
      <c r="G343" s="32"/>
      <c r="H343" s="21"/>
      <c r="I343" s="28"/>
      <c r="J343" s="57">
        <f>J342-H343+I343</f>
        <v>12</v>
      </c>
      <c r="K343" s="69"/>
      <c r="L343" s="65" t="str">
        <f>IF(M343="X",K343,IF(G343=[1]Notice!$B$309,A343+[1]Notice!$C$309,IF(G343=[1]Notice!$B$310,A343+[1]Notice!$C$310,IF(G343=[1]Notice!$B$311,A343+[1]Notice!$C$311,IF(G343=[1]Notice!$B$312,A343+[1]Notice!$C$312,IF(G343=[1]Notice!$B$313,A343+[1]Notice!$C$313,IF(G343=[1]Notice!$B$314,A343+[1]Notice!$C$314,"")))))))</f>
        <v/>
      </c>
      <c r="M343" s="67"/>
      <c r="N343" s="27"/>
      <c r="O343" s="45"/>
      <c r="P343" s="46"/>
    </row>
    <row r="344" spans="1:16" ht="15" customHeight="1">
      <c r="A344" s="34">
        <f>A343</f>
        <v>41312</v>
      </c>
      <c r="B344" s="124"/>
      <c r="C344" s="127"/>
      <c r="D344" s="128"/>
      <c r="E344" s="23"/>
      <c r="F344" s="20"/>
      <c r="G344" s="32"/>
      <c r="H344" s="21"/>
      <c r="I344" s="28"/>
      <c r="J344" s="57">
        <f>J343-H344+I344</f>
        <v>12</v>
      </c>
      <c r="K344" s="69"/>
      <c r="L344" s="65" t="str">
        <f>IF(M344="X",K344,IF(G344=[1]Notice!$B$309,A344+[1]Notice!$C$309,IF(G344=[1]Notice!$B$310,A344+[1]Notice!$C$310,IF(G344=[1]Notice!$B$311,A344+[1]Notice!$C$311,IF(G344=[1]Notice!$B$312,A344+[1]Notice!$C$312,IF(G344=[1]Notice!$B$313,A344+[1]Notice!$C$313,IF(G344=[1]Notice!$B$314,A344+[1]Notice!$C$314,"")))))))</f>
        <v/>
      </c>
      <c r="M344" s="67"/>
      <c r="N344" s="27"/>
      <c r="O344" s="45"/>
      <c r="P344" s="46"/>
    </row>
    <row r="345" spans="1:16" ht="15" customHeight="1">
      <c r="A345" s="34">
        <f t="shared" ref="A345:A352" si="40">A344</f>
        <v>41312</v>
      </c>
      <c r="B345" s="124"/>
      <c r="C345" s="127"/>
      <c r="D345" s="128"/>
      <c r="E345" s="23"/>
      <c r="F345" s="20"/>
      <c r="G345" s="32"/>
      <c r="H345" s="21"/>
      <c r="I345" s="28"/>
      <c r="J345" s="57">
        <f>J344-H345+I345</f>
        <v>12</v>
      </c>
      <c r="K345" s="69"/>
      <c r="L345" s="65" t="str">
        <f>IF(M345="X",K345,IF(G345=[1]Notice!$B$309,A345+[1]Notice!$C$309,IF(G345=[1]Notice!$B$310,A345+[1]Notice!$C$310,IF(G345=[1]Notice!$B$311,A345+[1]Notice!$C$311,IF(G345=[1]Notice!$B$312,A345+[1]Notice!$C$312,IF(G345=[1]Notice!$B$313,A345+[1]Notice!$C$313,IF(G345=[1]Notice!$B$314,A345+[1]Notice!$C$314,"")))))))</f>
        <v/>
      </c>
      <c r="M345" s="67"/>
      <c r="N345" s="27"/>
      <c r="O345" s="45"/>
      <c r="P345" s="46"/>
    </row>
    <row r="346" spans="1:16" ht="15" customHeight="1">
      <c r="A346" s="34">
        <f t="shared" si="40"/>
        <v>41312</v>
      </c>
      <c r="B346" s="124"/>
      <c r="C346" s="127"/>
      <c r="D346" s="128"/>
      <c r="E346" s="23"/>
      <c r="F346" s="20"/>
      <c r="G346" s="32"/>
      <c r="H346" s="21"/>
      <c r="I346" s="28"/>
      <c r="J346" s="57">
        <f>J345-H346+I346</f>
        <v>12</v>
      </c>
      <c r="K346" s="69"/>
      <c r="L346" s="65" t="str">
        <f>IF(M346="X",K346,IF(G346=[1]Notice!$B$309,A346+[1]Notice!$C$309,IF(G346=[1]Notice!$B$310,A346+[1]Notice!$C$310,IF(G346=[1]Notice!$B$311,A346+[1]Notice!$C$311,IF(G346=[1]Notice!$B$312,A346+[1]Notice!$C$312,IF(G346=[1]Notice!$B$313,A346+[1]Notice!$C$313,IF(G346=[1]Notice!$B$314,A346+[1]Notice!$C$314,"")))))))</f>
        <v/>
      </c>
      <c r="M346" s="67"/>
      <c r="N346" s="27"/>
      <c r="O346" s="45"/>
      <c r="P346" s="46"/>
    </row>
    <row r="347" spans="1:16" ht="15" customHeight="1">
      <c r="A347" s="34">
        <f t="shared" si="40"/>
        <v>41312</v>
      </c>
      <c r="B347" s="124"/>
      <c r="C347" s="127"/>
      <c r="D347" s="128"/>
      <c r="E347" s="23"/>
      <c r="F347" s="20"/>
      <c r="G347" s="32"/>
      <c r="H347" s="21"/>
      <c r="I347" s="28"/>
      <c r="J347" s="57">
        <f t="shared" ref="J347:J353" si="41">J346-H347+I347</f>
        <v>12</v>
      </c>
      <c r="K347" s="69"/>
      <c r="L347" s="65" t="str">
        <f>IF(M347="X",K347,IF(G347=[1]Notice!$B$309,A347+[1]Notice!$C$309,IF(G347=[1]Notice!$B$310,A347+[1]Notice!$C$310,IF(G347=[1]Notice!$B$311,A347+[1]Notice!$C$311,IF(G347=[1]Notice!$B$312,A347+[1]Notice!$C$312,IF(G347=[1]Notice!$B$313,A347+[1]Notice!$C$313,IF(G347=[1]Notice!$B$314,A347+[1]Notice!$C$314,"")))))))</f>
        <v/>
      </c>
      <c r="M347" s="67"/>
      <c r="N347" s="27"/>
      <c r="O347" s="45"/>
      <c r="P347" s="46"/>
    </row>
    <row r="348" spans="1:16" ht="15" customHeight="1">
      <c r="A348" s="34">
        <f t="shared" si="40"/>
        <v>41312</v>
      </c>
      <c r="B348" s="124"/>
      <c r="C348" s="127"/>
      <c r="D348" s="128"/>
      <c r="E348" s="23"/>
      <c r="F348" s="20"/>
      <c r="G348" s="32"/>
      <c r="H348" s="21"/>
      <c r="I348" s="28"/>
      <c r="J348" s="57">
        <f t="shared" si="41"/>
        <v>12</v>
      </c>
      <c r="K348" s="69"/>
      <c r="L348" s="65" t="str">
        <f>IF(M348="X",K348,IF(G348=[1]Notice!$B$309,A348+[1]Notice!$C$309,IF(G348=[1]Notice!$B$310,A348+[1]Notice!$C$310,IF(G348=[1]Notice!$B$311,A348+[1]Notice!$C$311,IF(G348=[1]Notice!$B$312,A348+[1]Notice!$C$312,IF(G348=[1]Notice!$B$313,A348+[1]Notice!$C$313,IF(G348=[1]Notice!$B$314,A348+[1]Notice!$C$314,"")))))))</f>
        <v/>
      </c>
      <c r="M348" s="67"/>
      <c r="N348" s="27"/>
      <c r="O348" s="45"/>
      <c r="P348" s="46"/>
    </row>
    <row r="349" spans="1:16" ht="15" customHeight="1">
      <c r="A349" s="34">
        <f t="shared" si="40"/>
        <v>41312</v>
      </c>
      <c r="B349" s="124"/>
      <c r="C349" s="127"/>
      <c r="D349" s="128"/>
      <c r="E349" s="23"/>
      <c r="F349" s="20"/>
      <c r="G349" s="32"/>
      <c r="H349" s="21"/>
      <c r="I349" s="28"/>
      <c r="J349" s="57">
        <f t="shared" si="41"/>
        <v>12</v>
      </c>
      <c r="K349" s="69"/>
      <c r="L349" s="65" t="str">
        <f>IF(M349="X",K349,IF(G349=[1]Notice!$B$309,A349+[1]Notice!$C$309,IF(G349=[1]Notice!$B$310,A349+[1]Notice!$C$310,IF(G349=[1]Notice!$B$311,A349+[1]Notice!$C$311,IF(G349=[1]Notice!$B$312,A349+[1]Notice!$C$312,IF(G349=[1]Notice!$B$313,A349+[1]Notice!$C$313,IF(G349=[1]Notice!$B$314,A349+[1]Notice!$C$314,"")))))))</f>
        <v/>
      </c>
      <c r="M349" s="67"/>
      <c r="N349" s="27"/>
      <c r="O349" s="45"/>
      <c r="P349" s="46"/>
    </row>
    <row r="350" spans="1:16" ht="15" customHeight="1">
      <c r="A350" s="34">
        <f t="shared" si="40"/>
        <v>41312</v>
      </c>
      <c r="B350" s="124"/>
      <c r="C350" s="127"/>
      <c r="D350" s="128"/>
      <c r="E350" s="23"/>
      <c r="F350" s="20"/>
      <c r="G350" s="32"/>
      <c r="H350" s="21"/>
      <c r="I350" s="28"/>
      <c r="J350" s="57">
        <f t="shared" si="41"/>
        <v>12</v>
      </c>
      <c r="K350" s="69"/>
      <c r="L350" s="65" t="str">
        <f>IF(M350="X",K350,IF(G350=[1]Notice!$B$309,A350+[1]Notice!$C$309,IF(G350=[1]Notice!$B$310,A350+[1]Notice!$C$310,IF(G350=[1]Notice!$B$311,A350+[1]Notice!$C$311,IF(G350=[1]Notice!$B$312,A350+[1]Notice!$C$312,IF(G350=[1]Notice!$B$313,A350+[1]Notice!$C$313,IF(G350=[1]Notice!$B$314,A350+[1]Notice!$C$314,"")))))))</f>
        <v/>
      </c>
      <c r="M350" s="67"/>
      <c r="N350" s="27"/>
      <c r="O350" s="45"/>
      <c r="P350" s="46"/>
    </row>
    <row r="351" spans="1:16" ht="15" customHeight="1">
      <c r="A351" s="34">
        <f t="shared" si="40"/>
        <v>41312</v>
      </c>
      <c r="B351" s="124"/>
      <c r="C351" s="127"/>
      <c r="D351" s="128"/>
      <c r="E351" s="23"/>
      <c r="F351" s="20"/>
      <c r="G351" s="32"/>
      <c r="H351" s="21"/>
      <c r="I351" s="28"/>
      <c r="J351" s="57">
        <f t="shared" si="41"/>
        <v>12</v>
      </c>
      <c r="K351" s="69"/>
      <c r="L351" s="65" t="str">
        <f>IF(M351="X",K351,IF(G351=[1]Notice!$B$309,A351+[1]Notice!$C$309,IF(G351=[1]Notice!$B$310,A351+[1]Notice!$C$310,IF(G351=[1]Notice!$B$311,A351+[1]Notice!$C$311,IF(G351=[1]Notice!$B$312,A351+[1]Notice!$C$312,IF(G351=[1]Notice!$B$313,A351+[1]Notice!$C$313,IF(G351=[1]Notice!$B$314,A351+[1]Notice!$C$314,"")))))))</f>
        <v/>
      </c>
      <c r="M351" s="67"/>
      <c r="N351" s="27"/>
      <c r="O351" s="45"/>
      <c r="P351" s="46"/>
    </row>
    <row r="352" spans="1:16" ht="15" customHeight="1">
      <c r="A352" s="34">
        <f t="shared" si="40"/>
        <v>41312</v>
      </c>
      <c r="B352" s="51"/>
      <c r="C352" s="51"/>
      <c r="D352" s="51"/>
      <c r="E352" s="23"/>
      <c r="F352" s="20"/>
      <c r="G352" s="32"/>
      <c r="H352" s="21"/>
      <c r="I352" s="28"/>
      <c r="J352" s="57">
        <f t="shared" si="41"/>
        <v>12</v>
      </c>
      <c r="K352" s="69"/>
      <c r="L352" s="65" t="str">
        <f>IF(M352="X",K352,IF(G352=[1]Notice!$B$309,A352+[1]Notice!$C$309,IF(G352=[1]Notice!$B$310,A352+[1]Notice!$C$310,IF(G352=[1]Notice!$B$311,A352+[1]Notice!$C$311,IF(G352=[1]Notice!$B$312,A352+[1]Notice!$C$312,IF(G352=[1]Notice!$B$313,A352+[1]Notice!$C$313,IF(G352=[1]Notice!$B$314,A352+[1]Notice!$C$314,"")))))))</f>
        <v/>
      </c>
      <c r="M352" s="67"/>
      <c r="N352" s="27"/>
      <c r="O352" s="45"/>
      <c r="P352" s="46"/>
    </row>
    <row r="353" spans="1:16" ht="15" customHeight="1">
      <c r="A353" s="33">
        <f>DATEVALUE(C353)</f>
        <v>41313</v>
      </c>
      <c r="B353" s="123" t="str">
        <f>TEXT(C353,"jjj")</f>
        <v>ven</v>
      </c>
      <c r="C353" s="125" t="str">
        <f>"8 Février "&amp;[1]Notice!$G$34</f>
        <v>8 Février 2013</v>
      </c>
      <c r="D353" s="126"/>
      <c r="E353" s="22"/>
      <c r="F353" s="20"/>
      <c r="G353" s="32"/>
      <c r="H353" s="24"/>
      <c r="I353" s="29"/>
      <c r="J353" s="57">
        <f t="shared" si="41"/>
        <v>12</v>
      </c>
      <c r="K353" s="69"/>
      <c r="L353" s="65" t="str">
        <f>IF(M353="X",K353,IF(G353=[1]Notice!$B$309,A353+[1]Notice!$C$309,IF(G353=[1]Notice!$B$310,A353+[1]Notice!$C$310,IF(G353=[1]Notice!$B$311,A353+[1]Notice!$C$311,IF(G353=[1]Notice!$B$312,A353+[1]Notice!$C$312,IF(G353=[1]Notice!$B$313,A353+[1]Notice!$C$313,IF(G353=[1]Notice!$B$314,A353+[1]Notice!$C$314,"")))))))</f>
        <v/>
      </c>
      <c r="M353" s="67"/>
      <c r="N353" s="27"/>
      <c r="O353" s="45"/>
      <c r="P353" s="46"/>
    </row>
    <row r="354" spans="1:16" ht="15" customHeight="1">
      <c r="A354" s="34">
        <f>A353</f>
        <v>41313</v>
      </c>
      <c r="B354" s="124"/>
      <c r="C354" s="127"/>
      <c r="D354" s="128"/>
      <c r="E354" s="23"/>
      <c r="F354" s="20"/>
      <c r="G354" s="32"/>
      <c r="H354" s="21"/>
      <c r="I354" s="28"/>
      <c r="J354" s="57">
        <f>J353-H354+I354</f>
        <v>12</v>
      </c>
      <c r="K354" s="69"/>
      <c r="L354" s="65" t="str">
        <f>IF(M354="X",K354,IF(G354=[1]Notice!$B$309,A354+[1]Notice!$C$309,IF(G354=[1]Notice!$B$310,A354+[1]Notice!$C$310,IF(G354=[1]Notice!$B$311,A354+[1]Notice!$C$311,IF(G354=[1]Notice!$B$312,A354+[1]Notice!$C$312,IF(G354=[1]Notice!$B$313,A354+[1]Notice!$C$313,IF(G354=[1]Notice!$B$314,A354+[1]Notice!$C$314,"")))))))</f>
        <v/>
      </c>
      <c r="M354" s="67"/>
      <c r="N354" s="27"/>
      <c r="O354" s="45"/>
      <c r="P354" s="46"/>
    </row>
    <row r="355" spans="1:16" ht="15" customHeight="1">
      <c r="A355" s="34">
        <f t="shared" ref="A355:A362" si="42">A354</f>
        <v>41313</v>
      </c>
      <c r="B355" s="124"/>
      <c r="C355" s="127"/>
      <c r="D355" s="128"/>
      <c r="E355" s="23"/>
      <c r="F355" s="20"/>
      <c r="G355" s="32"/>
      <c r="H355" s="21"/>
      <c r="I355" s="28"/>
      <c r="J355" s="57">
        <f t="shared" ref="J355:J361" si="43">J354-H355+I355</f>
        <v>12</v>
      </c>
      <c r="K355" s="69"/>
      <c r="L355" s="65" t="str">
        <f>IF(M355="X",K355,IF(G355=[1]Notice!$B$309,A355+[1]Notice!$C$309,IF(G355=[1]Notice!$B$310,A355+[1]Notice!$C$310,IF(G355=[1]Notice!$B$311,A355+[1]Notice!$C$311,IF(G355=[1]Notice!$B$312,A355+[1]Notice!$C$312,IF(G355=[1]Notice!$B$313,A355+[1]Notice!$C$313,IF(G355=[1]Notice!$B$314,A355+[1]Notice!$C$314,"")))))))</f>
        <v/>
      </c>
      <c r="M355" s="67"/>
      <c r="N355" s="27"/>
      <c r="O355" s="45"/>
      <c r="P355" s="46"/>
    </row>
    <row r="356" spans="1:16" ht="15" customHeight="1">
      <c r="A356" s="34">
        <f t="shared" si="42"/>
        <v>41313</v>
      </c>
      <c r="B356" s="124"/>
      <c r="C356" s="127"/>
      <c r="D356" s="128"/>
      <c r="E356" s="23"/>
      <c r="F356" s="20"/>
      <c r="G356" s="32"/>
      <c r="H356" s="21"/>
      <c r="I356" s="28"/>
      <c r="J356" s="57">
        <f t="shared" si="43"/>
        <v>12</v>
      </c>
      <c r="K356" s="69"/>
      <c r="L356" s="65" t="str">
        <f>IF(M356="X",K356,IF(G356=[1]Notice!$B$309,A356+[1]Notice!$C$309,IF(G356=[1]Notice!$B$310,A356+[1]Notice!$C$310,IF(G356=[1]Notice!$B$311,A356+[1]Notice!$C$311,IF(G356=[1]Notice!$B$312,A356+[1]Notice!$C$312,IF(G356=[1]Notice!$B$313,A356+[1]Notice!$C$313,IF(G356=[1]Notice!$B$314,A356+[1]Notice!$C$314,"")))))))</f>
        <v/>
      </c>
      <c r="M356" s="67"/>
      <c r="N356" s="27"/>
      <c r="O356" s="45"/>
      <c r="P356" s="46"/>
    </row>
    <row r="357" spans="1:16" ht="15" customHeight="1">
      <c r="A357" s="34">
        <f t="shared" si="42"/>
        <v>41313</v>
      </c>
      <c r="B357" s="124"/>
      <c r="C357" s="127"/>
      <c r="D357" s="128"/>
      <c r="E357" s="23"/>
      <c r="F357" s="20"/>
      <c r="G357" s="32"/>
      <c r="H357" s="21"/>
      <c r="I357" s="28"/>
      <c r="J357" s="57">
        <f t="shared" si="43"/>
        <v>12</v>
      </c>
      <c r="K357" s="69"/>
      <c r="L357" s="65" t="str">
        <f>IF(M357="X",K357,IF(G357=[1]Notice!$B$309,A357+[1]Notice!$C$309,IF(G357=[1]Notice!$B$310,A357+[1]Notice!$C$310,IF(G357=[1]Notice!$B$311,A357+[1]Notice!$C$311,IF(G357=[1]Notice!$B$312,A357+[1]Notice!$C$312,IF(G357=[1]Notice!$B$313,A357+[1]Notice!$C$313,IF(G357=[1]Notice!$B$314,A357+[1]Notice!$C$314,"")))))))</f>
        <v/>
      </c>
      <c r="M357" s="67"/>
      <c r="N357" s="27"/>
      <c r="O357" s="45"/>
      <c r="P357" s="46"/>
    </row>
    <row r="358" spans="1:16" ht="15" customHeight="1">
      <c r="A358" s="34">
        <f t="shared" si="42"/>
        <v>41313</v>
      </c>
      <c r="B358" s="124"/>
      <c r="C358" s="127"/>
      <c r="D358" s="128"/>
      <c r="E358" s="23"/>
      <c r="F358" s="20"/>
      <c r="G358" s="32"/>
      <c r="H358" s="21"/>
      <c r="I358" s="28"/>
      <c r="J358" s="57">
        <f t="shared" si="43"/>
        <v>12</v>
      </c>
      <c r="K358" s="69"/>
      <c r="L358" s="65" t="str">
        <f>IF(M358="X",K358,IF(G358=[1]Notice!$B$309,A358+[1]Notice!$C$309,IF(G358=[1]Notice!$B$310,A358+[1]Notice!$C$310,IF(G358=[1]Notice!$B$311,A358+[1]Notice!$C$311,IF(G358=[1]Notice!$B$312,A358+[1]Notice!$C$312,IF(G358=[1]Notice!$B$313,A358+[1]Notice!$C$313,IF(G358=[1]Notice!$B$314,A358+[1]Notice!$C$314,"")))))))</f>
        <v/>
      </c>
      <c r="M358" s="67"/>
      <c r="N358" s="27"/>
      <c r="O358" s="45"/>
      <c r="P358" s="46"/>
    </row>
    <row r="359" spans="1:16" ht="15" customHeight="1">
      <c r="A359" s="34">
        <f t="shared" si="42"/>
        <v>41313</v>
      </c>
      <c r="B359" s="124"/>
      <c r="C359" s="127"/>
      <c r="D359" s="128"/>
      <c r="E359" s="23"/>
      <c r="F359" s="20"/>
      <c r="G359" s="32"/>
      <c r="H359" s="21"/>
      <c r="I359" s="28"/>
      <c r="J359" s="57">
        <f t="shared" si="43"/>
        <v>12</v>
      </c>
      <c r="K359" s="69"/>
      <c r="L359" s="65" t="str">
        <f>IF(M359="X",K359,IF(G359=[1]Notice!$B$309,A359+[1]Notice!$C$309,IF(G359=[1]Notice!$B$310,A359+[1]Notice!$C$310,IF(G359=[1]Notice!$B$311,A359+[1]Notice!$C$311,IF(G359=[1]Notice!$B$312,A359+[1]Notice!$C$312,IF(G359=[1]Notice!$B$313,A359+[1]Notice!$C$313,IF(G359=[1]Notice!$B$314,A359+[1]Notice!$C$314,"")))))))</f>
        <v/>
      </c>
      <c r="M359" s="67"/>
      <c r="N359" s="27"/>
      <c r="O359" s="45"/>
      <c r="P359" s="46"/>
    </row>
    <row r="360" spans="1:16" ht="15" customHeight="1">
      <c r="A360" s="34">
        <f t="shared" si="42"/>
        <v>41313</v>
      </c>
      <c r="B360" s="124"/>
      <c r="C360" s="127"/>
      <c r="D360" s="128"/>
      <c r="E360" s="23"/>
      <c r="F360" s="20"/>
      <c r="G360" s="32"/>
      <c r="H360" s="21"/>
      <c r="I360" s="28"/>
      <c r="J360" s="57">
        <f t="shared" si="43"/>
        <v>12</v>
      </c>
      <c r="K360" s="69"/>
      <c r="L360" s="65" t="str">
        <f>IF(M360="X",K360,IF(G360=[1]Notice!$B$309,A360+[1]Notice!$C$309,IF(G360=[1]Notice!$B$310,A360+[1]Notice!$C$310,IF(G360=[1]Notice!$B$311,A360+[1]Notice!$C$311,IF(G360=[1]Notice!$B$312,A360+[1]Notice!$C$312,IF(G360=[1]Notice!$B$313,A360+[1]Notice!$C$313,IF(G360=[1]Notice!$B$314,A360+[1]Notice!$C$314,"")))))))</f>
        <v/>
      </c>
      <c r="M360" s="67"/>
      <c r="N360" s="27"/>
      <c r="O360" s="45"/>
      <c r="P360" s="46"/>
    </row>
    <row r="361" spans="1:16" ht="15" customHeight="1">
      <c r="A361" s="34">
        <f t="shared" si="42"/>
        <v>41313</v>
      </c>
      <c r="B361" s="124"/>
      <c r="C361" s="127"/>
      <c r="D361" s="128"/>
      <c r="E361" s="23"/>
      <c r="F361" s="20"/>
      <c r="G361" s="32"/>
      <c r="H361" s="21"/>
      <c r="I361" s="28"/>
      <c r="J361" s="57">
        <f t="shared" si="43"/>
        <v>12</v>
      </c>
      <c r="K361" s="69"/>
      <c r="L361" s="65" t="str">
        <f>IF(M361="X",K361,IF(G361=[1]Notice!$B$309,A361+[1]Notice!$C$309,IF(G361=[1]Notice!$B$310,A361+[1]Notice!$C$310,IF(G361=[1]Notice!$B$311,A361+[1]Notice!$C$311,IF(G361=[1]Notice!$B$312,A361+[1]Notice!$C$312,IF(G361=[1]Notice!$B$313,A361+[1]Notice!$C$313,IF(G361=[1]Notice!$B$314,A361+[1]Notice!$C$314,"")))))))</f>
        <v/>
      </c>
      <c r="M361" s="67"/>
      <c r="N361" s="27"/>
      <c r="O361" s="45"/>
      <c r="P361" s="46"/>
    </row>
    <row r="362" spans="1:16" ht="15" customHeight="1">
      <c r="A362" s="34">
        <f t="shared" si="42"/>
        <v>41313</v>
      </c>
      <c r="B362" s="51"/>
      <c r="C362" s="51"/>
      <c r="D362" s="51"/>
      <c r="E362" s="23"/>
      <c r="F362" s="20"/>
      <c r="G362" s="32"/>
      <c r="H362" s="21"/>
      <c r="I362" s="28"/>
      <c r="J362" s="57">
        <f>J361-H362+I362</f>
        <v>12</v>
      </c>
      <c r="K362" s="69"/>
      <c r="L362" s="65" t="str">
        <f>IF(M362="X",K362,IF(G362=[1]Notice!$B$309,A362+[1]Notice!$C$309,IF(G362=[1]Notice!$B$310,A362+[1]Notice!$C$310,IF(G362=[1]Notice!$B$311,A362+[1]Notice!$C$311,IF(G362=[1]Notice!$B$312,A362+[1]Notice!$C$312,IF(G362=[1]Notice!$B$313,A362+[1]Notice!$C$313,IF(G362=[1]Notice!$B$314,A362+[1]Notice!$C$314,"")))))))</f>
        <v/>
      </c>
      <c r="M362" s="67"/>
      <c r="N362" s="27"/>
      <c r="O362" s="45"/>
      <c r="P362" s="46"/>
    </row>
    <row r="363" spans="1:16" ht="15" customHeight="1">
      <c r="A363" s="33">
        <f>DATEVALUE(C363)</f>
        <v>41314</v>
      </c>
      <c r="B363" s="123" t="str">
        <f>TEXT(C363,"jjj")</f>
        <v>sam</v>
      </c>
      <c r="C363" s="125" t="str">
        <f>"9 Février "&amp;[1]Notice!$G$34</f>
        <v>9 Février 2013</v>
      </c>
      <c r="D363" s="128"/>
      <c r="E363" s="23"/>
      <c r="F363" s="20"/>
      <c r="G363" s="32"/>
      <c r="H363" s="21"/>
      <c r="I363" s="28"/>
      <c r="J363" s="57">
        <f>J362-H363+I363</f>
        <v>12</v>
      </c>
      <c r="K363" s="69"/>
      <c r="L363" s="65" t="str">
        <f>IF(M363="X",K363,IF(G363=[1]Notice!$B$309,A363+[1]Notice!$C$309,IF(G363=[1]Notice!$B$310,A363+[1]Notice!$C$310,IF(G363=[1]Notice!$B$311,A363+[1]Notice!$C$311,IF(G363=[1]Notice!$B$312,A363+[1]Notice!$C$312,IF(G363=[1]Notice!$B$313,A363+[1]Notice!$C$313,IF(G363=[1]Notice!$B$314,A363+[1]Notice!$C$314,"")))))))</f>
        <v/>
      </c>
      <c r="M363" s="67"/>
      <c r="N363" s="27"/>
      <c r="O363" s="45"/>
      <c r="P363" s="46"/>
    </row>
    <row r="364" spans="1:16" ht="15" customHeight="1">
      <c r="A364" s="34">
        <f>A363</f>
        <v>41314</v>
      </c>
      <c r="B364" s="124"/>
      <c r="C364" s="127"/>
      <c r="D364" s="128"/>
      <c r="E364" s="23"/>
      <c r="F364" s="20"/>
      <c r="G364" s="32"/>
      <c r="H364" s="21"/>
      <c r="I364" s="28"/>
      <c r="J364" s="57">
        <f>J363-H364+I364</f>
        <v>12</v>
      </c>
      <c r="K364" s="69"/>
      <c r="L364" s="65" t="str">
        <f>IF(M364="X",K364,IF(G364=[1]Notice!$B$309,A364+[1]Notice!$C$309,IF(G364=[1]Notice!$B$310,A364+[1]Notice!$C$310,IF(G364=[1]Notice!$B$311,A364+[1]Notice!$C$311,IF(G364=[1]Notice!$B$312,A364+[1]Notice!$C$312,IF(G364=[1]Notice!$B$313,A364+[1]Notice!$C$313,IF(G364=[1]Notice!$B$314,A364+[1]Notice!$C$314,"")))))))</f>
        <v/>
      </c>
      <c r="M364" s="67"/>
      <c r="N364" s="27"/>
      <c r="O364" s="45"/>
      <c r="P364" s="46"/>
    </row>
    <row r="365" spans="1:16" ht="15" customHeight="1">
      <c r="A365" s="34">
        <f>A364</f>
        <v>41314</v>
      </c>
      <c r="B365" s="124"/>
      <c r="C365" s="127"/>
      <c r="D365" s="128"/>
      <c r="E365" s="23"/>
      <c r="F365" s="20"/>
      <c r="G365" s="32"/>
      <c r="H365" s="21"/>
      <c r="I365" s="28"/>
      <c r="J365" s="57">
        <f>J364-H365+I365</f>
        <v>12</v>
      </c>
      <c r="K365" s="69"/>
      <c r="L365" s="65" t="str">
        <f>IF(M365="X",K365,IF(G365=[1]Notice!$B$309,A365+[1]Notice!$C$309,IF(G365=[1]Notice!$B$310,A365+[1]Notice!$C$310,IF(G365=[1]Notice!$B$311,A365+[1]Notice!$C$311,IF(G365=[1]Notice!$B$312,A365+[1]Notice!$C$312,IF(G365=[1]Notice!$B$313,A365+[1]Notice!$C$313,IF(G365=[1]Notice!$B$314,A365+[1]Notice!$C$314,"")))))))</f>
        <v/>
      </c>
      <c r="M365" s="67"/>
      <c r="N365" s="27"/>
      <c r="O365" s="45"/>
      <c r="P365" s="46"/>
    </row>
    <row r="366" spans="1:16" ht="15" customHeight="1">
      <c r="A366" s="34">
        <f t="shared" ref="A366:A372" si="44">A365</f>
        <v>41314</v>
      </c>
      <c r="B366" s="124"/>
      <c r="C366" s="127"/>
      <c r="D366" s="128"/>
      <c r="E366" s="23"/>
      <c r="F366" s="20"/>
      <c r="G366" s="32"/>
      <c r="H366" s="21"/>
      <c r="I366" s="28"/>
      <c r="J366" s="57">
        <f>J365-H366+I366</f>
        <v>12</v>
      </c>
      <c r="K366" s="69"/>
      <c r="L366" s="65" t="str">
        <f>IF(M366="X",K366,IF(G366=[1]Notice!$B$309,A366+[1]Notice!$C$309,IF(G366=[1]Notice!$B$310,A366+[1]Notice!$C$310,IF(G366=[1]Notice!$B$311,A366+[1]Notice!$C$311,IF(G366=[1]Notice!$B$312,A366+[1]Notice!$C$312,IF(G366=[1]Notice!$B$313,A366+[1]Notice!$C$313,IF(G366=[1]Notice!$B$314,A366+[1]Notice!$C$314,"")))))))</f>
        <v/>
      </c>
      <c r="M366" s="67"/>
      <c r="N366" s="27"/>
      <c r="O366" s="45"/>
      <c r="P366" s="46"/>
    </row>
    <row r="367" spans="1:16" ht="15" customHeight="1">
      <c r="A367" s="34">
        <f t="shared" si="44"/>
        <v>41314</v>
      </c>
      <c r="B367" s="124"/>
      <c r="C367" s="127"/>
      <c r="D367" s="128"/>
      <c r="E367" s="23"/>
      <c r="F367" s="20"/>
      <c r="G367" s="32"/>
      <c r="H367" s="21"/>
      <c r="I367" s="28"/>
      <c r="J367" s="57">
        <f t="shared" ref="J367:J372" si="45">J366-H367+I367</f>
        <v>12</v>
      </c>
      <c r="K367" s="69"/>
      <c r="L367" s="65" t="str">
        <f>IF(M367="X",K367,IF(G367=[1]Notice!$B$309,A367+[1]Notice!$C$309,IF(G367=[1]Notice!$B$310,A367+[1]Notice!$C$310,IF(G367=[1]Notice!$B$311,A367+[1]Notice!$C$311,IF(G367=[1]Notice!$B$312,A367+[1]Notice!$C$312,IF(G367=[1]Notice!$B$313,A367+[1]Notice!$C$313,IF(G367=[1]Notice!$B$314,A367+[1]Notice!$C$314,"")))))))</f>
        <v/>
      </c>
      <c r="M367" s="67"/>
      <c r="N367" s="27"/>
      <c r="O367" s="45"/>
      <c r="P367" s="46"/>
    </row>
    <row r="368" spans="1:16" ht="15" customHeight="1">
      <c r="A368" s="34">
        <f t="shared" si="44"/>
        <v>41314</v>
      </c>
      <c r="B368" s="124"/>
      <c r="C368" s="127"/>
      <c r="D368" s="128"/>
      <c r="E368" s="23"/>
      <c r="F368" s="20"/>
      <c r="G368" s="32"/>
      <c r="H368" s="21"/>
      <c r="I368" s="28"/>
      <c r="J368" s="57">
        <f t="shared" si="45"/>
        <v>12</v>
      </c>
      <c r="K368" s="69"/>
      <c r="L368" s="65" t="str">
        <f>IF(M368="X",K368,IF(G368=[1]Notice!$B$309,A368+[1]Notice!$C$309,IF(G368=[1]Notice!$B$310,A368+[1]Notice!$C$310,IF(G368=[1]Notice!$B$311,A368+[1]Notice!$C$311,IF(G368=[1]Notice!$B$312,A368+[1]Notice!$C$312,IF(G368=[1]Notice!$B$313,A368+[1]Notice!$C$313,IF(G368=[1]Notice!$B$314,A368+[1]Notice!$C$314,"")))))))</f>
        <v/>
      </c>
      <c r="M368" s="67"/>
      <c r="N368" s="27"/>
      <c r="O368" s="45"/>
      <c r="P368" s="46"/>
    </row>
    <row r="369" spans="1:16" ht="15" customHeight="1">
      <c r="A369" s="34">
        <f t="shared" si="44"/>
        <v>41314</v>
      </c>
      <c r="B369" s="124"/>
      <c r="C369" s="127"/>
      <c r="D369" s="128"/>
      <c r="E369" s="23"/>
      <c r="F369" s="20"/>
      <c r="G369" s="32"/>
      <c r="H369" s="21"/>
      <c r="I369" s="28"/>
      <c r="J369" s="57">
        <f t="shared" si="45"/>
        <v>12</v>
      </c>
      <c r="K369" s="69"/>
      <c r="L369" s="65" t="str">
        <f>IF(M369="X",K369,IF(G369=[1]Notice!$B$309,A369+[1]Notice!$C$309,IF(G369=[1]Notice!$B$310,A369+[1]Notice!$C$310,IF(G369=[1]Notice!$B$311,A369+[1]Notice!$C$311,IF(G369=[1]Notice!$B$312,A369+[1]Notice!$C$312,IF(G369=[1]Notice!$B$313,A369+[1]Notice!$C$313,IF(G369=[1]Notice!$B$314,A369+[1]Notice!$C$314,"")))))))</f>
        <v/>
      </c>
      <c r="M369" s="67"/>
      <c r="N369" s="27"/>
      <c r="O369" s="45"/>
      <c r="P369" s="46"/>
    </row>
    <row r="370" spans="1:16" ht="15" customHeight="1">
      <c r="A370" s="34">
        <f t="shared" si="44"/>
        <v>41314</v>
      </c>
      <c r="B370" s="124"/>
      <c r="C370" s="127"/>
      <c r="D370" s="128"/>
      <c r="E370" s="23"/>
      <c r="F370" s="20"/>
      <c r="G370" s="32"/>
      <c r="H370" s="21"/>
      <c r="I370" s="28"/>
      <c r="J370" s="57">
        <f t="shared" si="45"/>
        <v>12</v>
      </c>
      <c r="K370" s="69"/>
      <c r="L370" s="65" t="str">
        <f>IF(M370="X",K370,IF(G370=[1]Notice!$B$309,A370+[1]Notice!$C$309,IF(G370=[1]Notice!$B$310,A370+[1]Notice!$C$310,IF(G370=[1]Notice!$B$311,A370+[1]Notice!$C$311,IF(G370=[1]Notice!$B$312,A370+[1]Notice!$C$312,IF(G370=[1]Notice!$B$313,A370+[1]Notice!$C$313,IF(G370=[1]Notice!$B$314,A370+[1]Notice!$C$314,"")))))))</f>
        <v/>
      </c>
      <c r="M370" s="67"/>
      <c r="N370" s="27"/>
      <c r="O370" s="45"/>
      <c r="P370" s="46"/>
    </row>
    <row r="371" spans="1:16" ht="15" customHeight="1">
      <c r="A371" s="34">
        <f t="shared" si="44"/>
        <v>41314</v>
      </c>
      <c r="B371" s="124"/>
      <c r="C371" s="127"/>
      <c r="D371" s="128"/>
      <c r="E371" s="23"/>
      <c r="F371" s="20"/>
      <c r="G371" s="32"/>
      <c r="H371" s="21"/>
      <c r="I371" s="28"/>
      <c r="J371" s="57">
        <f t="shared" si="45"/>
        <v>12</v>
      </c>
      <c r="K371" s="69"/>
      <c r="L371" s="65" t="str">
        <f>IF(M371="X",K371,IF(G371=[1]Notice!$B$309,A371+[1]Notice!$C$309,IF(G371=[1]Notice!$B$310,A371+[1]Notice!$C$310,IF(G371=[1]Notice!$B$311,A371+[1]Notice!$C$311,IF(G371=[1]Notice!$B$312,A371+[1]Notice!$C$312,IF(G371=[1]Notice!$B$313,A371+[1]Notice!$C$313,IF(G371=[1]Notice!$B$314,A371+[1]Notice!$C$314,"")))))))</f>
        <v/>
      </c>
      <c r="M371" s="67"/>
      <c r="N371" s="27"/>
      <c r="O371" s="45"/>
      <c r="P371" s="46"/>
    </row>
    <row r="372" spans="1:16" ht="15" customHeight="1">
      <c r="A372" s="34">
        <f t="shared" si="44"/>
        <v>41314</v>
      </c>
      <c r="B372" s="51"/>
      <c r="C372" s="51"/>
      <c r="D372" s="51"/>
      <c r="E372" s="23"/>
      <c r="F372" s="20"/>
      <c r="G372" s="32"/>
      <c r="H372" s="21"/>
      <c r="I372" s="28"/>
      <c r="J372" s="57">
        <f t="shared" si="45"/>
        <v>12</v>
      </c>
      <c r="K372" s="69"/>
      <c r="L372" s="65" t="str">
        <f>IF(M372="X",K372,IF(G372=[1]Notice!$B$309,A372+[1]Notice!$C$309,IF(G372=[1]Notice!$B$310,A372+[1]Notice!$C$310,IF(G372=[1]Notice!$B$311,A372+[1]Notice!$C$311,IF(G372=[1]Notice!$B$312,A372+[1]Notice!$C$312,IF(G372=[1]Notice!$B$313,A372+[1]Notice!$C$313,IF(G372=[1]Notice!$B$314,A372+[1]Notice!$C$314,"")))))))</f>
        <v/>
      </c>
      <c r="M372" s="67"/>
      <c r="N372" s="27"/>
      <c r="O372" s="45"/>
      <c r="P372" s="46"/>
    </row>
    <row r="373" spans="1:16" ht="15" customHeight="1">
      <c r="A373" s="33">
        <f>DATEVALUE(C373)</f>
        <v>41315</v>
      </c>
      <c r="B373" s="123" t="str">
        <f>TEXT(C373,"jjj")</f>
        <v>dim</v>
      </c>
      <c r="C373" s="125" t="str">
        <f>"10 Février "&amp;[1]Notice!$G$34</f>
        <v>10 Février 2013</v>
      </c>
      <c r="D373" s="126"/>
      <c r="E373" s="22"/>
      <c r="F373" s="20"/>
      <c r="G373" s="32"/>
      <c r="H373" s="24"/>
      <c r="I373" s="28"/>
      <c r="J373" s="57">
        <f>J372-H373+I373</f>
        <v>12</v>
      </c>
      <c r="K373" s="69"/>
      <c r="L373" s="65" t="str">
        <f>IF(M373="X",K373,IF(G373=[1]Notice!$B$309,A373+[1]Notice!$C$309,IF(G373=[1]Notice!$B$310,A373+[1]Notice!$C$310,IF(G373=[1]Notice!$B$311,A373+[1]Notice!$C$311,IF(G373=[1]Notice!$B$312,A373+[1]Notice!$C$312,IF(G373=[1]Notice!$B$313,A373+[1]Notice!$C$313,IF(G373=[1]Notice!$B$314,A373+[1]Notice!$C$314,"")))))))</f>
        <v/>
      </c>
      <c r="M373" s="67"/>
      <c r="N373" s="27"/>
      <c r="O373" s="45"/>
      <c r="P373" s="46"/>
    </row>
    <row r="374" spans="1:16" ht="15" customHeight="1">
      <c r="A374" s="34">
        <f>A373</f>
        <v>41315</v>
      </c>
      <c r="B374" s="124"/>
      <c r="C374" s="127"/>
      <c r="D374" s="128"/>
      <c r="E374" s="22"/>
      <c r="F374" s="20"/>
      <c r="G374" s="32"/>
      <c r="H374" s="24"/>
      <c r="I374" s="28"/>
      <c r="J374" s="57">
        <f>J373-H374+I374</f>
        <v>12</v>
      </c>
      <c r="K374" s="69"/>
      <c r="L374" s="65" t="str">
        <f>IF(M374="X",K374,IF(G374=[1]Notice!$B$309,A374+[1]Notice!$C$309,IF(G374=[1]Notice!$B$310,A374+[1]Notice!$C$310,IF(G374=[1]Notice!$B$311,A374+[1]Notice!$C$311,IF(G374=[1]Notice!$B$312,A374+[1]Notice!$C$312,IF(G374=[1]Notice!$B$313,A374+[1]Notice!$C$313,IF(G374=[1]Notice!$B$314,A374+[1]Notice!$C$314,"")))))))</f>
        <v/>
      </c>
      <c r="M374" s="67"/>
      <c r="N374" s="27"/>
      <c r="O374" s="45"/>
      <c r="P374" s="46"/>
    </row>
    <row r="375" spans="1:16" ht="15" customHeight="1">
      <c r="A375" s="34">
        <f t="shared" ref="A375:A382" si="46">A374</f>
        <v>41315</v>
      </c>
      <c r="B375" s="124"/>
      <c r="C375" s="127"/>
      <c r="D375" s="128"/>
      <c r="E375" s="23"/>
      <c r="F375" s="20"/>
      <c r="G375" s="32"/>
      <c r="H375" s="21"/>
      <c r="I375" s="28"/>
      <c r="J375" s="57">
        <f>J374-H375+I375</f>
        <v>12</v>
      </c>
      <c r="K375" s="69"/>
      <c r="L375" s="65" t="str">
        <f>IF(M375="X",K375,IF(G375=[1]Notice!$B$309,A375+[1]Notice!$C$309,IF(G375=[1]Notice!$B$310,A375+[1]Notice!$C$310,IF(G375=[1]Notice!$B$311,A375+[1]Notice!$C$311,IF(G375=[1]Notice!$B$312,A375+[1]Notice!$C$312,IF(G375=[1]Notice!$B$313,A375+[1]Notice!$C$313,IF(G375=[1]Notice!$B$314,A375+[1]Notice!$C$314,"")))))))</f>
        <v/>
      </c>
      <c r="M375" s="67"/>
      <c r="N375" s="27"/>
      <c r="O375" s="45"/>
      <c r="P375" s="46"/>
    </row>
    <row r="376" spans="1:16" ht="15" customHeight="1">
      <c r="A376" s="34">
        <f t="shared" si="46"/>
        <v>41315</v>
      </c>
      <c r="B376" s="124"/>
      <c r="C376" s="127"/>
      <c r="D376" s="128"/>
      <c r="E376" s="23"/>
      <c r="F376" s="20"/>
      <c r="G376" s="32"/>
      <c r="H376" s="21"/>
      <c r="I376" s="28"/>
      <c r="J376" s="57">
        <f>J375-H376+I376</f>
        <v>12</v>
      </c>
      <c r="K376" s="69"/>
      <c r="L376" s="65" t="str">
        <f>IF(M376="X",K376,IF(G376=[1]Notice!$B$309,A376+[1]Notice!$C$309,IF(G376=[1]Notice!$B$310,A376+[1]Notice!$C$310,IF(G376=[1]Notice!$B$311,A376+[1]Notice!$C$311,IF(G376=[1]Notice!$B$312,A376+[1]Notice!$C$312,IF(G376=[1]Notice!$B$313,A376+[1]Notice!$C$313,IF(G376=[1]Notice!$B$314,A376+[1]Notice!$C$314,"")))))))</f>
        <v/>
      </c>
      <c r="M376" s="67"/>
      <c r="N376" s="27"/>
      <c r="O376" s="45"/>
      <c r="P376" s="46"/>
    </row>
    <row r="377" spans="1:16" ht="15" customHeight="1">
      <c r="A377" s="34">
        <f t="shared" si="46"/>
        <v>41315</v>
      </c>
      <c r="B377" s="124"/>
      <c r="C377" s="127"/>
      <c r="D377" s="128"/>
      <c r="E377" s="23"/>
      <c r="F377" s="20"/>
      <c r="G377" s="32"/>
      <c r="H377" s="21"/>
      <c r="I377" s="28"/>
      <c r="J377" s="57">
        <f t="shared" ref="J377:J394" si="47">J376-H377+I377</f>
        <v>12</v>
      </c>
      <c r="K377" s="69"/>
      <c r="L377" s="65" t="str">
        <f>IF(M377="X",K377,IF(G377=[1]Notice!$B$309,A377+[1]Notice!$C$309,IF(G377=[1]Notice!$B$310,A377+[1]Notice!$C$310,IF(G377=[1]Notice!$B$311,A377+[1]Notice!$C$311,IF(G377=[1]Notice!$B$312,A377+[1]Notice!$C$312,IF(G377=[1]Notice!$B$313,A377+[1]Notice!$C$313,IF(G377=[1]Notice!$B$314,A377+[1]Notice!$C$314,"")))))))</f>
        <v/>
      </c>
      <c r="M377" s="67"/>
      <c r="N377" s="27"/>
      <c r="O377" s="45"/>
      <c r="P377" s="46"/>
    </row>
    <row r="378" spans="1:16" ht="15" customHeight="1">
      <c r="A378" s="34">
        <f t="shared" si="46"/>
        <v>41315</v>
      </c>
      <c r="B378" s="124"/>
      <c r="C378" s="127"/>
      <c r="D378" s="128"/>
      <c r="E378" s="23"/>
      <c r="F378" s="20"/>
      <c r="G378" s="32"/>
      <c r="H378" s="21"/>
      <c r="I378" s="28"/>
      <c r="J378" s="57">
        <f t="shared" si="47"/>
        <v>12</v>
      </c>
      <c r="K378" s="69"/>
      <c r="L378" s="65" t="str">
        <f>IF(M378="X",K378,IF(G378=[1]Notice!$B$309,A378+[1]Notice!$C$309,IF(G378=[1]Notice!$B$310,A378+[1]Notice!$C$310,IF(G378=[1]Notice!$B$311,A378+[1]Notice!$C$311,IF(G378=[1]Notice!$B$312,A378+[1]Notice!$C$312,IF(G378=[1]Notice!$B$313,A378+[1]Notice!$C$313,IF(G378=[1]Notice!$B$314,A378+[1]Notice!$C$314,"")))))))</f>
        <v/>
      </c>
      <c r="M378" s="67"/>
      <c r="N378" s="27"/>
      <c r="O378" s="45"/>
      <c r="P378" s="46"/>
    </row>
    <row r="379" spans="1:16" ht="15" customHeight="1">
      <c r="A379" s="34">
        <f t="shared" si="46"/>
        <v>41315</v>
      </c>
      <c r="B379" s="124"/>
      <c r="C379" s="127"/>
      <c r="D379" s="128"/>
      <c r="E379" s="23"/>
      <c r="F379" s="20"/>
      <c r="G379" s="32"/>
      <c r="H379" s="21"/>
      <c r="I379" s="28"/>
      <c r="J379" s="57">
        <f t="shared" si="47"/>
        <v>12</v>
      </c>
      <c r="K379" s="69"/>
      <c r="L379" s="65" t="str">
        <f>IF(M379="X",K379,IF(G379=[1]Notice!$B$309,A379+[1]Notice!$C$309,IF(G379=[1]Notice!$B$310,A379+[1]Notice!$C$310,IF(G379=[1]Notice!$B$311,A379+[1]Notice!$C$311,IF(G379=[1]Notice!$B$312,A379+[1]Notice!$C$312,IF(G379=[1]Notice!$B$313,A379+[1]Notice!$C$313,IF(G379=[1]Notice!$B$314,A379+[1]Notice!$C$314,"")))))))</f>
        <v/>
      </c>
      <c r="M379" s="67"/>
      <c r="N379" s="27"/>
      <c r="O379" s="45"/>
      <c r="P379" s="46"/>
    </row>
    <row r="380" spans="1:16" ht="15" customHeight="1">
      <c r="A380" s="34">
        <f t="shared" si="46"/>
        <v>41315</v>
      </c>
      <c r="B380" s="124"/>
      <c r="C380" s="127"/>
      <c r="D380" s="128"/>
      <c r="E380" s="23"/>
      <c r="F380" s="20"/>
      <c r="G380" s="32"/>
      <c r="H380" s="21"/>
      <c r="I380" s="28"/>
      <c r="J380" s="57">
        <f t="shared" si="47"/>
        <v>12</v>
      </c>
      <c r="K380" s="69"/>
      <c r="L380" s="65" t="str">
        <f>IF(M380="X",K380,IF(G380=[1]Notice!$B$309,A380+[1]Notice!$C$309,IF(G380=[1]Notice!$B$310,A380+[1]Notice!$C$310,IF(G380=[1]Notice!$B$311,A380+[1]Notice!$C$311,IF(G380=[1]Notice!$B$312,A380+[1]Notice!$C$312,IF(G380=[1]Notice!$B$313,A380+[1]Notice!$C$313,IF(G380=[1]Notice!$B$314,A380+[1]Notice!$C$314,"")))))))</f>
        <v/>
      </c>
      <c r="M380" s="67"/>
      <c r="N380" s="27"/>
      <c r="O380" s="45"/>
      <c r="P380" s="46"/>
    </row>
    <row r="381" spans="1:16" ht="15" customHeight="1">
      <c r="A381" s="34">
        <f t="shared" si="46"/>
        <v>41315</v>
      </c>
      <c r="B381" s="124"/>
      <c r="C381" s="127"/>
      <c r="D381" s="128"/>
      <c r="E381" s="23"/>
      <c r="F381" s="20"/>
      <c r="G381" s="32"/>
      <c r="H381" s="21"/>
      <c r="I381" s="28"/>
      <c r="J381" s="57">
        <f t="shared" si="47"/>
        <v>12</v>
      </c>
      <c r="K381" s="69"/>
      <c r="L381" s="65" t="str">
        <f>IF(M381="X",K381,IF(G381=[1]Notice!$B$309,A381+[1]Notice!$C$309,IF(G381=[1]Notice!$B$310,A381+[1]Notice!$C$310,IF(G381=[1]Notice!$B$311,A381+[1]Notice!$C$311,IF(G381=[1]Notice!$B$312,A381+[1]Notice!$C$312,IF(G381=[1]Notice!$B$313,A381+[1]Notice!$C$313,IF(G381=[1]Notice!$B$314,A381+[1]Notice!$C$314,"")))))))</f>
        <v/>
      </c>
      <c r="M381" s="67"/>
      <c r="N381" s="27"/>
      <c r="O381" s="45"/>
      <c r="P381" s="46"/>
    </row>
    <row r="382" spans="1:16" ht="15" customHeight="1">
      <c r="A382" s="34">
        <f t="shared" si="46"/>
        <v>41315</v>
      </c>
      <c r="B382" s="51"/>
      <c r="C382" s="51"/>
      <c r="D382" s="51"/>
      <c r="E382" s="23"/>
      <c r="F382" s="20"/>
      <c r="G382" s="32"/>
      <c r="H382" s="21"/>
      <c r="I382" s="28"/>
      <c r="J382" s="57">
        <f t="shared" si="47"/>
        <v>12</v>
      </c>
      <c r="K382" s="69"/>
      <c r="L382" s="65" t="str">
        <f>IF(M382="X",K382,IF(G382=[1]Notice!$B$309,A382+[1]Notice!$C$309,IF(G382=[1]Notice!$B$310,A382+[1]Notice!$C$310,IF(G382=[1]Notice!$B$311,A382+[1]Notice!$C$311,IF(G382=[1]Notice!$B$312,A382+[1]Notice!$C$312,IF(G382=[1]Notice!$B$313,A382+[1]Notice!$C$313,IF(G382=[1]Notice!$B$314,A382+[1]Notice!$C$314,"")))))))</f>
        <v/>
      </c>
      <c r="M382" s="67"/>
      <c r="N382" s="27"/>
      <c r="O382" s="45"/>
      <c r="P382" s="46"/>
    </row>
    <row r="383" spans="1:16" ht="15" customHeight="1">
      <c r="A383" s="33">
        <f>DATEVALUE(C383)</f>
        <v>41316</v>
      </c>
      <c r="B383" s="123" t="str">
        <f>TEXT(C383,"jjj")</f>
        <v>lun</v>
      </c>
      <c r="C383" s="125" t="str">
        <f>"11 Février "&amp;[1]Notice!$G$34</f>
        <v>11 Février 2013</v>
      </c>
      <c r="D383" s="126"/>
      <c r="E383" s="23"/>
      <c r="F383" s="20"/>
      <c r="G383" s="32"/>
      <c r="H383" s="21"/>
      <c r="I383" s="28"/>
      <c r="J383" s="57">
        <f t="shared" si="47"/>
        <v>12</v>
      </c>
      <c r="K383" s="69"/>
      <c r="L383" s="65" t="str">
        <f>IF(M383="X",K383,IF(G383=[1]Notice!$B$309,A383+[1]Notice!$C$309,IF(G383=[1]Notice!$B$310,A383+[1]Notice!$C$310,IF(G383=[1]Notice!$B$311,A383+[1]Notice!$C$311,IF(G383=[1]Notice!$B$312,A383+[1]Notice!$C$312,IF(G383=[1]Notice!$B$313,A383+[1]Notice!$C$313,IF(G383=[1]Notice!$B$314,A383+[1]Notice!$C$314,"")))))))</f>
        <v/>
      </c>
      <c r="M383" s="67"/>
      <c r="N383" s="27"/>
      <c r="O383" s="45"/>
      <c r="P383" s="46"/>
    </row>
    <row r="384" spans="1:16" ht="15" customHeight="1">
      <c r="A384" s="34">
        <f>A383</f>
        <v>41316</v>
      </c>
      <c r="B384" s="124"/>
      <c r="C384" s="127"/>
      <c r="D384" s="128"/>
      <c r="E384" s="23"/>
      <c r="F384" s="20"/>
      <c r="G384" s="32"/>
      <c r="H384" s="21"/>
      <c r="I384" s="28"/>
      <c r="J384" s="57">
        <f t="shared" si="47"/>
        <v>12</v>
      </c>
      <c r="K384" s="69"/>
      <c r="L384" s="65" t="str">
        <f>IF(M384="X",K384,IF(G384=[1]Notice!$B$309,A384+[1]Notice!$C$309,IF(G384=[1]Notice!$B$310,A384+[1]Notice!$C$310,IF(G384=[1]Notice!$B$311,A384+[1]Notice!$C$311,IF(G384=[1]Notice!$B$312,A384+[1]Notice!$C$312,IF(G384=[1]Notice!$B$313,A384+[1]Notice!$C$313,IF(G384=[1]Notice!$B$314,A384+[1]Notice!$C$314,"")))))))</f>
        <v/>
      </c>
      <c r="M384" s="67"/>
      <c r="N384" s="27"/>
      <c r="O384" s="45"/>
      <c r="P384" s="46"/>
    </row>
    <row r="385" spans="1:16" ht="15" customHeight="1">
      <c r="A385" s="34">
        <f>A384</f>
        <v>41316</v>
      </c>
      <c r="B385" s="124"/>
      <c r="C385" s="127"/>
      <c r="D385" s="128"/>
      <c r="E385" s="22"/>
      <c r="F385" s="20"/>
      <c r="G385" s="32"/>
      <c r="H385" s="24"/>
      <c r="I385" s="28"/>
      <c r="J385" s="57">
        <f t="shared" si="47"/>
        <v>12</v>
      </c>
      <c r="K385" s="69"/>
      <c r="L385" s="65" t="str">
        <f>IF(M385="X",K385,IF(G385=[1]Notice!$B$309,A385+[1]Notice!$C$309,IF(G385=[1]Notice!$B$310,A385+[1]Notice!$C$310,IF(G385=[1]Notice!$B$311,A385+[1]Notice!$C$311,IF(G385=[1]Notice!$B$312,A385+[1]Notice!$C$312,IF(G385=[1]Notice!$B$313,A385+[1]Notice!$C$313,IF(G385=[1]Notice!$B$314,A385+[1]Notice!$C$314,"")))))))</f>
        <v/>
      </c>
      <c r="M385" s="67"/>
      <c r="N385" s="27"/>
      <c r="O385" s="45"/>
      <c r="P385" s="46"/>
    </row>
    <row r="386" spans="1:16" ht="15" customHeight="1">
      <c r="A386" s="34">
        <f>A385</f>
        <v>41316</v>
      </c>
      <c r="B386" s="124"/>
      <c r="C386" s="127"/>
      <c r="D386" s="128"/>
      <c r="E386" s="23"/>
      <c r="F386" s="20"/>
      <c r="G386" s="32"/>
      <c r="H386" s="21"/>
      <c r="I386" s="28"/>
      <c r="J386" s="57">
        <f t="shared" si="47"/>
        <v>12</v>
      </c>
      <c r="K386" s="69"/>
      <c r="L386" s="65" t="str">
        <f>IF(M386="X",K386,IF(G386=[1]Notice!$B$309,A386+[1]Notice!$C$309,IF(G386=[1]Notice!$B$310,A386+[1]Notice!$C$310,IF(G386=[1]Notice!$B$311,A386+[1]Notice!$C$311,IF(G386=[1]Notice!$B$312,A386+[1]Notice!$C$312,IF(G386=[1]Notice!$B$313,A386+[1]Notice!$C$313,IF(G386=[1]Notice!$B$314,A386+[1]Notice!$C$314,"")))))))</f>
        <v/>
      </c>
      <c r="M386" s="67"/>
      <c r="N386" s="27"/>
      <c r="O386" s="45"/>
      <c r="P386" s="46"/>
    </row>
    <row r="387" spans="1:16" ht="15" customHeight="1">
      <c r="A387" s="34">
        <f t="shared" ref="A387:A392" si="48">A386</f>
        <v>41316</v>
      </c>
      <c r="B387" s="124"/>
      <c r="C387" s="127"/>
      <c r="D387" s="128"/>
      <c r="E387" s="23"/>
      <c r="F387" s="20"/>
      <c r="G387" s="32"/>
      <c r="H387" s="21"/>
      <c r="I387" s="28"/>
      <c r="J387" s="57">
        <f t="shared" si="47"/>
        <v>12</v>
      </c>
      <c r="K387" s="69"/>
      <c r="L387" s="65" t="str">
        <f>IF(M387="X",K387,IF(G387=[1]Notice!$B$309,A387+[1]Notice!$C$309,IF(G387=[1]Notice!$B$310,A387+[1]Notice!$C$310,IF(G387=[1]Notice!$B$311,A387+[1]Notice!$C$311,IF(G387=[1]Notice!$B$312,A387+[1]Notice!$C$312,IF(G387=[1]Notice!$B$313,A387+[1]Notice!$C$313,IF(G387=[1]Notice!$B$314,A387+[1]Notice!$C$314,"")))))))</f>
        <v/>
      </c>
      <c r="M387" s="67"/>
      <c r="N387" s="27"/>
      <c r="O387" s="45"/>
      <c r="P387" s="46"/>
    </row>
    <row r="388" spans="1:16" ht="15" customHeight="1">
      <c r="A388" s="34">
        <f t="shared" si="48"/>
        <v>41316</v>
      </c>
      <c r="B388" s="124"/>
      <c r="C388" s="127"/>
      <c r="D388" s="128"/>
      <c r="E388" s="23"/>
      <c r="F388" s="20"/>
      <c r="G388" s="32"/>
      <c r="H388" s="21"/>
      <c r="I388" s="28"/>
      <c r="J388" s="57">
        <f t="shared" si="47"/>
        <v>12</v>
      </c>
      <c r="K388" s="69"/>
      <c r="L388" s="65" t="str">
        <f>IF(M388="X",K388,IF(G388=[1]Notice!$B$309,A388+[1]Notice!$C$309,IF(G388=[1]Notice!$B$310,A388+[1]Notice!$C$310,IF(G388=[1]Notice!$B$311,A388+[1]Notice!$C$311,IF(G388=[1]Notice!$B$312,A388+[1]Notice!$C$312,IF(G388=[1]Notice!$B$313,A388+[1]Notice!$C$313,IF(G388=[1]Notice!$B$314,A388+[1]Notice!$C$314,"")))))))</f>
        <v/>
      </c>
      <c r="M388" s="67"/>
      <c r="N388" s="27"/>
      <c r="O388" s="45"/>
      <c r="P388" s="46"/>
    </row>
    <row r="389" spans="1:16" ht="15" customHeight="1">
      <c r="A389" s="34">
        <f t="shared" si="48"/>
        <v>41316</v>
      </c>
      <c r="B389" s="124"/>
      <c r="C389" s="127"/>
      <c r="D389" s="128"/>
      <c r="E389" s="23"/>
      <c r="F389" s="20"/>
      <c r="G389" s="32"/>
      <c r="H389" s="21"/>
      <c r="I389" s="28"/>
      <c r="J389" s="57">
        <f t="shared" si="47"/>
        <v>12</v>
      </c>
      <c r="K389" s="69"/>
      <c r="L389" s="65" t="str">
        <f>IF(M389="X",K389,IF(G389=[1]Notice!$B$309,A389+[1]Notice!$C$309,IF(G389=[1]Notice!$B$310,A389+[1]Notice!$C$310,IF(G389=[1]Notice!$B$311,A389+[1]Notice!$C$311,IF(G389=[1]Notice!$B$312,A389+[1]Notice!$C$312,IF(G389=[1]Notice!$B$313,A389+[1]Notice!$C$313,IF(G389=[1]Notice!$B$314,A389+[1]Notice!$C$314,"")))))))</f>
        <v/>
      </c>
      <c r="M389" s="67"/>
      <c r="N389" s="27"/>
      <c r="O389" s="45"/>
      <c r="P389" s="46"/>
    </row>
    <row r="390" spans="1:16" ht="15" customHeight="1">
      <c r="A390" s="34">
        <f t="shared" si="48"/>
        <v>41316</v>
      </c>
      <c r="B390" s="124"/>
      <c r="C390" s="127"/>
      <c r="D390" s="128"/>
      <c r="E390" s="23"/>
      <c r="F390" s="20"/>
      <c r="G390" s="32"/>
      <c r="H390" s="21"/>
      <c r="I390" s="28"/>
      <c r="J390" s="57">
        <f t="shared" si="47"/>
        <v>12</v>
      </c>
      <c r="K390" s="69"/>
      <c r="L390" s="65" t="str">
        <f>IF(M390="X",K390,IF(G390=[1]Notice!$B$309,A390+[1]Notice!$C$309,IF(G390=[1]Notice!$B$310,A390+[1]Notice!$C$310,IF(G390=[1]Notice!$B$311,A390+[1]Notice!$C$311,IF(G390=[1]Notice!$B$312,A390+[1]Notice!$C$312,IF(G390=[1]Notice!$B$313,A390+[1]Notice!$C$313,IF(G390=[1]Notice!$B$314,A390+[1]Notice!$C$314,"")))))))</f>
        <v/>
      </c>
      <c r="M390" s="67"/>
      <c r="N390" s="27"/>
      <c r="O390" s="45"/>
      <c r="P390" s="46"/>
    </row>
    <row r="391" spans="1:16" ht="15" customHeight="1">
      <c r="A391" s="34">
        <f t="shared" si="48"/>
        <v>41316</v>
      </c>
      <c r="B391" s="124"/>
      <c r="C391" s="127"/>
      <c r="D391" s="128"/>
      <c r="E391" s="23"/>
      <c r="F391" s="20"/>
      <c r="G391" s="32"/>
      <c r="H391" s="21"/>
      <c r="I391" s="28"/>
      <c r="J391" s="57">
        <f t="shared" si="47"/>
        <v>12</v>
      </c>
      <c r="K391" s="69"/>
      <c r="L391" s="65" t="str">
        <f>IF(M391="X",K391,IF(G391=[1]Notice!$B$309,A391+[1]Notice!$C$309,IF(G391=[1]Notice!$B$310,A391+[1]Notice!$C$310,IF(G391=[1]Notice!$B$311,A391+[1]Notice!$C$311,IF(G391=[1]Notice!$B$312,A391+[1]Notice!$C$312,IF(G391=[1]Notice!$B$313,A391+[1]Notice!$C$313,IF(G391=[1]Notice!$B$314,A391+[1]Notice!$C$314,"")))))))</f>
        <v/>
      </c>
      <c r="M391" s="67"/>
      <c r="N391" s="27"/>
      <c r="O391" s="45"/>
      <c r="P391" s="46"/>
    </row>
    <row r="392" spans="1:16" ht="15" customHeight="1">
      <c r="A392" s="34">
        <f t="shared" si="48"/>
        <v>41316</v>
      </c>
      <c r="B392" s="51"/>
      <c r="C392" s="51"/>
      <c r="D392" s="51"/>
      <c r="E392" s="23"/>
      <c r="F392" s="20"/>
      <c r="G392" s="32"/>
      <c r="H392" s="21"/>
      <c r="I392" s="28"/>
      <c r="J392" s="57">
        <f t="shared" si="47"/>
        <v>12</v>
      </c>
      <c r="K392" s="69"/>
      <c r="L392" s="65" t="str">
        <f>IF(M392="X",K392,IF(G392=[1]Notice!$B$309,A392+[1]Notice!$C$309,IF(G392=[1]Notice!$B$310,A392+[1]Notice!$C$310,IF(G392=[1]Notice!$B$311,A392+[1]Notice!$C$311,IF(G392=[1]Notice!$B$312,A392+[1]Notice!$C$312,IF(G392=[1]Notice!$B$313,A392+[1]Notice!$C$313,IF(G392=[1]Notice!$B$314,A392+[1]Notice!$C$314,"")))))))</f>
        <v/>
      </c>
      <c r="M392" s="67"/>
      <c r="N392" s="27"/>
      <c r="O392" s="45"/>
      <c r="P392" s="46"/>
    </row>
    <row r="393" spans="1:16" ht="15" customHeight="1">
      <c r="A393" s="33">
        <f>DATEVALUE(C393)</f>
        <v>41317</v>
      </c>
      <c r="B393" s="123" t="str">
        <f>TEXT(C393,"jjj")</f>
        <v>mar</v>
      </c>
      <c r="C393" s="125" t="str">
        <f>"12 Février "&amp;[1]Notice!$G$34</f>
        <v>12 Février 2013</v>
      </c>
      <c r="D393" s="126"/>
      <c r="E393" s="23"/>
      <c r="F393" s="20"/>
      <c r="G393" s="32"/>
      <c r="H393" s="21"/>
      <c r="I393" s="28"/>
      <c r="J393" s="57">
        <f t="shared" si="47"/>
        <v>12</v>
      </c>
      <c r="K393" s="69"/>
      <c r="L393" s="65" t="str">
        <f>IF(M393="X",K393,IF(G393=[1]Notice!$B$309,A393+[1]Notice!$C$309,IF(G393=[1]Notice!$B$310,A393+[1]Notice!$C$310,IF(G393=[1]Notice!$B$311,A393+[1]Notice!$C$311,IF(G393=[1]Notice!$B$312,A393+[1]Notice!$C$312,IF(G393=[1]Notice!$B$313,A393+[1]Notice!$C$313,IF(G393=[1]Notice!$B$314,A393+[1]Notice!$C$314,"")))))))</f>
        <v/>
      </c>
      <c r="M393" s="67"/>
      <c r="N393" s="27"/>
      <c r="O393" s="45"/>
      <c r="P393" s="46"/>
    </row>
    <row r="394" spans="1:16" ht="15" customHeight="1">
      <c r="A394" s="34">
        <f>A393</f>
        <v>41317</v>
      </c>
      <c r="B394" s="124"/>
      <c r="C394" s="127"/>
      <c r="D394" s="128"/>
      <c r="E394" s="23"/>
      <c r="F394" s="20"/>
      <c r="G394" s="32"/>
      <c r="H394" s="21"/>
      <c r="I394" s="28"/>
      <c r="J394" s="57">
        <f t="shared" si="47"/>
        <v>12</v>
      </c>
      <c r="K394" s="69"/>
      <c r="L394" s="65" t="str">
        <f>IF(M394="X",K394,IF(G394=[1]Notice!$B$309,A394+[1]Notice!$C$309,IF(G394=[1]Notice!$B$310,A394+[1]Notice!$C$310,IF(G394=[1]Notice!$B$311,A394+[1]Notice!$C$311,IF(G394=[1]Notice!$B$312,A394+[1]Notice!$C$312,IF(G394=[1]Notice!$B$313,A394+[1]Notice!$C$313,IF(G394=[1]Notice!$B$314,A394+[1]Notice!$C$314,"")))))))</f>
        <v/>
      </c>
      <c r="M394" s="67"/>
      <c r="N394" s="27"/>
      <c r="O394" s="45"/>
      <c r="P394" s="46"/>
    </row>
    <row r="395" spans="1:16" ht="15" customHeight="1">
      <c r="A395" s="34">
        <f t="shared" ref="A395:A402" si="49">A394</f>
        <v>41317</v>
      </c>
      <c r="B395" s="124"/>
      <c r="C395" s="127"/>
      <c r="D395" s="128"/>
      <c r="E395" s="22"/>
      <c r="F395" s="20"/>
      <c r="G395" s="32"/>
      <c r="H395" s="24"/>
      <c r="I395" s="28"/>
      <c r="J395" s="57">
        <f>J394-H395+I395</f>
        <v>12</v>
      </c>
      <c r="K395" s="69"/>
      <c r="L395" s="65" t="str">
        <f>IF(M395="X",K395,IF(G395=[1]Notice!$B$309,A395+[1]Notice!$C$309,IF(G395=[1]Notice!$B$310,A395+[1]Notice!$C$310,IF(G395=[1]Notice!$B$311,A395+[1]Notice!$C$311,IF(G395=[1]Notice!$B$312,A395+[1]Notice!$C$312,IF(G395=[1]Notice!$B$313,A395+[1]Notice!$C$313,IF(G395=[1]Notice!$B$314,A395+[1]Notice!$C$314,"")))))))</f>
        <v/>
      </c>
      <c r="M395" s="67"/>
      <c r="N395" s="27"/>
      <c r="O395" s="45"/>
      <c r="P395" s="46"/>
    </row>
    <row r="396" spans="1:16" ht="15" customHeight="1">
      <c r="A396" s="34">
        <f t="shared" si="49"/>
        <v>41317</v>
      </c>
      <c r="B396" s="124"/>
      <c r="C396" s="127"/>
      <c r="D396" s="128"/>
      <c r="E396" s="23"/>
      <c r="F396" s="20"/>
      <c r="G396" s="32"/>
      <c r="H396" s="21"/>
      <c r="I396" s="28"/>
      <c r="J396" s="57">
        <f>J395-H396+I396</f>
        <v>12</v>
      </c>
      <c r="K396" s="69"/>
      <c r="L396" s="65" t="str">
        <f>IF(M396="X",K396,IF(G396=[1]Notice!$B$309,A396+[1]Notice!$C$309,IF(G396=[1]Notice!$B$310,A396+[1]Notice!$C$310,IF(G396=[1]Notice!$B$311,A396+[1]Notice!$C$311,IF(G396=[1]Notice!$B$312,A396+[1]Notice!$C$312,IF(G396=[1]Notice!$B$313,A396+[1]Notice!$C$313,IF(G396=[1]Notice!$B$314,A396+[1]Notice!$C$314,"")))))))</f>
        <v/>
      </c>
      <c r="M396" s="67"/>
      <c r="N396" s="27"/>
      <c r="O396" s="45"/>
      <c r="P396" s="46"/>
    </row>
    <row r="397" spans="1:16" ht="15" customHeight="1">
      <c r="A397" s="34">
        <f t="shared" si="49"/>
        <v>41317</v>
      </c>
      <c r="B397" s="124"/>
      <c r="C397" s="127"/>
      <c r="D397" s="128"/>
      <c r="E397" s="23"/>
      <c r="F397" s="20"/>
      <c r="G397" s="32"/>
      <c r="H397" s="21"/>
      <c r="I397" s="28"/>
      <c r="J397" s="57">
        <f t="shared" ref="J397:J432" si="50">J396-H397+I397</f>
        <v>12</v>
      </c>
      <c r="K397" s="69"/>
      <c r="L397" s="65" t="str">
        <f>IF(M397="X",K397,IF(G397=[1]Notice!$B$309,A397+[1]Notice!$C$309,IF(G397=[1]Notice!$B$310,A397+[1]Notice!$C$310,IF(G397=[1]Notice!$B$311,A397+[1]Notice!$C$311,IF(G397=[1]Notice!$B$312,A397+[1]Notice!$C$312,IF(G397=[1]Notice!$B$313,A397+[1]Notice!$C$313,IF(G397=[1]Notice!$B$314,A397+[1]Notice!$C$314,"")))))))</f>
        <v/>
      </c>
      <c r="M397" s="67"/>
      <c r="N397" s="27"/>
      <c r="O397" s="45"/>
      <c r="P397" s="46"/>
    </row>
    <row r="398" spans="1:16" ht="15" customHeight="1">
      <c r="A398" s="34">
        <f t="shared" si="49"/>
        <v>41317</v>
      </c>
      <c r="B398" s="124"/>
      <c r="C398" s="127"/>
      <c r="D398" s="128"/>
      <c r="E398" s="23"/>
      <c r="F398" s="20"/>
      <c r="G398" s="32"/>
      <c r="H398" s="21"/>
      <c r="I398" s="28"/>
      <c r="J398" s="57">
        <f t="shared" si="50"/>
        <v>12</v>
      </c>
      <c r="K398" s="69"/>
      <c r="L398" s="65" t="str">
        <f>IF(M398="X",K398,IF(G398=[1]Notice!$B$309,A398+[1]Notice!$C$309,IF(G398=[1]Notice!$B$310,A398+[1]Notice!$C$310,IF(G398=[1]Notice!$B$311,A398+[1]Notice!$C$311,IF(G398=[1]Notice!$B$312,A398+[1]Notice!$C$312,IF(G398=[1]Notice!$B$313,A398+[1]Notice!$C$313,IF(G398=[1]Notice!$B$314,A398+[1]Notice!$C$314,"")))))))</f>
        <v/>
      </c>
      <c r="M398" s="67"/>
      <c r="N398" s="27"/>
      <c r="O398" s="45"/>
      <c r="P398" s="46"/>
    </row>
    <row r="399" spans="1:16" ht="15" customHeight="1">
      <c r="A399" s="34">
        <f t="shared" si="49"/>
        <v>41317</v>
      </c>
      <c r="B399" s="124"/>
      <c r="C399" s="127"/>
      <c r="D399" s="128"/>
      <c r="E399" s="23"/>
      <c r="F399" s="20"/>
      <c r="G399" s="32"/>
      <c r="H399" s="21"/>
      <c r="I399" s="28"/>
      <c r="J399" s="57">
        <f t="shared" si="50"/>
        <v>12</v>
      </c>
      <c r="K399" s="69"/>
      <c r="L399" s="65" t="str">
        <f>IF(M399="X",K399,IF(G399=[1]Notice!$B$309,A399+[1]Notice!$C$309,IF(G399=[1]Notice!$B$310,A399+[1]Notice!$C$310,IF(G399=[1]Notice!$B$311,A399+[1]Notice!$C$311,IF(G399=[1]Notice!$B$312,A399+[1]Notice!$C$312,IF(G399=[1]Notice!$B$313,A399+[1]Notice!$C$313,IF(G399=[1]Notice!$B$314,A399+[1]Notice!$C$314,"")))))))</f>
        <v/>
      </c>
      <c r="M399" s="67"/>
      <c r="N399" s="27"/>
      <c r="O399" s="45"/>
      <c r="P399" s="46"/>
    </row>
    <row r="400" spans="1:16" ht="15" customHeight="1">
      <c r="A400" s="34">
        <f t="shared" si="49"/>
        <v>41317</v>
      </c>
      <c r="B400" s="124"/>
      <c r="C400" s="127"/>
      <c r="D400" s="128"/>
      <c r="E400" s="23"/>
      <c r="F400" s="20"/>
      <c r="G400" s="32"/>
      <c r="H400" s="21"/>
      <c r="I400" s="28"/>
      <c r="J400" s="57">
        <f t="shared" si="50"/>
        <v>12</v>
      </c>
      <c r="K400" s="69"/>
      <c r="L400" s="65" t="str">
        <f>IF(M400="X",K400,IF(G400=[1]Notice!$B$309,A400+[1]Notice!$C$309,IF(G400=[1]Notice!$B$310,A400+[1]Notice!$C$310,IF(G400=[1]Notice!$B$311,A400+[1]Notice!$C$311,IF(G400=[1]Notice!$B$312,A400+[1]Notice!$C$312,IF(G400=[1]Notice!$B$313,A400+[1]Notice!$C$313,IF(G400=[1]Notice!$B$314,A400+[1]Notice!$C$314,"")))))))</f>
        <v/>
      </c>
      <c r="M400" s="67"/>
      <c r="N400" s="27"/>
      <c r="O400" s="45"/>
      <c r="P400" s="46"/>
    </row>
    <row r="401" spans="1:16" ht="15" customHeight="1">
      <c r="A401" s="34">
        <f t="shared" si="49"/>
        <v>41317</v>
      </c>
      <c r="B401" s="124"/>
      <c r="C401" s="127"/>
      <c r="D401" s="128"/>
      <c r="E401" s="23"/>
      <c r="F401" s="20"/>
      <c r="G401" s="32"/>
      <c r="H401" s="21"/>
      <c r="I401" s="28"/>
      <c r="J401" s="57">
        <f t="shared" si="50"/>
        <v>12</v>
      </c>
      <c r="K401" s="69"/>
      <c r="L401" s="65" t="str">
        <f>IF(M401="X",K401,IF(G401=[1]Notice!$B$309,A401+[1]Notice!$C$309,IF(G401=[1]Notice!$B$310,A401+[1]Notice!$C$310,IF(G401=[1]Notice!$B$311,A401+[1]Notice!$C$311,IF(G401=[1]Notice!$B$312,A401+[1]Notice!$C$312,IF(G401=[1]Notice!$B$313,A401+[1]Notice!$C$313,IF(G401=[1]Notice!$B$314,A401+[1]Notice!$C$314,"")))))))</f>
        <v/>
      </c>
      <c r="M401" s="67"/>
      <c r="N401" s="27"/>
      <c r="O401" s="45"/>
      <c r="P401" s="46"/>
    </row>
    <row r="402" spans="1:16" ht="15" customHeight="1">
      <c r="A402" s="34">
        <f t="shared" si="49"/>
        <v>41317</v>
      </c>
      <c r="B402" s="51"/>
      <c r="C402" s="51"/>
      <c r="D402" s="51"/>
      <c r="E402" s="23"/>
      <c r="F402" s="20"/>
      <c r="G402" s="32"/>
      <c r="H402" s="21"/>
      <c r="I402" s="28"/>
      <c r="J402" s="57">
        <f t="shared" si="50"/>
        <v>12</v>
      </c>
      <c r="K402" s="69"/>
      <c r="L402" s="65" t="str">
        <f>IF(M402="X",K402,IF(G402=[1]Notice!$B$309,A402+[1]Notice!$C$309,IF(G402=[1]Notice!$B$310,A402+[1]Notice!$C$310,IF(G402=[1]Notice!$B$311,A402+[1]Notice!$C$311,IF(G402=[1]Notice!$B$312,A402+[1]Notice!$C$312,IF(G402=[1]Notice!$B$313,A402+[1]Notice!$C$313,IF(G402=[1]Notice!$B$314,A402+[1]Notice!$C$314,"")))))))</f>
        <v/>
      </c>
      <c r="M402" s="67"/>
      <c r="N402" s="27"/>
      <c r="O402" s="45"/>
      <c r="P402" s="46"/>
    </row>
    <row r="403" spans="1:16" ht="15" customHeight="1">
      <c r="A403" s="33">
        <f>DATEVALUE(C403)</f>
        <v>41318</v>
      </c>
      <c r="B403" s="123" t="str">
        <f>TEXT(C403,"jjj")</f>
        <v>mer</v>
      </c>
      <c r="C403" s="125" t="str">
        <f>"13 Février "&amp;[1]Notice!$G$34</f>
        <v>13 Février 2013</v>
      </c>
      <c r="D403" s="126"/>
      <c r="E403" s="23"/>
      <c r="F403" s="20"/>
      <c r="G403" s="32"/>
      <c r="H403" s="21"/>
      <c r="I403" s="28"/>
      <c r="J403" s="57">
        <f t="shared" si="50"/>
        <v>12</v>
      </c>
      <c r="K403" s="69"/>
      <c r="L403" s="65" t="str">
        <f>IF(M403="X",K403,IF(G403=[1]Notice!$B$309,A403+[1]Notice!$C$309,IF(G403=[1]Notice!$B$310,A403+[1]Notice!$C$310,IF(G403=[1]Notice!$B$311,A403+[1]Notice!$C$311,IF(G403=[1]Notice!$B$312,A403+[1]Notice!$C$312,IF(G403=[1]Notice!$B$313,A403+[1]Notice!$C$313,IF(G403=[1]Notice!$B$314,A403+[1]Notice!$C$314,"")))))))</f>
        <v/>
      </c>
      <c r="M403" s="67"/>
      <c r="N403" s="27"/>
      <c r="O403" s="45"/>
      <c r="P403" s="46"/>
    </row>
    <row r="404" spans="1:16" ht="15" customHeight="1">
      <c r="A404" s="34">
        <f>A403</f>
        <v>41318</v>
      </c>
      <c r="B404" s="124"/>
      <c r="C404" s="127"/>
      <c r="D404" s="128"/>
      <c r="E404" s="23"/>
      <c r="F404" s="20"/>
      <c r="G404" s="32"/>
      <c r="H404" s="21"/>
      <c r="I404" s="28"/>
      <c r="J404" s="57">
        <f t="shared" si="50"/>
        <v>12</v>
      </c>
      <c r="K404" s="69"/>
      <c r="L404" s="65" t="str">
        <f>IF(M404="X",K404,IF(G404=[1]Notice!$B$309,A404+[1]Notice!$C$309,IF(G404=[1]Notice!$B$310,A404+[1]Notice!$C$310,IF(G404=[1]Notice!$B$311,A404+[1]Notice!$C$311,IF(G404=[1]Notice!$B$312,A404+[1]Notice!$C$312,IF(G404=[1]Notice!$B$313,A404+[1]Notice!$C$313,IF(G404=[1]Notice!$B$314,A404+[1]Notice!$C$314,"")))))))</f>
        <v/>
      </c>
      <c r="M404" s="67"/>
      <c r="N404" s="27"/>
      <c r="O404" s="45"/>
      <c r="P404" s="46"/>
    </row>
    <row r="405" spans="1:16" ht="15" customHeight="1">
      <c r="A405" s="34">
        <f t="shared" ref="A405:A412" si="51">A404</f>
        <v>41318</v>
      </c>
      <c r="B405" s="124"/>
      <c r="C405" s="127"/>
      <c r="D405" s="128"/>
      <c r="E405" s="23"/>
      <c r="F405" s="20"/>
      <c r="G405" s="32"/>
      <c r="H405" s="21"/>
      <c r="I405" s="28"/>
      <c r="J405" s="57">
        <f t="shared" si="50"/>
        <v>12</v>
      </c>
      <c r="K405" s="69"/>
      <c r="L405" s="65" t="str">
        <f>IF(M405="X",K405,IF(G405=[1]Notice!$B$309,A405+[1]Notice!$C$309,IF(G405=[1]Notice!$B$310,A405+[1]Notice!$C$310,IF(G405=[1]Notice!$B$311,A405+[1]Notice!$C$311,IF(G405=[1]Notice!$B$312,A405+[1]Notice!$C$312,IF(G405=[1]Notice!$B$313,A405+[1]Notice!$C$313,IF(G405=[1]Notice!$B$314,A405+[1]Notice!$C$314,"")))))))</f>
        <v/>
      </c>
      <c r="M405" s="67"/>
      <c r="N405" s="27"/>
      <c r="O405" s="45"/>
      <c r="P405" s="46"/>
    </row>
    <row r="406" spans="1:16" ht="15" customHeight="1">
      <c r="A406" s="34">
        <f t="shared" si="51"/>
        <v>41318</v>
      </c>
      <c r="B406" s="124"/>
      <c r="C406" s="127"/>
      <c r="D406" s="128"/>
      <c r="E406" s="23"/>
      <c r="F406" s="20"/>
      <c r="G406" s="32"/>
      <c r="H406" s="21"/>
      <c r="I406" s="28"/>
      <c r="J406" s="57">
        <f t="shared" si="50"/>
        <v>12</v>
      </c>
      <c r="K406" s="69"/>
      <c r="L406" s="65" t="str">
        <f>IF(M406="X",K406,IF(G406=[1]Notice!$B$309,A406+[1]Notice!$C$309,IF(G406=[1]Notice!$B$310,A406+[1]Notice!$C$310,IF(G406=[1]Notice!$B$311,A406+[1]Notice!$C$311,IF(G406=[1]Notice!$B$312,A406+[1]Notice!$C$312,IF(G406=[1]Notice!$B$313,A406+[1]Notice!$C$313,IF(G406=[1]Notice!$B$314,A406+[1]Notice!$C$314,"")))))))</f>
        <v/>
      </c>
      <c r="M406" s="67"/>
      <c r="N406" s="27"/>
      <c r="O406" s="45"/>
      <c r="P406" s="46"/>
    </row>
    <row r="407" spans="1:16" ht="15" customHeight="1">
      <c r="A407" s="34">
        <f t="shared" si="51"/>
        <v>41318</v>
      </c>
      <c r="B407" s="124"/>
      <c r="C407" s="127"/>
      <c r="D407" s="128"/>
      <c r="E407" s="23"/>
      <c r="F407" s="20"/>
      <c r="G407" s="32"/>
      <c r="H407" s="21"/>
      <c r="I407" s="28"/>
      <c r="J407" s="57">
        <f t="shared" si="50"/>
        <v>12</v>
      </c>
      <c r="K407" s="69"/>
      <c r="L407" s="65" t="str">
        <f>IF(M407="X",K407,IF(G407=[1]Notice!$B$309,A407+[1]Notice!$C$309,IF(G407=[1]Notice!$B$310,A407+[1]Notice!$C$310,IF(G407=[1]Notice!$B$311,A407+[1]Notice!$C$311,IF(G407=[1]Notice!$B$312,A407+[1]Notice!$C$312,IF(G407=[1]Notice!$B$313,A407+[1]Notice!$C$313,IF(G407=[1]Notice!$B$314,A407+[1]Notice!$C$314,"")))))))</f>
        <v/>
      </c>
      <c r="M407" s="67"/>
      <c r="N407" s="27"/>
      <c r="O407" s="45"/>
      <c r="P407" s="46"/>
    </row>
    <row r="408" spans="1:16" ht="15" customHeight="1">
      <c r="A408" s="34">
        <f t="shared" si="51"/>
        <v>41318</v>
      </c>
      <c r="B408" s="124"/>
      <c r="C408" s="127"/>
      <c r="D408" s="128"/>
      <c r="E408" s="23"/>
      <c r="F408" s="20"/>
      <c r="G408" s="32"/>
      <c r="H408" s="21"/>
      <c r="I408" s="28"/>
      <c r="J408" s="57">
        <f t="shared" si="50"/>
        <v>12</v>
      </c>
      <c r="K408" s="69"/>
      <c r="L408" s="65" t="str">
        <f>IF(M408="X",K408,IF(G408=[1]Notice!$B$309,A408+[1]Notice!$C$309,IF(G408=[1]Notice!$B$310,A408+[1]Notice!$C$310,IF(G408=[1]Notice!$B$311,A408+[1]Notice!$C$311,IF(G408=[1]Notice!$B$312,A408+[1]Notice!$C$312,IF(G408=[1]Notice!$B$313,A408+[1]Notice!$C$313,IF(G408=[1]Notice!$B$314,A408+[1]Notice!$C$314,"")))))))</f>
        <v/>
      </c>
      <c r="M408" s="67"/>
      <c r="N408" s="27"/>
      <c r="O408" s="45"/>
      <c r="P408" s="46"/>
    </row>
    <row r="409" spans="1:16" ht="15" customHeight="1">
      <c r="A409" s="34">
        <f t="shared" si="51"/>
        <v>41318</v>
      </c>
      <c r="B409" s="124"/>
      <c r="C409" s="127"/>
      <c r="D409" s="128"/>
      <c r="E409" s="23"/>
      <c r="F409" s="20"/>
      <c r="G409" s="32"/>
      <c r="H409" s="21"/>
      <c r="I409" s="28"/>
      <c r="J409" s="57">
        <f t="shared" si="50"/>
        <v>12</v>
      </c>
      <c r="K409" s="69"/>
      <c r="L409" s="65" t="str">
        <f>IF(M409="X",K409,IF(G409=[1]Notice!$B$309,A409+[1]Notice!$C$309,IF(G409=[1]Notice!$B$310,A409+[1]Notice!$C$310,IF(G409=[1]Notice!$B$311,A409+[1]Notice!$C$311,IF(G409=[1]Notice!$B$312,A409+[1]Notice!$C$312,IF(G409=[1]Notice!$B$313,A409+[1]Notice!$C$313,IF(G409=[1]Notice!$B$314,A409+[1]Notice!$C$314,"")))))))</f>
        <v/>
      </c>
      <c r="M409" s="67"/>
      <c r="N409" s="27"/>
      <c r="O409" s="45"/>
      <c r="P409" s="46"/>
    </row>
    <row r="410" spans="1:16" ht="15" customHeight="1">
      <c r="A410" s="34">
        <f t="shared" si="51"/>
        <v>41318</v>
      </c>
      <c r="B410" s="124"/>
      <c r="C410" s="127"/>
      <c r="D410" s="128"/>
      <c r="E410" s="23"/>
      <c r="F410" s="20"/>
      <c r="G410" s="32"/>
      <c r="H410" s="21"/>
      <c r="I410" s="28"/>
      <c r="J410" s="57">
        <f t="shared" si="50"/>
        <v>12</v>
      </c>
      <c r="K410" s="69"/>
      <c r="L410" s="65" t="str">
        <f>IF(M410="X",K410,IF(G410=[1]Notice!$B$309,A410+[1]Notice!$C$309,IF(G410=[1]Notice!$B$310,A410+[1]Notice!$C$310,IF(G410=[1]Notice!$B$311,A410+[1]Notice!$C$311,IF(G410=[1]Notice!$B$312,A410+[1]Notice!$C$312,IF(G410=[1]Notice!$B$313,A410+[1]Notice!$C$313,IF(G410=[1]Notice!$B$314,A410+[1]Notice!$C$314,"")))))))</f>
        <v/>
      </c>
      <c r="M410" s="67"/>
      <c r="N410" s="27"/>
      <c r="O410" s="45"/>
      <c r="P410" s="46"/>
    </row>
    <row r="411" spans="1:16" ht="15" customHeight="1">
      <c r="A411" s="34">
        <f t="shared" si="51"/>
        <v>41318</v>
      </c>
      <c r="B411" s="124"/>
      <c r="C411" s="127"/>
      <c r="D411" s="128"/>
      <c r="E411" s="23"/>
      <c r="F411" s="20"/>
      <c r="G411" s="32"/>
      <c r="H411" s="21"/>
      <c r="I411" s="28"/>
      <c r="J411" s="57">
        <f t="shared" si="50"/>
        <v>12</v>
      </c>
      <c r="K411" s="69"/>
      <c r="L411" s="65" t="str">
        <f>IF(M411="X",K411,IF(G411=[1]Notice!$B$309,A411+[1]Notice!$C$309,IF(G411=[1]Notice!$B$310,A411+[1]Notice!$C$310,IF(G411=[1]Notice!$B$311,A411+[1]Notice!$C$311,IF(G411=[1]Notice!$B$312,A411+[1]Notice!$C$312,IF(G411=[1]Notice!$B$313,A411+[1]Notice!$C$313,IF(G411=[1]Notice!$B$314,A411+[1]Notice!$C$314,"")))))))</f>
        <v/>
      </c>
      <c r="M411" s="67"/>
      <c r="N411" s="27"/>
      <c r="O411" s="45"/>
      <c r="P411" s="46"/>
    </row>
    <row r="412" spans="1:16" ht="15" customHeight="1">
      <c r="A412" s="34">
        <f t="shared" si="51"/>
        <v>41318</v>
      </c>
      <c r="B412" s="51"/>
      <c r="C412" s="51"/>
      <c r="D412" s="51"/>
      <c r="E412" s="23"/>
      <c r="F412" s="20"/>
      <c r="G412" s="32"/>
      <c r="H412" s="21"/>
      <c r="I412" s="28"/>
      <c r="J412" s="57">
        <f t="shared" si="50"/>
        <v>12</v>
      </c>
      <c r="K412" s="69"/>
      <c r="L412" s="65" t="str">
        <f>IF(M412="X",K412,IF(G412=[1]Notice!$B$309,A412+[1]Notice!$C$309,IF(G412=[1]Notice!$B$310,A412+[1]Notice!$C$310,IF(G412=[1]Notice!$B$311,A412+[1]Notice!$C$311,IF(G412=[1]Notice!$B$312,A412+[1]Notice!$C$312,IF(G412=[1]Notice!$B$313,A412+[1]Notice!$C$313,IF(G412=[1]Notice!$B$314,A412+[1]Notice!$C$314,"")))))))</f>
        <v/>
      </c>
      <c r="M412" s="67"/>
      <c r="N412" s="27"/>
      <c r="O412" s="45"/>
      <c r="P412" s="46"/>
    </row>
    <row r="413" spans="1:16" ht="15" customHeight="1">
      <c r="A413" s="33">
        <f>DATEVALUE(C413)</f>
        <v>41319</v>
      </c>
      <c r="B413" s="123" t="str">
        <f>TEXT(C413,"jjj")</f>
        <v>jeu</v>
      </c>
      <c r="C413" s="125" t="str">
        <f>"14 Février "&amp;[1]Notice!$G$34</f>
        <v>14 Février 2013</v>
      </c>
      <c r="D413" s="126"/>
      <c r="E413" s="23"/>
      <c r="F413" s="20"/>
      <c r="G413" s="32"/>
      <c r="H413" s="21"/>
      <c r="I413" s="28"/>
      <c r="J413" s="57">
        <f t="shared" si="50"/>
        <v>12</v>
      </c>
      <c r="K413" s="69"/>
      <c r="L413" s="65" t="str">
        <f>IF(M413="X",K413,IF(G413=[1]Notice!$B$309,A413+[1]Notice!$C$309,IF(G413=[1]Notice!$B$310,A413+[1]Notice!$C$310,IF(G413=[1]Notice!$B$311,A413+[1]Notice!$C$311,IF(G413=[1]Notice!$B$312,A413+[1]Notice!$C$312,IF(G413=[1]Notice!$B$313,A413+[1]Notice!$C$313,IF(G413=[1]Notice!$B$314,A413+[1]Notice!$C$314,"")))))))</f>
        <v/>
      </c>
      <c r="M413" s="67"/>
      <c r="N413" s="27"/>
      <c r="O413" s="45"/>
      <c r="P413" s="46"/>
    </row>
    <row r="414" spans="1:16" ht="15" customHeight="1">
      <c r="A414" s="34">
        <f>A413</f>
        <v>41319</v>
      </c>
      <c r="B414" s="124"/>
      <c r="C414" s="127"/>
      <c r="D414" s="128"/>
      <c r="E414" s="23"/>
      <c r="F414" s="20"/>
      <c r="G414" s="32"/>
      <c r="H414" s="21"/>
      <c r="I414" s="28"/>
      <c r="J414" s="57">
        <f t="shared" si="50"/>
        <v>12</v>
      </c>
      <c r="K414" s="69"/>
      <c r="L414" s="65" t="str">
        <f>IF(M414="X",K414,IF(G414=[1]Notice!$B$309,A414+[1]Notice!$C$309,IF(G414=[1]Notice!$B$310,A414+[1]Notice!$C$310,IF(G414=[1]Notice!$B$311,A414+[1]Notice!$C$311,IF(G414=[1]Notice!$B$312,A414+[1]Notice!$C$312,IF(G414=[1]Notice!$B$313,A414+[1]Notice!$C$313,IF(G414=[1]Notice!$B$314,A414+[1]Notice!$C$314,"")))))))</f>
        <v/>
      </c>
      <c r="M414" s="67"/>
      <c r="N414" s="27"/>
      <c r="O414" s="45"/>
      <c r="P414" s="46"/>
    </row>
    <row r="415" spans="1:16" ht="15" customHeight="1">
      <c r="A415" s="34">
        <f t="shared" ref="A415:A422" si="52">A414</f>
        <v>41319</v>
      </c>
      <c r="B415" s="124"/>
      <c r="C415" s="127"/>
      <c r="D415" s="128"/>
      <c r="E415" s="23"/>
      <c r="F415" s="20"/>
      <c r="G415" s="32"/>
      <c r="H415" s="21"/>
      <c r="I415" s="28"/>
      <c r="J415" s="57">
        <f t="shared" si="50"/>
        <v>12</v>
      </c>
      <c r="K415" s="69"/>
      <c r="L415" s="65" t="str">
        <f>IF(M415="X",K415,IF(G415=[1]Notice!$B$309,A415+[1]Notice!$C$309,IF(G415=[1]Notice!$B$310,A415+[1]Notice!$C$310,IF(G415=[1]Notice!$B$311,A415+[1]Notice!$C$311,IF(G415=[1]Notice!$B$312,A415+[1]Notice!$C$312,IF(G415=[1]Notice!$B$313,A415+[1]Notice!$C$313,IF(G415=[1]Notice!$B$314,A415+[1]Notice!$C$314,"")))))))</f>
        <v/>
      </c>
      <c r="M415" s="67"/>
      <c r="N415" s="27"/>
      <c r="O415" s="45"/>
      <c r="P415" s="46"/>
    </row>
    <row r="416" spans="1:16" ht="15" customHeight="1">
      <c r="A416" s="34">
        <f t="shared" si="52"/>
        <v>41319</v>
      </c>
      <c r="B416" s="124"/>
      <c r="C416" s="127"/>
      <c r="D416" s="128"/>
      <c r="E416" s="23"/>
      <c r="F416" s="20"/>
      <c r="G416" s="32"/>
      <c r="H416" s="21"/>
      <c r="I416" s="28"/>
      <c r="J416" s="57">
        <f t="shared" si="50"/>
        <v>12</v>
      </c>
      <c r="K416" s="69"/>
      <c r="L416" s="65" t="str">
        <f>IF(M416="X",K416,IF(G416=[1]Notice!$B$309,A416+[1]Notice!$C$309,IF(G416=[1]Notice!$B$310,A416+[1]Notice!$C$310,IF(G416=[1]Notice!$B$311,A416+[1]Notice!$C$311,IF(G416=[1]Notice!$B$312,A416+[1]Notice!$C$312,IF(G416=[1]Notice!$B$313,A416+[1]Notice!$C$313,IF(G416=[1]Notice!$B$314,A416+[1]Notice!$C$314,"")))))))</f>
        <v/>
      </c>
      <c r="M416" s="67"/>
      <c r="N416" s="27"/>
      <c r="O416" s="45"/>
      <c r="P416" s="46"/>
    </row>
    <row r="417" spans="1:16" ht="15" customHeight="1">
      <c r="A417" s="34">
        <f t="shared" si="52"/>
        <v>41319</v>
      </c>
      <c r="B417" s="124"/>
      <c r="C417" s="127"/>
      <c r="D417" s="128"/>
      <c r="E417" s="23"/>
      <c r="F417" s="20"/>
      <c r="G417" s="32"/>
      <c r="H417" s="21"/>
      <c r="I417" s="28"/>
      <c r="J417" s="57">
        <f t="shared" si="50"/>
        <v>12</v>
      </c>
      <c r="K417" s="69"/>
      <c r="L417" s="65" t="str">
        <f>IF(M417="X",K417,IF(G417=[1]Notice!$B$309,A417+[1]Notice!$C$309,IF(G417=[1]Notice!$B$310,A417+[1]Notice!$C$310,IF(G417=[1]Notice!$B$311,A417+[1]Notice!$C$311,IF(G417=[1]Notice!$B$312,A417+[1]Notice!$C$312,IF(G417=[1]Notice!$B$313,A417+[1]Notice!$C$313,IF(G417=[1]Notice!$B$314,A417+[1]Notice!$C$314,"")))))))</f>
        <v/>
      </c>
      <c r="M417" s="67"/>
      <c r="N417" s="27"/>
      <c r="O417" s="45"/>
      <c r="P417" s="46"/>
    </row>
    <row r="418" spans="1:16" ht="15" customHeight="1">
      <c r="A418" s="34">
        <f t="shared" si="52"/>
        <v>41319</v>
      </c>
      <c r="B418" s="124"/>
      <c r="C418" s="127"/>
      <c r="D418" s="128"/>
      <c r="E418" s="23"/>
      <c r="F418" s="20"/>
      <c r="G418" s="32"/>
      <c r="H418" s="21"/>
      <c r="I418" s="28"/>
      <c r="J418" s="57">
        <f t="shared" si="50"/>
        <v>12</v>
      </c>
      <c r="K418" s="69"/>
      <c r="L418" s="65" t="str">
        <f>IF(M418="X",K418,IF(G418=[1]Notice!$B$309,A418+[1]Notice!$C$309,IF(G418=[1]Notice!$B$310,A418+[1]Notice!$C$310,IF(G418=[1]Notice!$B$311,A418+[1]Notice!$C$311,IF(G418=[1]Notice!$B$312,A418+[1]Notice!$C$312,IF(G418=[1]Notice!$B$313,A418+[1]Notice!$C$313,IF(G418=[1]Notice!$B$314,A418+[1]Notice!$C$314,"")))))))</f>
        <v/>
      </c>
      <c r="M418" s="67"/>
      <c r="N418" s="27"/>
      <c r="O418" s="45"/>
      <c r="P418" s="46"/>
    </row>
    <row r="419" spans="1:16" ht="15" customHeight="1">
      <c r="A419" s="34">
        <f t="shared" si="52"/>
        <v>41319</v>
      </c>
      <c r="B419" s="124"/>
      <c r="C419" s="127"/>
      <c r="D419" s="128"/>
      <c r="E419" s="23"/>
      <c r="F419" s="20"/>
      <c r="G419" s="32"/>
      <c r="H419" s="21"/>
      <c r="I419" s="28"/>
      <c r="J419" s="57">
        <f t="shared" si="50"/>
        <v>12</v>
      </c>
      <c r="K419" s="69"/>
      <c r="L419" s="65" t="str">
        <f>IF(M419="X",K419,IF(G419=[1]Notice!$B$309,A419+[1]Notice!$C$309,IF(G419=[1]Notice!$B$310,A419+[1]Notice!$C$310,IF(G419=[1]Notice!$B$311,A419+[1]Notice!$C$311,IF(G419=[1]Notice!$B$312,A419+[1]Notice!$C$312,IF(G419=[1]Notice!$B$313,A419+[1]Notice!$C$313,IF(G419=[1]Notice!$B$314,A419+[1]Notice!$C$314,"")))))))</f>
        <v/>
      </c>
      <c r="M419" s="67"/>
      <c r="N419" s="27"/>
      <c r="O419" s="45"/>
      <c r="P419" s="46"/>
    </row>
    <row r="420" spans="1:16" ht="15" customHeight="1">
      <c r="A420" s="34">
        <f t="shared" si="52"/>
        <v>41319</v>
      </c>
      <c r="B420" s="124"/>
      <c r="C420" s="127"/>
      <c r="D420" s="128"/>
      <c r="E420" s="23"/>
      <c r="F420" s="20"/>
      <c r="G420" s="32"/>
      <c r="H420" s="21"/>
      <c r="I420" s="28"/>
      <c r="J420" s="57">
        <f t="shared" si="50"/>
        <v>12</v>
      </c>
      <c r="K420" s="69"/>
      <c r="L420" s="65" t="str">
        <f>IF(M420="X",K420,IF(G420=[1]Notice!$B$309,A420+[1]Notice!$C$309,IF(G420=[1]Notice!$B$310,A420+[1]Notice!$C$310,IF(G420=[1]Notice!$B$311,A420+[1]Notice!$C$311,IF(G420=[1]Notice!$B$312,A420+[1]Notice!$C$312,IF(G420=[1]Notice!$B$313,A420+[1]Notice!$C$313,IF(G420=[1]Notice!$B$314,A420+[1]Notice!$C$314,"")))))))</f>
        <v/>
      </c>
      <c r="M420" s="67"/>
      <c r="N420" s="27"/>
      <c r="O420" s="45"/>
      <c r="P420" s="46"/>
    </row>
    <row r="421" spans="1:16" ht="15" customHeight="1">
      <c r="A421" s="34">
        <f t="shared" si="52"/>
        <v>41319</v>
      </c>
      <c r="B421" s="124"/>
      <c r="C421" s="127"/>
      <c r="D421" s="128"/>
      <c r="E421" s="23"/>
      <c r="F421" s="20"/>
      <c r="G421" s="32"/>
      <c r="H421" s="21"/>
      <c r="I421" s="28"/>
      <c r="J421" s="57">
        <f t="shared" si="50"/>
        <v>12</v>
      </c>
      <c r="K421" s="69"/>
      <c r="L421" s="65" t="str">
        <f>IF(M421="X",K421,IF(G421=[1]Notice!$B$309,A421+[1]Notice!$C$309,IF(G421=[1]Notice!$B$310,A421+[1]Notice!$C$310,IF(G421=[1]Notice!$B$311,A421+[1]Notice!$C$311,IF(G421=[1]Notice!$B$312,A421+[1]Notice!$C$312,IF(G421=[1]Notice!$B$313,A421+[1]Notice!$C$313,IF(G421=[1]Notice!$B$314,A421+[1]Notice!$C$314,"")))))))</f>
        <v/>
      </c>
      <c r="M421" s="67"/>
      <c r="N421" s="27"/>
      <c r="O421" s="45"/>
      <c r="P421" s="46"/>
    </row>
    <row r="422" spans="1:16" ht="15" customHeight="1">
      <c r="A422" s="34">
        <f t="shared" si="52"/>
        <v>41319</v>
      </c>
      <c r="B422" s="51"/>
      <c r="C422" s="51"/>
      <c r="D422" s="51"/>
      <c r="E422" s="23"/>
      <c r="F422" s="20"/>
      <c r="G422" s="32"/>
      <c r="H422" s="21"/>
      <c r="I422" s="28"/>
      <c r="J422" s="57">
        <f t="shared" si="50"/>
        <v>12</v>
      </c>
      <c r="K422" s="69"/>
      <c r="L422" s="65" t="str">
        <f>IF(M422="X",K422,IF(G422=[1]Notice!$B$309,A422+[1]Notice!$C$309,IF(G422=[1]Notice!$B$310,A422+[1]Notice!$C$310,IF(G422=[1]Notice!$B$311,A422+[1]Notice!$C$311,IF(G422=[1]Notice!$B$312,A422+[1]Notice!$C$312,IF(G422=[1]Notice!$B$313,A422+[1]Notice!$C$313,IF(G422=[1]Notice!$B$314,A422+[1]Notice!$C$314,"")))))))</f>
        <v/>
      </c>
      <c r="M422" s="67"/>
      <c r="N422" s="27"/>
      <c r="O422" s="45"/>
      <c r="P422" s="46"/>
    </row>
    <row r="423" spans="1:16" ht="15" customHeight="1">
      <c r="A423" s="33">
        <f>DATEVALUE(C423)</f>
        <v>41320</v>
      </c>
      <c r="B423" s="123" t="str">
        <f>TEXT(C423,"jjj")</f>
        <v>ven</v>
      </c>
      <c r="C423" s="125" t="str">
        <f>"15 Février "&amp;[1]Notice!$G$34</f>
        <v>15 Février 2013</v>
      </c>
      <c r="D423" s="126"/>
      <c r="E423" s="23"/>
      <c r="F423" s="20"/>
      <c r="G423" s="32"/>
      <c r="H423" s="21"/>
      <c r="I423" s="28"/>
      <c r="J423" s="57">
        <f t="shared" si="50"/>
        <v>12</v>
      </c>
      <c r="K423" s="69"/>
      <c r="L423" s="65" t="str">
        <f>IF(M423="X",K423,IF(G423=[1]Notice!$B$309,A423+[1]Notice!$C$309,IF(G423=[1]Notice!$B$310,A423+[1]Notice!$C$310,IF(G423=[1]Notice!$B$311,A423+[1]Notice!$C$311,IF(G423=[1]Notice!$B$312,A423+[1]Notice!$C$312,IF(G423=[1]Notice!$B$313,A423+[1]Notice!$C$313,IF(G423=[1]Notice!$B$314,A423+[1]Notice!$C$314,"")))))))</f>
        <v/>
      </c>
      <c r="M423" s="67"/>
      <c r="N423" s="27"/>
      <c r="O423" s="45"/>
      <c r="P423" s="46"/>
    </row>
    <row r="424" spans="1:16" ht="15" customHeight="1">
      <c r="A424" s="34">
        <f>A423</f>
        <v>41320</v>
      </c>
      <c r="B424" s="124"/>
      <c r="C424" s="127"/>
      <c r="D424" s="128"/>
      <c r="E424" s="23"/>
      <c r="F424" s="20"/>
      <c r="G424" s="32"/>
      <c r="H424" s="21"/>
      <c r="I424" s="28"/>
      <c r="J424" s="57">
        <f t="shared" si="50"/>
        <v>12</v>
      </c>
      <c r="K424" s="69"/>
      <c r="L424" s="65" t="str">
        <f>IF(M424="X",K424,IF(G424=[1]Notice!$B$309,A424+[1]Notice!$C$309,IF(G424=[1]Notice!$B$310,A424+[1]Notice!$C$310,IF(G424=[1]Notice!$B$311,A424+[1]Notice!$C$311,IF(G424=[1]Notice!$B$312,A424+[1]Notice!$C$312,IF(G424=[1]Notice!$B$313,A424+[1]Notice!$C$313,IF(G424=[1]Notice!$B$314,A424+[1]Notice!$C$314,"")))))))</f>
        <v/>
      </c>
      <c r="M424" s="67"/>
      <c r="N424" s="27"/>
      <c r="O424" s="45"/>
      <c r="P424" s="46"/>
    </row>
    <row r="425" spans="1:16" ht="15" customHeight="1">
      <c r="A425" s="34">
        <f>A424</f>
        <v>41320</v>
      </c>
      <c r="B425" s="124"/>
      <c r="C425" s="127"/>
      <c r="D425" s="128"/>
      <c r="E425" s="23"/>
      <c r="F425" s="20"/>
      <c r="G425" s="32"/>
      <c r="H425" s="21"/>
      <c r="I425" s="28"/>
      <c r="J425" s="57">
        <f t="shared" si="50"/>
        <v>12</v>
      </c>
      <c r="K425" s="69"/>
      <c r="L425" s="65" t="str">
        <f>IF(M425="X",K425,IF(G425=[1]Notice!$B$309,A425+[1]Notice!$C$309,IF(G425=[1]Notice!$B$310,A425+[1]Notice!$C$310,IF(G425=[1]Notice!$B$311,A425+[1]Notice!$C$311,IF(G425=[1]Notice!$B$312,A425+[1]Notice!$C$312,IF(G425=[1]Notice!$B$313,A425+[1]Notice!$C$313,IF(G425=[1]Notice!$B$314,A425+[1]Notice!$C$314,"")))))))</f>
        <v/>
      </c>
      <c r="M425" s="67"/>
      <c r="N425" s="27"/>
      <c r="O425" s="45"/>
      <c r="P425" s="46"/>
    </row>
    <row r="426" spans="1:16" ht="15" customHeight="1">
      <c r="A426" s="34">
        <f>A425</f>
        <v>41320</v>
      </c>
      <c r="B426" s="124"/>
      <c r="C426" s="127"/>
      <c r="D426" s="128"/>
      <c r="E426" s="23"/>
      <c r="F426" s="20"/>
      <c r="G426" s="32"/>
      <c r="H426" s="21"/>
      <c r="I426" s="28"/>
      <c r="J426" s="57">
        <f t="shared" si="50"/>
        <v>12</v>
      </c>
      <c r="K426" s="69"/>
      <c r="L426" s="65" t="str">
        <f>IF(M426="X",K426,IF(G426=[1]Notice!$B$309,A426+[1]Notice!$C$309,IF(G426=[1]Notice!$B$310,A426+[1]Notice!$C$310,IF(G426=[1]Notice!$B$311,A426+[1]Notice!$C$311,IF(G426=[1]Notice!$B$312,A426+[1]Notice!$C$312,IF(G426=[1]Notice!$B$313,A426+[1]Notice!$C$313,IF(G426=[1]Notice!$B$314,A426+[1]Notice!$C$314,"")))))))</f>
        <v/>
      </c>
      <c r="M426" s="67"/>
      <c r="N426" s="27"/>
      <c r="O426" s="45"/>
      <c r="P426" s="46"/>
    </row>
    <row r="427" spans="1:16" ht="15" customHeight="1">
      <c r="A427" s="34">
        <f t="shared" ref="A427:A432" si="53">A426</f>
        <v>41320</v>
      </c>
      <c r="B427" s="124"/>
      <c r="C427" s="127"/>
      <c r="D427" s="128"/>
      <c r="E427" s="23"/>
      <c r="F427" s="20"/>
      <c r="G427" s="32"/>
      <c r="H427" s="21"/>
      <c r="I427" s="28"/>
      <c r="J427" s="57">
        <f t="shared" si="50"/>
        <v>12</v>
      </c>
      <c r="K427" s="69"/>
      <c r="L427" s="65" t="str">
        <f>IF(M427="X",K427,IF(G427=[1]Notice!$B$309,A427+[1]Notice!$C$309,IF(G427=[1]Notice!$B$310,A427+[1]Notice!$C$310,IF(G427=[1]Notice!$B$311,A427+[1]Notice!$C$311,IF(G427=[1]Notice!$B$312,A427+[1]Notice!$C$312,IF(G427=[1]Notice!$B$313,A427+[1]Notice!$C$313,IF(G427=[1]Notice!$B$314,A427+[1]Notice!$C$314,"")))))))</f>
        <v/>
      </c>
      <c r="M427" s="67"/>
      <c r="N427" s="27"/>
      <c r="O427" s="45"/>
      <c r="P427" s="46"/>
    </row>
    <row r="428" spans="1:16" ht="15" customHeight="1">
      <c r="A428" s="34">
        <f t="shared" si="53"/>
        <v>41320</v>
      </c>
      <c r="B428" s="124"/>
      <c r="C428" s="127"/>
      <c r="D428" s="128"/>
      <c r="E428" s="23"/>
      <c r="F428" s="20"/>
      <c r="G428" s="32"/>
      <c r="H428" s="21"/>
      <c r="I428" s="28"/>
      <c r="J428" s="57">
        <f t="shared" si="50"/>
        <v>12</v>
      </c>
      <c r="K428" s="69"/>
      <c r="L428" s="65" t="str">
        <f>IF(M428="X",K428,IF(G428=[1]Notice!$B$309,A428+[1]Notice!$C$309,IF(G428=[1]Notice!$B$310,A428+[1]Notice!$C$310,IF(G428=[1]Notice!$B$311,A428+[1]Notice!$C$311,IF(G428=[1]Notice!$B$312,A428+[1]Notice!$C$312,IF(G428=[1]Notice!$B$313,A428+[1]Notice!$C$313,IF(G428=[1]Notice!$B$314,A428+[1]Notice!$C$314,"")))))))</f>
        <v/>
      </c>
      <c r="M428" s="67"/>
      <c r="N428" s="27"/>
      <c r="O428" s="45"/>
      <c r="P428" s="46"/>
    </row>
    <row r="429" spans="1:16" ht="15" customHeight="1">
      <c r="A429" s="34">
        <f t="shared" si="53"/>
        <v>41320</v>
      </c>
      <c r="B429" s="124"/>
      <c r="C429" s="127"/>
      <c r="D429" s="128"/>
      <c r="E429" s="23"/>
      <c r="F429" s="20"/>
      <c r="G429" s="32"/>
      <c r="H429" s="21"/>
      <c r="I429" s="28"/>
      <c r="J429" s="57">
        <f t="shared" si="50"/>
        <v>12</v>
      </c>
      <c r="K429" s="69"/>
      <c r="L429" s="65" t="str">
        <f>IF(M429="X",K429,IF(G429=[1]Notice!$B$309,A429+[1]Notice!$C$309,IF(G429=[1]Notice!$B$310,A429+[1]Notice!$C$310,IF(G429=[1]Notice!$B$311,A429+[1]Notice!$C$311,IF(G429=[1]Notice!$B$312,A429+[1]Notice!$C$312,IF(G429=[1]Notice!$B$313,A429+[1]Notice!$C$313,IF(G429=[1]Notice!$B$314,A429+[1]Notice!$C$314,"")))))))</f>
        <v/>
      </c>
      <c r="M429" s="67"/>
      <c r="N429" s="27"/>
      <c r="O429" s="45"/>
      <c r="P429" s="46"/>
    </row>
    <row r="430" spans="1:16" ht="15" customHeight="1">
      <c r="A430" s="34">
        <f t="shared" si="53"/>
        <v>41320</v>
      </c>
      <c r="B430" s="124"/>
      <c r="C430" s="127"/>
      <c r="D430" s="128"/>
      <c r="E430" s="23"/>
      <c r="F430" s="20"/>
      <c r="G430" s="32"/>
      <c r="H430" s="21"/>
      <c r="I430" s="28"/>
      <c r="J430" s="57">
        <f t="shared" si="50"/>
        <v>12</v>
      </c>
      <c r="K430" s="69"/>
      <c r="L430" s="65" t="str">
        <f>IF(M430="X",K430,IF(G430=[1]Notice!$B$309,A430+[1]Notice!$C$309,IF(G430=[1]Notice!$B$310,A430+[1]Notice!$C$310,IF(G430=[1]Notice!$B$311,A430+[1]Notice!$C$311,IF(G430=[1]Notice!$B$312,A430+[1]Notice!$C$312,IF(G430=[1]Notice!$B$313,A430+[1]Notice!$C$313,IF(G430=[1]Notice!$B$314,A430+[1]Notice!$C$314,"")))))))</f>
        <v/>
      </c>
      <c r="M430" s="67"/>
      <c r="N430" s="27"/>
      <c r="O430" s="45"/>
      <c r="P430" s="46"/>
    </row>
    <row r="431" spans="1:16" ht="15" customHeight="1">
      <c r="A431" s="34">
        <f t="shared" si="53"/>
        <v>41320</v>
      </c>
      <c r="B431" s="124"/>
      <c r="C431" s="127"/>
      <c r="D431" s="128"/>
      <c r="E431" s="23"/>
      <c r="F431" s="20"/>
      <c r="G431" s="32"/>
      <c r="H431" s="21"/>
      <c r="I431" s="28"/>
      <c r="J431" s="57">
        <f t="shared" si="50"/>
        <v>12</v>
      </c>
      <c r="K431" s="69"/>
      <c r="L431" s="65" t="str">
        <f>IF(M431="X",K431,IF(G431=[1]Notice!$B$309,A431+[1]Notice!$C$309,IF(G431=[1]Notice!$B$310,A431+[1]Notice!$C$310,IF(G431=[1]Notice!$B$311,A431+[1]Notice!$C$311,IF(G431=[1]Notice!$B$312,A431+[1]Notice!$C$312,IF(G431=[1]Notice!$B$313,A431+[1]Notice!$C$313,IF(G431=[1]Notice!$B$314,A431+[1]Notice!$C$314,"")))))))</f>
        <v/>
      </c>
      <c r="M431" s="67"/>
      <c r="N431" s="27"/>
      <c r="O431" s="45"/>
      <c r="P431" s="46"/>
    </row>
    <row r="432" spans="1:16" ht="15" customHeight="1">
      <c r="A432" s="34">
        <f t="shared" si="53"/>
        <v>41320</v>
      </c>
      <c r="B432" s="51"/>
      <c r="C432" s="51"/>
      <c r="D432" s="51"/>
      <c r="E432" s="23"/>
      <c r="F432" s="20"/>
      <c r="G432" s="32"/>
      <c r="H432" s="21"/>
      <c r="I432" s="28"/>
      <c r="J432" s="57">
        <f t="shared" si="50"/>
        <v>12</v>
      </c>
      <c r="K432" s="69"/>
      <c r="L432" s="65" t="str">
        <f>IF(M432="X",K432,IF(G432=[1]Notice!$B$309,A432+[1]Notice!$C$309,IF(G432=[1]Notice!$B$310,A432+[1]Notice!$C$310,IF(G432=[1]Notice!$B$311,A432+[1]Notice!$C$311,IF(G432=[1]Notice!$B$312,A432+[1]Notice!$C$312,IF(G432=[1]Notice!$B$313,A432+[1]Notice!$C$313,IF(G432=[1]Notice!$B$314,A432+[1]Notice!$C$314,"")))))))</f>
        <v/>
      </c>
      <c r="M432" s="67"/>
      <c r="N432" s="27"/>
      <c r="O432" s="45"/>
      <c r="P432" s="46"/>
    </row>
    <row r="433" spans="1:16" ht="15" customHeight="1">
      <c r="A433" s="33">
        <f>DATEVALUE(C433)</f>
        <v>41321</v>
      </c>
      <c r="B433" s="123" t="str">
        <f>TEXT(C433,"jjj")</f>
        <v>sam</v>
      </c>
      <c r="C433" s="125" t="str">
        <f>"16 Février "&amp;[1]Notice!$G$34</f>
        <v>16 Février 2013</v>
      </c>
      <c r="D433" s="126"/>
      <c r="E433" s="23"/>
      <c r="F433" s="20"/>
      <c r="G433" s="32"/>
      <c r="H433" s="21"/>
      <c r="I433" s="28"/>
      <c r="J433" s="57">
        <f>J432-H433+I433</f>
        <v>12</v>
      </c>
      <c r="K433" s="69"/>
      <c r="L433" s="65" t="str">
        <f>IF(M433="X",K433,IF(G433=[1]Notice!$B$309,A433+[1]Notice!$C$309,IF(G433=[1]Notice!$B$310,A433+[1]Notice!$C$310,IF(G433=[1]Notice!$B$311,A433+[1]Notice!$C$311,IF(G433=[1]Notice!$B$312,A433+[1]Notice!$C$312,IF(G433=[1]Notice!$B$313,A433+[1]Notice!$C$313,IF(G433=[1]Notice!$B$314,A433+[1]Notice!$C$314,"")))))))</f>
        <v/>
      </c>
      <c r="M433" s="67"/>
      <c r="N433" s="27"/>
      <c r="O433" s="45"/>
      <c r="P433" s="46"/>
    </row>
    <row r="434" spans="1:16" ht="15" customHeight="1">
      <c r="A434" s="34">
        <f>A433</f>
        <v>41321</v>
      </c>
      <c r="B434" s="124"/>
      <c r="C434" s="127"/>
      <c r="D434" s="128"/>
      <c r="E434" s="23"/>
      <c r="F434" s="20"/>
      <c r="G434" s="32"/>
      <c r="H434" s="21"/>
      <c r="I434" s="28"/>
      <c r="J434" s="57">
        <f>J433-H434+I434</f>
        <v>12</v>
      </c>
      <c r="K434" s="69"/>
      <c r="L434" s="65" t="str">
        <f>IF(M434="X",K434,IF(G434=[1]Notice!$B$309,A434+[1]Notice!$C$309,IF(G434=[1]Notice!$B$310,A434+[1]Notice!$C$310,IF(G434=[1]Notice!$B$311,A434+[1]Notice!$C$311,IF(G434=[1]Notice!$B$312,A434+[1]Notice!$C$312,IF(G434=[1]Notice!$B$313,A434+[1]Notice!$C$313,IF(G434=[1]Notice!$B$314,A434+[1]Notice!$C$314,"")))))))</f>
        <v/>
      </c>
      <c r="M434" s="67"/>
      <c r="N434" s="27"/>
      <c r="O434" s="45"/>
      <c r="P434" s="46"/>
    </row>
    <row r="435" spans="1:16" ht="15" customHeight="1">
      <c r="A435" s="34">
        <f t="shared" ref="A435:A442" si="54">A434</f>
        <v>41321</v>
      </c>
      <c r="B435" s="124"/>
      <c r="C435" s="127"/>
      <c r="D435" s="128"/>
      <c r="E435" s="23"/>
      <c r="F435" s="20"/>
      <c r="G435" s="32"/>
      <c r="H435" s="21"/>
      <c r="I435" s="28"/>
      <c r="J435" s="57">
        <f>J434-H435+I435</f>
        <v>12</v>
      </c>
      <c r="K435" s="69"/>
      <c r="L435" s="65" t="str">
        <f>IF(M435="X",K435,IF(G435=[1]Notice!$B$309,A435+[1]Notice!$C$309,IF(G435=[1]Notice!$B$310,A435+[1]Notice!$C$310,IF(G435=[1]Notice!$B$311,A435+[1]Notice!$C$311,IF(G435=[1]Notice!$B$312,A435+[1]Notice!$C$312,IF(G435=[1]Notice!$B$313,A435+[1]Notice!$C$313,IF(G435=[1]Notice!$B$314,A435+[1]Notice!$C$314,"")))))))</f>
        <v/>
      </c>
      <c r="M435" s="67"/>
      <c r="N435" s="27"/>
      <c r="O435" s="45"/>
      <c r="P435" s="46"/>
    </row>
    <row r="436" spans="1:16" ht="15" customHeight="1">
      <c r="A436" s="34">
        <f t="shared" si="54"/>
        <v>41321</v>
      </c>
      <c r="B436" s="124"/>
      <c r="C436" s="127"/>
      <c r="D436" s="128"/>
      <c r="E436" s="23"/>
      <c r="F436" s="20"/>
      <c r="G436" s="32"/>
      <c r="H436" s="21"/>
      <c r="I436" s="28"/>
      <c r="J436" s="57">
        <f>J435-H436+I436</f>
        <v>12</v>
      </c>
      <c r="K436" s="69"/>
      <c r="L436" s="65" t="str">
        <f>IF(M436="X",K436,IF(G436=[1]Notice!$B$309,A436+[1]Notice!$C$309,IF(G436=[1]Notice!$B$310,A436+[1]Notice!$C$310,IF(G436=[1]Notice!$B$311,A436+[1]Notice!$C$311,IF(G436=[1]Notice!$B$312,A436+[1]Notice!$C$312,IF(G436=[1]Notice!$B$313,A436+[1]Notice!$C$313,IF(G436=[1]Notice!$B$314,A436+[1]Notice!$C$314,"")))))))</f>
        <v/>
      </c>
      <c r="M436" s="67"/>
      <c r="N436" s="27"/>
      <c r="O436" s="45"/>
      <c r="P436" s="46"/>
    </row>
    <row r="437" spans="1:16" ht="15" customHeight="1">
      <c r="A437" s="34">
        <f t="shared" si="54"/>
        <v>41321</v>
      </c>
      <c r="B437" s="124"/>
      <c r="C437" s="127"/>
      <c r="D437" s="128"/>
      <c r="E437" s="23"/>
      <c r="F437" s="20"/>
      <c r="G437" s="32"/>
      <c r="H437" s="21"/>
      <c r="I437" s="28"/>
      <c r="J437" s="57">
        <f t="shared" ref="J437:J454" si="55">J436-H437+I437</f>
        <v>12</v>
      </c>
      <c r="K437" s="69"/>
      <c r="L437" s="65" t="str">
        <f>IF(M437="X",K437,IF(G437=[1]Notice!$B$309,A437+[1]Notice!$C$309,IF(G437=[1]Notice!$B$310,A437+[1]Notice!$C$310,IF(G437=[1]Notice!$B$311,A437+[1]Notice!$C$311,IF(G437=[1]Notice!$B$312,A437+[1]Notice!$C$312,IF(G437=[1]Notice!$B$313,A437+[1]Notice!$C$313,IF(G437=[1]Notice!$B$314,A437+[1]Notice!$C$314,"")))))))</f>
        <v/>
      </c>
      <c r="M437" s="67"/>
      <c r="N437" s="27"/>
      <c r="O437" s="45"/>
      <c r="P437" s="46"/>
    </row>
    <row r="438" spans="1:16" ht="15" customHeight="1">
      <c r="A438" s="34">
        <f t="shared" si="54"/>
        <v>41321</v>
      </c>
      <c r="B438" s="124"/>
      <c r="C438" s="127"/>
      <c r="D438" s="128"/>
      <c r="E438" s="23"/>
      <c r="F438" s="20"/>
      <c r="G438" s="32"/>
      <c r="H438" s="21"/>
      <c r="I438" s="28"/>
      <c r="J438" s="57">
        <f t="shared" si="55"/>
        <v>12</v>
      </c>
      <c r="K438" s="69"/>
      <c r="L438" s="65" t="str">
        <f>IF(M438="X",K438,IF(G438=[1]Notice!$B$309,A438+[1]Notice!$C$309,IF(G438=[1]Notice!$B$310,A438+[1]Notice!$C$310,IF(G438=[1]Notice!$B$311,A438+[1]Notice!$C$311,IF(G438=[1]Notice!$B$312,A438+[1]Notice!$C$312,IF(G438=[1]Notice!$B$313,A438+[1]Notice!$C$313,IF(G438=[1]Notice!$B$314,A438+[1]Notice!$C$314,"")))))))</f>
        <v/>
      </c>
      <c r="M438" s="67"/>
      <c r="N438" s="27"/>
      <c r="O438" s="45"/>
      <c r="P438" s="46"/>
    </row>
    <row r="439" spans="1:16" ht="15" customHeight="1">
      <c r="A439" s="34">
        <f t="shared" si="54"/>
        <v>41321</v>
      </c>
      <c r="B439" s="124"/>
      <c r="C439" s="127"/>
      <c r="D439" s="128"/>
      <c r="E439" s="23"/>
      <c r="F439" s="20"/>
      <c r="G439" s="32"/>
      <c r="H439" s="21"/>
      <c r="I439" s="28"/>
      <c r="J439" s="57">
        <f t="shared" si="55"/>
        <v>12</v>
      </c>
      <c r="K439" s="69"/>
      <c r="L439" s="65" t="str">
        <f>IF(M439="X",K439,IF(G439=[1]Notice!$B$309,A439+[1]Notice!$C$309,IF(G439=[1]Notice!$B$310,A439+[1]Notice!$C$310,IF(G439=[1]Notice!$B$311,A439+[1]Notice!$C$311,IF(G439=[1]Notice!$B$312,A439+[1]Notice!$C$312,IF(G439=[1]Notice!$B$313,A439+[1]Notice!$C$313,IF(G439=[1]Notice!$B$314,A439+[1]Notice!$C$314,"")))))))</f>
        <v/>
      </c>
      <c r="M439" s="67"/>
      <c r="N439" s="27"/>
      <c r="O439" s="45"/>
      <c r="P439" s="46"/>
    </row>
    <row r="440" spans="1:16" ht="15" customHeight="1">
      <c r="A440" s="34">
        <f t="shared" si="54"/>
        <v>41321</v>
      </c>
      <c r="B440" s="124"/>
      <c r="C440" s="127"/>
      <c r="D440" s="128"/>
      <c r="E440" s="23"/>
      <c r="F440" s="20"/>
      <c r="G440" s="32"/>
      <c r="H440" s="21"/>
      <c r="I440" s="28"/>
      <c r="J440" s="57">
        <f t="shared" si="55"/>
        <v>12</v>
      </c>
      <c r="K440" s="69"/>
      <c r="L440" s="65" t="str">
        <f>IF(M440="X",K440,IF(G440=[1]Notice!$B$309,A440+[1]Notice!$C$309,IF(G440=[1]Notice!$B$310,A440+[1]Notice!$C$310,IF(G440=[1]Notice!$B$311,A440+[1]Notice!$C$311,IF(G440=[1]Notice!$B$312,A440+[1]Notice!$C$312,IF(G440=[1]Notice!$B$313,A440+[1]Notice!$C$313,IF(G440=[1]Notice!$B$314,A440+[1]Notice!$C$314,"")))))))</f>
        <v/>
      </c>
      <c r="M440" s="67"/>
      <c r="N440" s="27"/>
      <c r="O440" s="45"/>
      <c r="P440" s="46"/>
    </row>
    <row r="441" spans="1:16" ht="15" customHeight="1">
      <c r="A441" s="34">
        <f t="shared" si="54"/>
        <v>41321</v>
      </c>
      <c r="B441" s="124"/>
      <c r="C441" s="127"/>
      <c r="D441" s="128"/>
      <c r="E441" s="23"/>
      <c r="F441" s="20"/>
      <c r="G441" s="32"/>
      <c r="H441" s="21"/>
      <c r="I441" s="28"/>
      <c r="J441" s="57">
        <f t="shared" si="55"/>
        <v>12</v>
      </c>
      <c r="K441" s="69"/>
      <c r="L441" s="65" t="str">
        <f>IF(M441="X",K441,IF(G441=[1]Notice!$B$309,A441+[1]Notice!$C$309,IF(G441=[1]Notice!$B$310,A441+[1]Notice!$C$310,IF(G441=[1]Notice!$B$311,A441+[1]Notice!$C$311,IF(G441=[1]Notice!$B$312,A441+[1]Notice!$C$312,IF(G441=[1]Notice!$B$313,A441+[1]Notice!$C$313,IF(G441=[1]Notice!$B$314,A441+[1]Notice!$C$314,"")))))))</f>
        <v/>
      </c>
      <c r="M441" s="67"/>
      <c r="N441" s="27"/>
      <c r="O441" s="45"/>
      <c r="P441" s="46"/>
    </row>
    <row r="442" spans="1:16" ht="15" customHeight="1">
      <c r="A442" s="34">
        <f t="shared" si="54"/>
        <v>41321</v>
      </c>
      <c r="B442" s="51"/>
      <c r="C442" s="51"/>
      <c r="D442" s="51"/>
      <c r="E442" s="23"/>
      <c r="F442" s="20"/>
      <c r="G442" s="32"/>
      <c r="H442" s="21"/>
      <c r="I442" s="28"/>
      <c r="J442" s="57">
        <f t="shared" si="55"/>
        <v>12</v>
      </c>
      <c r="K442" s="69"/>
      <c r="L442" s="65" t="str">
        <f>IF(M442="X",K442,IF(G442=[1]Notice!$B$309,A442+[1]Notice!$C$309,IF(G442=[1]Notice!$B$310,A442+[1]Notice!$C$310,IF(G442=[1]Notice!$B$311,A442+[1]Notice!$C$311,IF(G442=[1]Notice!$B$312,A442+[1]Notice!$C$312,IF(G442=[1]Notice!$B$313,A442+[1]Notice!$C$313,IF(G442=[1]Notice!$B$314,A442+[1]Notice!$C$314,"")))))))</f>
        <v/>
      </c>
      <c r="M442" s="67"/>
      <c r="N442" s="27"/>
      <c r="O442" s="45"/>
      <c r="P442" s="46"/>
    </row>
    <row r="443" spans="1:16" ht="15" customHeight="1">
      <c r="A443" s="33">
        <f>DATEVALUE(C443)</f>
        <v>41322</v>
      </c>
      <c r="B443" s="123" t="str">
        <f>TEXT(C443,"jjj")</f>
        <v>dim</v>
      </c>
      <c r="C443" s="125" t="str">
        <f>"17 Février "&amp;[1]Notice!$G$34</f>
        <v>17 Février 2013</v>
      </c>
      <c r="D443" s="126"/>
      <c r="E443" s="23"/>
      <c r="F443" s="20"/>
      <c r="G443" s="32"/>
      <c r="H443" s="21"/>
      <c r="I443" s="28"/>
      <c r="J443" s="57">
        <f t="shared" si="55"/>
        <v>12</v>
      </c>
      <c r="K443" s="69"/>
      <c r="L443" s="65" t="str">
        <f>IF(M443="X",K443,IF(G443=[1]Notice!$B$309,A443+[1]Notice!$C$309,IF(G443=[1]Notice!$B$310,A443+[1]Notice!$C$310,IF(G443=[1]Notice!$B$311,A443+[1]Notice!$C$311,IF(G443=[1]Notice!$B$312,A443+[1]Notice!$C$312,IF(G443=[1]Notice!$B$313,A443+[1]Notice!$C$313,IF(G443=[1]Notice!$B$314,A443+[1]Notice!$C$314,"")))))))</f>
        <v/>
      </c>
      <c r="M443" s="67"/>
      <c r="N443" s="27"/>
      <c r="O443" s="45"/>
      <c r="P443" s="46"/>
    </row>
    <row r="444" spans="1:16" ht="15" customHeight="1">
      <c r="A444" s="34">
        <f>A443</f>
        <v>41322</v>
      </c>
      <c r="B444" s="124"/>
      <c r="C444" s="127"/>
      <c r="D444" s="128"/>
      <c r="E444" s="23"/>
      <c r="F444" s="20"/>
      <c r="G444" s="32"/>
      <c r="H444" s="21"/>
      <c r="I444" s="28"/>
      <c r="J444" s="57">
        <f t="shared" si="55"/>
        <v>12</v>
      </c>
      <c r="K444" s="69"/>
      <c r="L444" s="65" t="str">
        <f>IF(M444="X",K444,IF(G444=[1]Notice!$B$309,A444+[1]Notice!$C$309,IF(G444=[1]Notice!$B$310,A444+[1]Notice!$C$310,IF(G444=[1]Notice!$B$311,A444+[1]Notice!$C$311,IF(G444=[1]Notice!$B$312,A444+[1]Notice!$C$312,IF(G444=[1]Notice!$B$313,A444+[1]Notice!$C$313,IF(G444=[1]Notice!$B$314,A444+[1]Notice!$C$314,"")))))))</f>
        <v/>
      </c>
      <c r="M444" s="67"/>
      <c r="N444" s="27"/>
      <c r="O444" s="45"/>
      <c r="P444" s="46"/>
    </row>
    <row r="445" spans="1:16" ht="15" customHeight="1">
      <c r="A445" s="34">
        <f>A444</f>
        <v>41322</v>
      </c>
      <c r="B445" s="124"/>
      <c r="C445" s="127"/>
      <c r="D445" s="128"/>
      <c r="E445" s="23"/>
      <c r="F445" s="20"/>
      <c r="G445" s="32"/>
      <c r="H445" s="21"/>
      <c r="I445" s="28"/>
      <c r="J445" s="57">
        <f t="shared" si="55"/>
        <v>12</v>
      </c>
      <c r="K445" s="69"/>
      <c r="L445" s="65" t="str">
        <f>IF(M445="X",K445,IF(G445=[1]Notice!$B$309,A445+[1]Notice!$C$309,IF(G445=[1]Notice!$B$310,A445+[1]Notice!$C$310,IF(G445=[1]Notice!$B$311,A445+[1]Notice!$C$311,IF(G445=[1]Notice!$B$312,A445+[1]Notice!$C$312,IF(G445=[1]Notice!$B$313,A445+[1]Notice!$C$313,IF(G445=[1]Notice!$B$314,A445+[1]Notice!$C$314,"")))))))</f>
        <v/>
      </c>
      <c r="M445" s="67"/>
      <c r="N445" s="27"/>
      <c r="O445" s="45"/>
      <c r="P445" s="46"/>
    </row>
    <row r="446" spans="1:16" ht="15" customHeight="1">
      <c r="A446" s="34">
        <f>A445</f>
        <v>41322</v>
      </c>
      <c r="B446" s="124"/>
      <c r="C446" s="127"/>
      <c r="D446" s="128"/>
      <c r="E446" s="23"/>
      <c r="F446" s="20"/>
      <c r="G446" s="32"/>
      <c r="H446" s="21"/>
      <c r="I446" s="28"/>
      <c r="J446" s="57">
        <f t="shared" si="55"/>
        <v>12</v>
      </c>
      <c r="K446" s="69"/>
      <c r="L446" s="65" t="str">
        <f>IF(M446="X",K446,IF(G446=[1]Notice!$B$309,A446+[1]Notice!$C$309,IF(G446=[1]Notice!$B$310,A446+[1]Notice!$C$310,IF(G446=[1]Notice!$B$311,A446+[1]Notice!$C$311,IF(G446=[1]Notice!$B$312,A446+[1]Notice!$C$312,IF(G446=[1]Notice!$B$313,A446+[1]Notice!$C$313,IF(G446=[1]Notice!$B$314,A446+[1]Notice!$C$314,"")))))))</f>
        <v/>
      </c>
      <c r="M446" s="67"/>
      <c r="N446" s="27"/>
      <c r="O446" s="45"/>
      <c r="P446" s="46"/>
    </row>
    <row r="447" spans="1:16" ht="15" customHeight="1">
      <c r="A447" s="34">
        <f t="shared" ref="A447:A452" si="56">A446</f>
        <v>41322</v>
      </c>
      <c r="B447" s="124"/>
      <c r="C447" s="127"/>
      <c r="D447" s="128"/>
      <c r="E447" s="23"/>
      <c r="F447" s="20"/>
      <c r="G447" s="32"/>
      <c r="H447" s="21"/>
      <c r="I447" s="28"/>
      <c r="J447" s="57">
        <f t="shared" si="55"/>
        <v>12</v>
      </c>
      <c r="K447" s="69"/>
      <c r="L447" s="65" t="str">
        <f>IF(M447="X",K447,IF(G447=[1]Notice!$B$309,A447+[1]Notice!$C$309,IF(G447=[1]Notice!$B$310,A447+[1]Notice!$C$310,IF(G447=[1]Notice!$B$311,A447+[1]Notice!$C$311,IF(G447=[1]Notice!$B$312,A447+[1]Notice!$C$312,IF(G447=[1]Notice!$B$313,A447+[1]Notice!$C$313,IF(G447=[1]Notice!$B$314,A447+[1]Notice!$C$314,"")))))))</f>
        <v/>
      </c>
      <c r="M447" s="67"/>
      <c r="N447" s="27"/>
      <c r="O447" s="45"/>
      <c r="P447" s="46"/>
    </row>
    <row r="448" spans="1:16" ht="15" customHeight="1">
      <c r="A448" s="34">
        <f t="shared" si="56"/>
        <v>41322</v>
      </c>
      <c r="B448" s="124"/>
      <c r="C448" s="127"/>
      <c r="D448" s="128"/>
      <c r="E448" s="23"/>
      <c r="F448" s="20"/>
      <c r="G448" s="32"/>
      <c r="H448" s="21"/>
      <c r="I448" s="28"/>
      <c r="J448" s="57">
        <f t="shared" si="55"/>
        <v>12</v>
      </c>
      <c r="K448" s="69"/>
      <c r="L448" s="65" t="str">
        <f>IF(M448="X",K448,IF(G448=[1]Notice!$B$309,A448+[1]Notice!$C$309,IF(G448=[1]Notice!$B$310,A448+[1]Notice!$C$310,IF(G448=[1]Notice!$B$311,A448+[1]Notice!$C$311,IF(G448=[1]Notice!$B$312,A448+[1]Notice!$C$312,IF(G448=[1]Notice!$B$313,A448+[1]Notice!$C$313,IF(G448=[1]Notice!$B$314,A448+[1]Notice!$C$314,"")))))))</f>
        <v/>
      </c>
      <c r="M448" s="67"/>
      <c r="N448" s="27"/>
      <c r="O448" s="45"/>
      <c r="P448" s="46"/>
    </row>
    <row r="449" spans="1:16" ht="15" customHeight="1">
      <c r="A449" s="34">
        <f t="shared" si="56"/>
        <v>41322</v>
      </c>
      <c r="B449" s="124"/>
      <c r="C449" s="127"/>
      <c r="D449" s="128"/>
      <c r="E449" s="23"/>
      <c r="F449" s="20"/>
      <c r="G449" s="32"/>
      <c r="H449" s="21"/>
      <c r="I449" s="28"/>
      <c r="J449" s="57">
        <f t="shared" si="55"/>
        <v>12</v>
      </c>
      <c r="K449" s="69"/>
      <c r="L449" s="65" t="str">
        <f>IF(M449="X",K449,IF(G449=[1]Notice!$B$309,A449+[1]Notice!$C$309,IF(G449=[1]Notice!$B$310,A449+[1]Notice!$C$310,IF(G449=[1]Notice!$B$311,A449+[1]Notice!$C$311,IF(G449=[1]Notice!$B$312,A449+[1]Notice!$C$312,IF(G449=[1]Notice!$B$313,A449+[1]Notice!$C$313,IF(G449=[1]Notice!$B$314,A449+[1]Notice!$C$314,"")))))))</f>
        <v/>
      </c>
      <c r="M449" s="67"/>
      <c r="N449" s="27"/>
      <c r="O449" s="45"/>
      <c r="P449" s="46"/>
    </row>
    <row r="450" spans="1:16" ht="15" customHeight="1">
      <c r="A450" s="34">
        <f t="shared" si="56"/>
        <v>41322</v>
      </c>
      <c r="B450" s="124"/>
      <c r="C450" s="127"/>
      <c r="D450" s="128"/>
      <c r="E450" s="23"/>
      <c r="F450" s="20"/>
      <c r="G450" s="32"/>
      <c r="H450" s="21"/>
      <c r="I450" s="28"/>
      <c r="J450" s="57">
        <f t="shared" si="55"/>
        <v>12</v>
      </c>
      <c r="K450" s="69"/>
      <c r="L450" s="65" t="str">
        <f>IF(M450="X",K450,IF(G450=[1]Notice!$B$309,A450+[1]Notice!$C$309,IF(G450=[1]Notice!$B$310,A450+[1]Notice!$C$310,IF(G450=[1]Notice!$B$311,A450+[1]Notice!$C$311,IF(G450=[1]Notice!$B$312,A450+[1]Notice!$C$312,IF(G450=[1]Notice!$B$313,A450+[1]Notice!$C$313,IF(G450=[1]Notice!$B$314,A450+[1]Notice!$C$314,"")))))))</f>
        <v/>
      </c>
      <c r="M450" s="67"/>
      <c r="N450" s="27"/>
      <c r="O450" s="45"/>
      <c r="P450" s="46"/>
    </row>
    <row r="451" spans="1:16" ht="15" customHeight="1">
      <c r="A451" s="34">
        <f t="shared" si="56"/>
        <v>41322</v>
      </c>
      <c r="B451" s="124"/>
      <c r="C451" s="127"/>
      <c r="D451" s="128"/>
      <c r="E451" s="23"/>
      <c r="F451" s="20"/>
      <c r="G451" s="32"/>
      <c r="H451" s="21"/>
      <c r="I451" s="28"/>
      <c r="J451" s="57">
        <f t="shared" si="55"/>
        <v>12</v>
      </c>
      <c r="K451" s="69"/>
      <c r="L451" s="65" t="str">
        <f>IF(M451="X",K451,IF(G451=[1]Notice!$B$309,A451+[1]Notice!$C$309,IF(G451=[1]Notice!$B$310,A451+[1]Notice!$C$310,IF(G451=[1]Notice!$B$311,A451+[1]Notice!$C$311,IF(G451=[1]Notice!$B$312,A451+[1]Notice!$C$312,IF(G451=[1]Notice!$B$313,A451+[1]Notice!$C$313,IF(G451=[1]Notice!$B$314,A451+[1]Notice!$C$314,"")))))))</f>
        <v/>
      </c>
      <c r="M451" s="67"/>
      <c r="N451" s="27"/>
      <c r="O451" s="45"/>
      <c r="P451" s="46"/>
    </row>
    <row r="452" spans="1:16" ht="15" customHeight="1">
      <c r="A452" s="34">
        <f t="shared" si="56"/>
        <v>41322</v>
      </c>
      <c r="B452" s="51"/>
      <c r="C452" s="51"/>
      <c r="D452" s="51"/>
      <c r="E452" s="23"/>
      <c r="F452" s="20"/>
      <c r="G452" s="32"/>
      <c r="H452" s="21"/>
      <c r="I452" s="28"/>
      <c r="J452" s="57">
        <f t="shared" si="55"/>
        <v>12</v>
      </c>
      <c r="K452" s="69"/>
      <c r="L452" s="65" t="str">
        <f>IF(M452="X",K452,IF(G452=[1]Notice!$B$309,A452+[1]Notice!$C$309,IF(G452=[1]Notice!$B$310,A452+[1]Notice!$C$310,IF(G452=[1]Notice!$B$311,A452+[1]Notice!$C$311,IF(G452=[1]Notice!$B$312,A452+[1]Notice!$C$312,IF(G452=[1]Notice!$B$313,A452+[1]Notice!$C$313,IF(G452=[1]Notice!$B$314,A452+[1]Notice!$C$314,"")))))))</f>
        <v/>
      </c>
      <c r="M452" s="67"/>
      <c r="N452" s="27"/>
      <c r="O452" s="45"/>
      <c r="P452" s="46"/>
    </row>
    <row r="453" spans="1:16" ht="15" customHeight="1">
      <c r="A453" s="33">
        <f>DATEVALUE(C453)</f>
        <v>41323</v>
      </c>
      <c r="B453" s="123" t="str">
        <f>TEXT(C453,"jjj")</f>
        <v>lun</v>
      </c>
      <c r="C453" s="125" t="str">
        <f>"18 Février "&amp;[1]Notice!$G$34</f>
        <v>18 Février 2013</v>
      </c>
      <c r="D453" s="126"/>
      <c r="E453" s="23"/>
      <c r="F453" s="20"/>
      <c r="G453" s="32"/>
      <c r="H453" s="21"/>
      <c r="I453" s="28"/>
      <c r="J453" s="57">
        <f t="shared" si="55"/>
        <v>12</v>
      </c>
      <c r="K453" s="69"/>
      <c r="L453" s="65" t="str">
        <f>IF(M453="X",K453,IF(G453=[1]Notice!$B$309,A453+[1]Notice!$C$309,IF(G453=[1]Notice!$B$310,A453+[1]Notice!$C$310,IF(G453=[1]Notice!$B$311,A453+[1]Notice!$C$311,IF(G453=[1]Notice!$B$312,A453+[1]Notice!$C$312,IF(G453=[1]Notice!$B$313,A453+[1]Notice!$C$313,IF(G453=[1]Notice!$B$314,A453+[1]Notice!$C$314,"")))))))</f>
        <v/>
      </c>
      <c r="M453" s="67"/>
      <c r="N453" s="27"/>
      <c r="O453" s="45"/>
      <c r="P453" s="46"/>
    </row>
    <row r="454" spans="1:16" ht="15" customHeight="1">
      <c r="A454" s="34">
        <f>A453</f>
        <v>41323</v>
      </c>
      <c r="B454" s="124"/>
      <c r="C454" s="127"/>
      <c r="D454" s="128"/>
      <c r="E454" s="23"/>
      <c r="F454" s="20"/>
      <c r="G454" s="32"/>
      <c r="H454" s="21"/>
      <c r="I454" s="28"/>
      <c r="J454" s="57">
        <f t="shared" si="55"/>
        <v>12</v>
      </c>
      <c r="K454" s="69"/>
      <c r="L454" s="65" t="str">
        <f>IF(M454="X",K454,IF(G454=[1]Notice!$B$309,A454+[1]Notice!$C$309,IF(G454=[1]Notice!$B$310,A454+[1]Notice!$C$310,IF(G454=[1]Notice!$B$311,A454+[1]Notice!$C$311,IF(G454=[1]Notice!$B$312,A454+[1]Notice!$C$312,IF(G454=[1]Notice!$B$313,A454+[1]Notice!$C$313,IF(G454=[1]Notice!$B$314,A454+[1]Notice!$C$314,"")))))))</f>
        <v/>
      </c>
      <c r="M454" s="67"/>
      <c r="N454" s="27"/>
      <c r="O454" s="45"/>
      <c r="P454" s="46"/>
    </row>
    <row r="455" spans="1:16" ht="15" customHeight="1">
      <c r="A455" s="34">
        <f t="shared" ref="A455:A462" si="57">A454</f>
        <v>41323</v>
      </c>
      <c r="B455" s="124"/>
      <c r="C455" s="127"/>
      <c r="D455" s="128"/>
      <c r="E455" s="23"/>
      <c r="F455" s="20"/>
      <c r="G455" s="32"/>
      <c r="H455" s="21"/>
      <c r="I455" s="28"/>
      <c r="J455" s="57">
        <f>J454-H455+I455</f>
        <v>12</v>
      </c>
      <c r="K455" s="69"/>
      <c r="L455" s="65" t="str">
        <f>IF(M455="X",K455,IF(G455=[1]Notice!$B$309,A455+[1]Notice!$C$309,IF(G455=[1]Notice!$B$310,A455+[1]Notice!$C$310,IF(G455=[1]Notice!$B$311,A455+[1]Notice!$C$311,IF(G455=[1]Notice!$B$312,A455+[1]Notice!$C$312,IF(G455=[1]Notice!$B$313,A455+[1]Notice!$C$313,IF(G455=[1]Notice!$B$314,A455+[1]Notice!$C$314,"")))))))</f>
        <v/>
      </c>
      <c r="M455" s="67"/>
      <c r="N455" s="27"/>
      <c r="O455" s="45"/>
      <c r="P455" s="46"/>
    </row>
    <row r="456" spans="1:16" ht="15" customHeight="1">
      <c r="A456" s="34">
        <f t="shared" si="57"/>
        <v>41323</v>
      </c>
      <c r="B456" s="124"/>
      <c r="C456" s="127"/>
      <c r="D456" s="128"/>
      <c r="E456" s="23"/>
      <c r="F456" s="20"/>
      <c r="G456" s="32"/>
      <c r="H456" s="21"/>
      <c r="I456" s="28"/>
      <c r="J456" s="57">
        <f>J455-H456+I456</f>
        <v>12</v>
      </c>
      <c r="K456" s="69"/>
      <c r="L456" s="65" t="str">
        <f>IF(M456="X",K456,IF(G456=[1]Notice!$B$309,A456+[1]Notice!$C$309,IF(G456=[1]Notice!$B$310,A456+[1]Notice!$C$310,IF(G456=[1]Notice!$B$311,A456+[1]Notice!$C$311,IF(G456=[1]Notice!$B$312,A456+[1]Notice!$C$312,IF(G456=[1]Notice!$B$313,A456+[1]Notice!$C$313,IF(G456=[1]Notice!$B$314,A456+[1]Notice!$C$314,"")))))))</f>
        <v/>
      </c>
      <c r="M456" s="67"/>
      <c r="N456" s="27"/>
      <c r="O456" s="45"/>
      <c r="P456" s="46"/>
    </row>
    <row r="457" spans="1:16" ht="15" customHeight="1">
      <c r="A457" s="34">
        <f t="shared" si="57"/>
        <v>41323</v>
      </c>
      <c r="B457" s="124"/>
      <c r="C457" s="127"/>
      <c r="D457" s="128"/>
      <c r="E457" s="23"/>
      <c r="F457" s="20"/>
      <c r="G457" s="32"/>
      <c r="H457" s="21"/>
      <c r="I457" s="28"/>
      <c r="J457" s="57">
        <f t="shared" ref="J457:J482" si="58">J456-H457+I457</f>
        <v>12</v>
      </c>
      <c r="K457" s="69"/>
      <c r="L457" s="65" t="str">
        <f>IF(M457="X",K457,IF(G457=[1]Notice!$B$309,A457+[1]Notice!$C$309,IF(G457=[1]Notice!$B$310,A457+[1]Notice!$C$310,IF(G457=[1]Notice!$B$311,A457+[1]Notice!$C$311,IF(G457=[1]Notice!$B$312,A457+[1]Notice!$C$312,IF(G457=[1]Notice!$B$313,A457+[1]Notice!$C$313,IF(G457=[1]Notice!$B$314,A457+[1]Notice!$C$314,"")))))))</f>
        <v/>
      </c>
      <c r="M457" s="67"/>
      <c r="N457" s="27"/>
      <c r="O457" s="45"/>
      <c r="P457" s="46"/>
    </row>
    <row r="458" spans="1:16" ht="15" customHeight="1">
      <c r="A458" s="34">
        <f t="shared" si="57"/>
        <v>41323</v>
      </c>
      <c r="B458" s="124"/>
      <c r="C458" s="127"/>
      <c r="D458" s="128"/>
      <c r="E458" s="23"/>
      <c r="F458" s="20"/>
      <c r="G458" s="32"/>
      <c r="H458" s="21"/>
      <c r="I458" s="28"/>
      <c r="J458" s="57">
        <f t="shared" si="58"/>
        <v>12</v>
      </c>
      <c r="K458" s="69"/>
      <c r="L458" s="65" t="str">
        <f>IF(M458="X",K458,IF(G458=[1]Notice!$B$309,A458+[1]Notice!$C$309,IF(G458=[1]Notice!$B$310,A458+[1]Notice!$C$310,IF(G458=[1]Notice!$B$311,A458+[1]Notice!$C$311,IF(G458=[1]Notice!$B$312,A458+[1]Notice!$C$312,IF(G458=[1]Notice!$B$313,A458+[1]Notice!$C$313,IF(G458=[1]Notice!$B$314,A458+[1]Notice!$C$314,"")))))))</f>
        <v/>
      </c>
      <c r="M458" s="67"/>
      <c r="N458" s="27"/>
      <c r="O458" s="45"/>
      <c r="P458" s="46"/>
    </row>
    <row r="459" spans="1:16" ht="15" customHeight="1">
      <c r="A459" s="34">
        <f t="shared" si="57"/>
        <v>41323</v>
      </c>
      <c r="B459" s="124"/>
      <c r="C459" s="127"/>
      <c r="D459" s="128"/>
      <c r="E459" s="23"/>
      <c r="F459" s="20"/>
      <c r="G459" s="32"/>
      <c r="H459" s="21"/>
      <c r="I459" s="28"/>
      <c r="J459" s="57">
        <f t="shared" si="58"/>
        <v>12</v>
      </c>
      <c r="K459" s="69"/>
      <c r="L459" s="65" t="str">
        <f>IF(M459="X",K459,IF(G459=[1]Notice!$B$309,A459+[1]Notice!$C$309,IF(G459=[1]Notice!$B$310,A459+[1]Notice!$C$310,IF(G459=[1]Notice!$B$311,A459+[1]Notice!$C$311,IF(G459=[1]Notice!$B$312,A459+[1]Notice!$C$312,IF(G459=[1]Notice!$B$313,A459+[1]Notice!$C$313,IF(G459=[1]Notice!$B$314,A459+[1]Notice!$C$314,"")))))))</f>
        <v/>
      </c>
      <c r="M459" s="67"/>
      <c r="N459" s="27"/>
      <c r="O459" s="45"/>
      <c r="P459" s="46"/>
    </row>
    <row r="460" spans="1:16" ht="15" customHeight="1">
      <c r="A460" s="34">
        <f t="shared" si="57"/>
        <v>41323</v>
      </c>
      <c r="B460" s="124"/>
      <c r="C460" s="127"/>
      <c r="D460" s="128"/>
      <c r="E460" s="23"/>
      <c r="F460" s="20"/>
      <c r="G460" s="32"/>
      <c r="H460" s="21"/>
      <c r="I460" s="28"/>
      <c r="J460" s="57">
        <f t="shared" si="58"/>
        <v>12</v>
      </c>
      <c r="K460" s="69"/>
      <c r="L460" s="65" t="str">
        <f>IF(M460="X",K460,IF(G460=[1]Notice!$B$309,A460+[1]Notice!$C$309,IF(G460=[1]Notice!$B$310,A460+[1]Notice!$C$310,IF(G460=[1]Notice!$B$311,A460+[1]Notice!$C$311,IF(G460=[1]Notice!$B$312,A460+[1]Notice!$C$312,IF(G460=[1]Notice!$B$313,A460+[1]Notice!$C$313,IF(G460=[1]Notice!$B$314,A460+[1]Notice!$C$314,"")))))))</f>
        <v/>
      </c>
      <c r="M460" s="67"/>
      <c r="N460" s="27"/>
      <c r="O460" s="45"/>
      <c r="P460" s="46"/>
    </row>
    <row r="461" spans="1:16" ht="15" customHeight="1">
      <c r="A461" s="34">
        <f t="shared" si="57"/>
        <v>41323</v>
      </c>
      <c r="B461" s="124"/>
      <c r="C461" s="127"/>
      <c r="D461" s="128"/>
      <c r="E461" s="23"/>
      <c r="F461" s="20"/>
      <c r="G461" s="32"/>
      <c r="H461" s="21"/>
      <c r="I461" s="28"/>
      <c r="J461" s="57">
        <f t="shared" si="58"/>
        <v>12</v>
      </c>
      <c r="K461" s="69"/>
      <c r="L461" s="65" t="str">
        <f>IF(M461="X",K461,IF(G461=[1]Notice!$B$309,A461+[1]Notice!$C$309,IF(G461=[1]Notice!$B$310,A461+[1]Notice!$C$310,IF(G461=[1]Notice!$B$311,A461+[1]Notice!$C$311,IF(G461=[1]Notice!$B$312,A461+[1]Notice!$C$312,IF(G461=[1]Notice!$B$313,A461+[1]Notice!$C$313,IF(G461=[1]Notice!$B$314,A461+[1]Notice!$C$314,"")))))))</f>
        <v/>
      </c>
      <c r="M461" s="67"/>
      <c r="N461" s="27"/>
      <c r="O461" s="45"/>
      <c r="P461" s="46"/>
    </row>
    <row r="462" spans="1:16" ht="15" customHeight="1">
      <c r="A462" s="34">
        <f t="shared" si="57"/>
        <v>41323</v>
      </c>
      <c r="B462" s="51"/>
      <c r="C462" s="51"/>
      <c r="D462" s="51"/>
      <c r="E462" s="23"/>
      <c r="F462" s="20"/>
      <c r="G462" s="32"/>
      <c r="H462" s="21"/>
      <c r="I462" s="28"/>
      <c r="J462" s="57">
        <f t="shared" si="58"/>
        <v>12</v>
      </c>
      <c r="K462" s="69"/>
      <c r="L462" s="65" t="str">
        <f>IF(M462="X",K462,IF(G462=[1]Notice!$B$309,A462+[1]Notice!$C$309,IF(G462=[1]Notice!$B$310,A462+[1]Notice!$C$310,IF(G462=[1]Notice!$B$311,A462+[1]Notice!$C$311,IF(G462=[1]Notice!$B$312,A462+[1]Notice!$C$312,IF(G462=[1]Notice!$B$313,A462+[1]Notice!$C$313,IF(G462=[1]Notice!$B$314,A462+[1]Notice!$C$314,"")))))))</f>
        <v/>
      </c>
      <c r="M462" s="67"/>
      <c r="N462" s="27"/>
      <c r="O462" s="45"/>
      <c r="P462" s="46"/>
    </row>
    <row r="463" spans="1:16" ht="15" customHeight="1">
      <c r="A463" s="33">
        <f>DATEVALUE(C463)</f>
        <v>41324</v>
      </c>
      <c r="B463" s="123" t="str">
        <f>TEXT(C463,"jjj")</f>
        <v>mar</v>
      </c>
      <c r="C463" s="125" t="str">
        <f>"19 Février "&amp;[1]Notice!$G$34</f>
        <v>19 Février 2013</v>
      </c>
      <c r="D463" s="126"/>
      <c r="E463" s="23"/>
      <c r="F463" s="20"/>
      <c r="G463" s="32"/>
      <c r="H463" s="21"/>
      <c r="I463" s="28"/>
      <c r="J463" s="57">
        <f t="shared" si="58"/>
        <v>12</v>
      </c>
      <c r="K463" s="69"/>
      <c r="L463" s="65" t="str">
        <f>IF(M463="X",K463,IF(G463=[1]Notice!$B$309,A463+[1]Notice!$C$309,IF(G463=[1]Notice!$B$310,A463+[1]Notice!$C$310,IF(G463=[1]Notice!$B$311,A463+[1]Notice!$C$311,IF(G463=[1]Notice!$B$312,A463+[1]Notice!$C$312,IF(G463=[1]Notice!$B$313,A463+[1]Notice!$C$313,IF(G463=[1]Notice!$B$314,A463+[1]Notice!$C$314,"")))))))</f>
        <v/>
      </c>
      <c r="M463" s="67"/>
      <c r="N463" s="27"/>
      <c r="O463" s="45"/>
      <c r="P463" s="46"/>
    </row>
    <row r="464" spans="1:16" ht="15" customHeight="1">
      <c r="A464" s="34">
        <f>A463</f>
        <v>41324</v>
      </c>
      <c r="B464" s="124"/>
      <c r="C464" s="127"/>
      <c r="D464" s="128"/>
      <c r="E464" s="23"/>
      <c r="F464" s="20"/>
      <c r="G464" s="32"/>
      <c r="H464" s="21"/>
      <c r="I464" s="28"/>
      <c r="J464" s="57">
        <f t="shared" si="58"/>
        <v>12</v>
      </c>
      <c r="K464" s="69"/>
      <c r="L464" s="65" t="str">
        <f>IF(M464="X",K464,IF(G464=[1]Notice!$B$309,A464+[1]Notice!$C$309,IF(G464=[1]Notice!$B$310,A464+[1]Notice!$C$310,IF(G464=[1]Notice!$B$311,A464+[1]Notice!$C$311,IF(G464=[1]Notice!$B$312,A464+[1]Notice!$C$312,IF(G464=[1]Notice!$B$313,A464+[1]Notice!$C$313,IF(G464=[1]Notice!$B$314,A464+[1]Notice!$C$314,"")))))))</f>
        <v/>
      </c>
      <c r="M464" s="67"/>
      <c r="N464" s="27"/>
      <c r="O464" s="45"/>
      <c r="P464" s="46"/>
    </row>
    <row r="465" spans="1:16" ht="15" customHeight="1">
      <c r="A465" s="34">
        <f t="shared" ref="A465:A472" si="59">A464</f>
        <v>41324</v>
      </c>
      <c r="B465" s="124"/>
      <c r="C465" s="127"/>
      <c r="D465" s="128"/>
      <c r="E465" s="22"/>
      <c r="F465" s="20"/>
      <c r="G465" s="32"/>
      <c r="H465" s="24"/>
      <c r="I465" s="28"/>
      <c r="J465" s="57">
        <f t="shared" si="58"/>
        <v>12</v>
      </c>
      <c r="K465" s="69"/>
      <c r="L465" s="65" t="str">
        <f>IF(M465="X",K465,IF(G465=[1]Notice!$B$309,A465+[1]Notice!$C$309,IF(G465=[1]Notice!$B$310,A465+[1]Notice!$C$310,IF(G465=[1]Notice!$B$311,A465+[1]Notice!$C$311,IF(G465=[1]Notice!$B$312,A465+[1]Notice!$C$312,IF(G465=[1]Notice!$B$313,A465+[1]Notice!$C$313,IF(G465=[1]Notice!$B$314,A465+[1]Notice!$C$314,"")))))))</f>
        <v/>
      </c>
      <c r="M465" s="67"/>
      <c r="N465" s="27"/>
      <c r="O465" s="45"/>
      <c r="P465" s="46"/>
    </row>
    <row r="466" spans="1:16" ht="15" customHeight="1">
      <c r="A466" s="34">
        <f t="shared" si="59"/>
        <v>41324</v>
      </c>
      <c r="B466" s="124"/>
      <c r="C466" s="127"/>
      <c r="D466" s="128"/>
      <c r="E466" s="23"/>
      <c r="F466" s="20"/>
      <c r="G466" s="32"/>
      <c r="H466" s="21"/>
      <c r="I466" s="28"/>
      <c r="J466" s="57">
        <f t="shared" si="58"/>
        <v>12</v>
      </c>
      <c r="K466" s="69"/>
      <c r="L466" s="65" t="str">
        <f>IF(M466="X",K466,IF(G466=[1]Notice!$B$309,A466+[1]Notice!$C$309,IF(G466=[1]Notice!$B$310,A466+[1]Notice!$C$310,IF(G466=[1]Notice!$B$311,A466+[1]Notice!$C$311,IF(G466=[1]Notice!$B$312,A466+[1]Notice!$C$312,IF(G466=[1]Notice!$B$313,A466+[1]Notice!$C$313,IF(G466=[1]Notice!$B$314,A466+[1]Notice!$C$314,"")))))))</f>
        <v/>
      </c>
      <c r="M466" s="67"/>
      <c r="N466" s="27"/>
      <c r="O466" s="45"/>
      <c r="P466" s="46"/>
    </row>
    <row r="467" spans="1:16" ht="15" customHeight="1">
      <c r="A467" s="34">
        <f t="shared" si="59"/>
        <v>41324</v>
      </c>
      <c r="B467" s="124"/>
      <c r="C467" s="127"/>
      <c r="D467" s="128"/>
      <c r="E467" s="23"/>
      <c r="F467" s="20"/>
      <c r="G467" s="32"/>
      <c r="H467" s="21"/>
      <c r="I467" s="28"/>
      <c r="J467" s="57">
        <f t="shared" si="58"/>
        <v>12</v>
      </c>
      <c r="K467" s="69"/>
      <c r="L467" s="65" t="str">
        <f>IF(M467="X",K467,IF(G467=[1]Notice!$B$309,A467+[1]Notice!$C$309,IF(G467=[1]Notice!$B$310,A467+[1]Notice!$C$310,IF(G467=[1]Notice!$B$311,A467+[1]Notice!$C$311,IF(G467=[1]Notice!$B$312,A467+[1]Notice!$C$312,IF(G467=[1]Notice!$B$313,A467+[1]Notice!$C$313,IF(G467=[1]Notice!$B$314,A467+[1]Notice!$C$314,"")))))))</f>
        <v/>
      </c>
      <c r="M467" s="67"/>
      <c r="N467" s="27"/>
      <c r="O467" s="45"/>
      <c r="P467" s="46"/>
    </row>
    <row r="468" spans="1:16" ht="15" customHeight="1">
      <c r="A468" s="34"/>
      <c r="B468" s="124"/>
      <c r="C468" s="127"/>
      <c r="D468" s="128"/>
      <c r="E468" s="22"/>
      <c r="F468" s="20"/>
      <c r="G468" s="32"/>
      <c r="H468" s="24"/>
      <c r="I468" s="28"/>
      <c r="J468" s="57">
        <f t="shared" si="58"/>
        <v>12</v>
      </c>
      <c r="K468" s="69"/>
      <c r="L468" s="65" t="str">
        <f>IF(M468="X",K468,IF(G468=[1]Notice!$B$309,A468+[1]Notice!$C$309,IF(G468=[1]Notice!$B$310,A468+[1]Notice!$C$310,IF(G468=[1]Notice!$B$311,A468+[1]Notice!$C$311,IF(G468=[1]Notice!$B$312,A468+[1]Notice!$C$312,IF(G468=[1]Notice!$B$313,A468+[1]Notice!$C$313,IF(G468=[1]Notice!$B$314,A468+[1]Notice!$C$314,"")))))))</f>
        <v/>
      </c>
      <c r="M468" s="67"/>
      <c r="N468" s="27"/>
      <c r="O468" s="45"/>
      <c r="P468" s="46"/>
    </row>
    <row r="469" spans="1:16" ht="15" customHeight="1">
      <c r="A469" s="34">
        <f t="shared" si="59"/>
        <v>0</v>
      </c>
      <c r="B469" s="124"/>
      <c r="C469" s="127"/>
      <c r="D469" s="128"/>
      <c r="E469" s="22"/>
      <c r="F469" s="20"/>
      <c r="G469" s="32"/>
      <c r="H469" s="24"/>
      <c r="I469" s="28"/>
      <c r="J469" s="57">
        <f t="shared" si="58"/>
        <v>12</v>
      </c>
      <c r="K469" s="69"/>
      <c r="L469" s="65" t="str">
        <f>IF(M469="X",K469,IF(G469=[1]Notice!$B$309,A469+[1]Notice!$C$309,IF(G469=[1]Notice!$B$310,A469+[1]Notice!$C$310,IF(G469=[1]Notice!$B$311,A469+[1]Notice!$C$311,IF(G469=[1]Notice!$B$312,A469+[1]Notice!$C$312,IF(G469=[1]Notice!$B$313,A469+[1]Notice!$C$313,IF(G469=[1]Notice!$B$314,A469+[1]Notice!$C$314,"")))))))</f>
        <v/>
      </c>
      <c r="M469" s="67"/>
      <c r="N469" s="27"/>
      <c r="O469" s="45"/>
      <c r="P469" s="46"/>
    </row>
    <row r="470" spans="1:16" ht="15" customHeight="1">
      <c r="A470" s="34">
        <f t="shared" si="59"/>
        <v>0</v>
      </c>
      <c r="B470" s="124"/>
      <c r="C470" s="127"/>
      <c r="D470" s="128"/>
      <c r="E470" s="22"/>
      <c r="F470" s="20"/>
      <c r="G470" s="32"/>
      <c r="H470" s="24"/>
      <c r="I470" s="28"/>
      <c r="J470" s="57">
        <f t="shared" si="58"/>
        <v>12</v>
      </c>
      <c r="K470" s="69"/>
      <c r="L470" s="65" t="str">
        <f>IF(M470="X",K470,IF(G470=[1]Notice!$B$309,A470+[1]Notice!$C$309,IF(G470=[1]Notice!$B$310,A470+[1]Notice!$C$310,IF(G470=[1]Notice!$B$311,A470+[1]Notice!$C$311,IF(G470=[1]Notice!$B$312,A470+[1]Notice!$C$312,IF(G470=[1]Notice!$B$313,A470+[1]Notice!$C$313,IF(G470=[1]Notice!$B$314,A470+[1]Notice!$C$314,"")))))))</f>
        <v/>
      </c>
      <c r="M470" s="67"/>
      <c r="N470" s="27"/>
      <c r="O470" s="45"/>
      <c r="P470" s="46"/>
    </row>
    <row r="471" spans="1:16" ht="15" customHeight="1">
      <c r="A471" s="34">
        <f t="shared" si="59"/>
        <v>0</v>
      </c>
      <c r="B471" s="124"/>
      <c r="C471" s="127"/>
      <c r="D471" s="128"/>
      <c r="E471" s="23"/>
      <c r="F471" s="20"/>
      <c r="G471" s="32"/>
      <c r="H471" s="21"/>
      <c r="I471" s="28"/>
      <c r="J471" s="57">
        <f t="shared" si="58"/>
        <v>12</v>
      </c>
      <c r="K471" s="69"/>
      <c r="L471" s="65" t="str">
        <f>IF(M471="X",K471,IF(G471=[1]Notice!$B$309,A471+[1]Notice!$C$309,IF(G471=[1]Notice!$B$310,A471+[1]Notice!$C$310,IF(G471=[1]Notice!$B$311,A471+[1]Notice!$C$311,IF(G471=[1]Notice!$B$312,A471+[1]Notice!$C$312,IF(G471=[1]Notice!$B$313,A471+[1]Notice!$C$313,IF(G471=[1]Notice!$B$314,A471+[1]Notice!$C$314,"")))))))</f>
        <v/>
      </c>
      <c r="M471" s="67"/>
      <c r="N471" s="27"/>
      <c r="O471" s="45"/>
      <c r="P471" s="46"/>
    </row>
    <row r="472" spans="1:16" ht="15" customHeight="1">
      <c r="A472" s="34">
        <f t="shared" si="59"/>
        <v>0</v>
      </c>
      <c r="B472" s="51"/>
      <c r="C472" s="51"/>
      <c r="D472" s="51"/>
      <c r="E472" s="23"/>
      <c r="F472" s="20"/>
      <c r="G472" s="32"/>
      <c r="H472" s="21"/>
      <c r="I472" s="28"/>
      <c r="J472" s="57">
        <f t="shared" si="58"/>
        <v>12</v>
      </c>
      <c r="K472" s="69"/>
      <c r="L472" s="65" t="str">
        <f>IF(M472="X",K472,IF(G472=[1]Notice!$B$309,A472+[1]Notice!$C$309,IF(G472=[1]Notice!$B$310,A472+[1]Notice!$C$310,IF(G472=[1]Notice!$B$311,A472+[1]Notice!$C$311,IF(G472=[1]Notice!$B$312,A472+[1]Notice!$C$312,IF(G472=[1]Notice!$B$313,A472+[1]Notice!$C$313,IF(G472=[1]Notice!$B$314,A472+[1]Notice!$C$314,"")))))))</f>
        <v/>
      </c>
      <c r="M472" s="67"/>
      <c r="N472" s="27"/>
      <c r="O472" s="45"/>
      <c r="P472" s="46"/>
    </row>
    <row r="473" spans="1:16" ht="15" customHeight="1">
      <c r="A473" s="33">
        <f>DATEVALUE(C473)</f>
        <v>41325</v>
      </c>
      <c r="B473" s="123" t="str">
        <f>TEXT(C473,"jjj")</f>
        <v>mer</v>
      </c>
      <c r="C473" s="125" t="str">
        <f>"20 Février "&amp;[1]Notice!$G$34</f>
        <v>20 Février 2013</v>
      </c>
      <c r="D473" s="126"/>
      <c r="E473" s="22"/>
      <c r="F473" s="20"/>
      <c r="G473" s="32"/>
      <c r="H473" s="24"/>
      <c r="I473" s="28"/>
      <c r="J473" s="57">
        <f t="shared" si="58"/>
        <v>12</v>
      </c>
      <c r="K473" s="69"/>
      <c r="L473" s="65" t="str">
        <f>IF(M473="X",K473,IF(G473=[1]Notice!$B$309,A473+[1]Notice!$C$309,IF(G473=[1]Notice!$B$310,A473+[1]Notice!$C$310,IF(G473=[1]Notice!$B$311,A473+[1]Notice!$C$311,IF(G473=[1]Notice!$B$312,A473+[1]Notice!$C$312,IF(G473=[1]Notice!$B$313,A473+[1]Notice!$C$313,IF(G473=[1]Notice!$B$314,A473+[1]Notice!$C$314,"")))))))</f>
        <v/>
      </c>
      <c r="M473" s="67"/>
      <c r="N473" s="27"/>
      <c r="O473" s="45"/>
      <c r="P473" s="46"/>
    </row>
    <row r="474" spans="1:16" ht="15" customHeight="1">
      <c r="A474" s="34">
        <f>A473</f>
        <v>41325</v>
      </c>
      <c r="B474" s="124"/>
      <c r="C474" s="127"/>
      <c r="D474" s="128"/>
      <c r="E474" s="23"/>
      <c r="F474" s="20"/>
      <c r="G474" s="32"/>
      <c r="H474" s="21"/>
      <c r="I474" s="28"/>
      <c r="J474" s="57">
        <f t="shared" si="58"/>
        <v>12</v>
      </c>
      <c r="K474" s="69"/>
      <c r="L474" s="65" t="str">
        <f>IF(M474="X",K474,IF(G474=[1]Notice!$B$309,A474+[1]Notice!$C$309,IF(G474=[1]Notice!$B$310,A474+[1]Notice!$C$310,IF(G474=[1]Notice!$B$311,A474+[1]Notice!$C$311,IF(G474=[1]Notice!$B$312,A474+[1]Notice!$C$312,IF(G474=[1]Notice!$B$313,A474+[1]Notice!$C$313,IF(G474=[1]Notice!$B$314,A474+[1]Notice!$C$314,"")))))))</f>
        <v/>
      </c>
      <c r="M474" s="67"/>
      <c r="N474" s="27"/>
      <c r="O474" s="45"/>
      <c r="P474" s="46"/>
    </row>
    <row r="475" spans="1:16" ht="15" customHeight="1">
      <c r="A475" s="34">
        <f>A474</f>
        <v>41325</v>
      </c>
      <c r="B475" s="124"/>
      <c r="C475" s="127"/>
      <c r="D475" s="128"/>
      <c r="E475" s="23"/>
      <c r="F475" s="20"/>
      <c r="G475" s="32"/>
      <c r="H475" s="21"/>
      <c r="I475" s="28"/>
      <c r="J475" s="57">
        <f t="shared" si="58"/>
        <v>12</v>
      </c>
      <c r="K475" s="69"/>
      <c r="L475" s="65" t="str">
        <f>IF(M475="X",K475,IF(G475=[1]Notice!$B$309,A475+[1]Notice!$C$309,IF(G475=[1]Notice!$B$310,A475+[1]Notice!$C$310,IF(G475=[1]Notice!$B$311,A475+[1]Notice!$C$311,IF(G475=[1]Notice!$B$312,A475+[1]Notice!$C$312,IF(G475=[1]Notice!$B$313,A475+[1]Notice!$C$313,IF(G475=[1]Notice!$B$314,A475+[1]Notice!$C$314,"")))))))</f>
        <v/>
      </c>
      <c r="M475" s="67"/>
      <c r="N475" s="27"/>
      <c r="O475" s="45"/>
      <c r="P475" s="46"/>
    </row>
    <row r="476" spans="1:16" ht="15" customHeight="1">
      <c r="A476" s="34">
        <f t="shared" ref="A476:A482" si="60">A475</f>
        <v>41325</v>
      </c>
      <c r="B476" s="124"/>
      <c r="C476" s="127"/>
      <c r="D476" s="128"/>
      <c r="E476" s="23"/>
      <c r="F476" s="20"/>
      <c r="G476" s="32"/>
      <c r="H476" s="21"/>
      <c r="I476" s="28"/>
      <c r="J476" s="57">
        <f t="shared" si="58"/>
        <v>12</v>
      </c>
      <c r="K476" s="69"/>
      <c r="L476" s="65" t="str">
        <f>IF(M476="X",K476,IF(G476=[1]Notice!$B$309,A476+[1]Notice!$C$309,IF(G476=[1]Notice!$B$310,A476+[1]Notice!$C$310,IF(G476=[1]Notice!$B$311,A476+[1]Notice!$C$311,IF(G476=[1]Notice!$B$312,A476+[1]Notice!$C$312,IF(G476=[1]Notice!$B$313,A476+[1]Notice!$C$313,IF(G476=[1]Notice!$B$314,A476+[1]Notice!$C$314,"")))))))</f>
        <v/>
      </c>
      <c r="M476" s="67"/>
      <c r="N476" s="27"/>
      <c r="O476" s="45"/>
      <c r="P476" s="46"/>
    </row>
    <row r="477" spans="1:16" ht="15" customHeight="1">
      <c r="A477" s="34">
        <f t="shared" si="60"/>
        <v>41325</v>
      </c>
      <c r="B477" s="124"/>
      <c r="C477" s="127"/>
      <c r="D477" s="128"/>
      <c r="E477" s="23"/>
      <c r="F477" s="20"/>
      <c r="G477" s="32"/>
      <c r="H477" s="21"/>
      <c r="I477" s="28"/>
      <c r="J477" s="57">
        <f t="shared" si="58"/>
        <v>12</v>
      </c>
      <c r="K477" s="69"/>
      <c r="L477" s="65" t="str">
        <f>IF(M477="X",K477,IF(G477=[1]Notice!$B$309,A477+[1]Notice!$C$309,IF(G477=[1]Notice!$B$310,A477+[1]Notice!$C$310,IF(G477=[1]Notice!$B$311,A477+[1]Notice!$C$311,IF(G477=[1]Notice!$B$312,A477+[1]Notice!$C$312,IF(G477=[1]Notice!$B$313,A477+[1]Notice!$C$313,IF(G477=[1]Notice!$B$314,A477+[1]Notice!$C$314,"")))))))</f>
        <v/>
      </c>
      <c r="M477" s="67"/>
      <c r="N477" s="27"/>
      <c r="O477" s="45"/>
      <c r="P477" s="46"/>
    </row>
    <row r="478" spans="1:16" ht="15" customHeight="1">
      <c r="A478" s="34">
        <f t="shared" si="60"/>
        <v>41325</v>
      </c>
      <c r="B478" s="124"/>
      <c r="C478" s="127"/>
      <c r="D478" s="128"/>
      <c r="E478" s="23"/>
      <c r="F478" s="20"/>
      <c r="G478" s="32"/>
      <c r="H478" s="21"/>
      <c r="I478" s="28"/>
      <c r="J478" s="57">
        <f t="shared" si="58"/>
        <v>12</v>
      </c>
      <c r="K478" s="69"/>
      <c r="L478" s="65" t="str">
        <f>IF(M478="X",K478,IF(G478=[1]Notice!$B$309,A478+[1]Notice!$C$309,IF(G478=[1]Notice!$B$310,A478+[1]Notice!$C$310,IF(G478=[1]Notice!$B$311,A478+[1]Notice!$C$311,IF(G478=[1]Notice!$B$312,A478+[1]Notice!$C$312,IF(G478=[1]Notice!$B$313,A478+[1]Notice!$C$313,IF(G478=[1]Notice!$B$314,A478+[1]Notice!$C$314,"")))))))</f>
        <v/>
      </c>
      <c r="M478" s="67"/>
      <c r="N478" s="27"/>
      <c r="O478" s="45"/>
      <c r="P478" s="46"/>
    </row>
    <row r="479" spans="1:16" ht="15" customHeight="1">
      <c r="A479" s="34">
        <f t="shared" si="60"/>
        <v>41325</v>
      </c>
      <c r="B479" s="124"/>
      <c r="C479" s="127"/>
      <c r="D479" s="128"/>
      <c r="E479" s="23"/>
      <c r="F479" s="20"/>
      <c r="G479" s="32"/>
      <c r="H479" s="21"/>
      <c r="I479" s="28"/>
      <c r="J479" s="57">
        <f t="shared" si="58"/>
        <v>12</v>
      </c>
      <c r="K479" s="69"/>
      <c r="L479" s="65" t="str">
        <f>IF(M479="X",K479,IF(G479=[1]Notice!$B$309,A479+[1]Notice!$C$309,IF(G479=[1]Notice!$B$310,A479+[1]Notice!$C$310,IF(G479=[1]Notice!$B$311,A479+[1]Notice!$C$311,IF(G479=[1]Notice!$B$312,A479+[1]Notice!$C$312,IF(G479=[1]Notice!$B$313,A479+[1]Notice!$C$313,IF(G479=[1]Notice!$B$314,A479+[1]Notice!$C$314,"")))))))</f>
        <v/>
      </c>
      <c r="M479" s="67"/>
      <c r="N479" s="27"/>
      <c r="O479" s="45"/>
      <c r="P479" s="46"/>
    </row>
    <row r="480" spans="1:16" ht="15" customHeight="1">
      <c r="A480" s="34">
        <f t="shared" si="60"/>
        <v>41325</v>
      </c>
      <c r="B480" s="124"/>
      <c r="C480" s="127"/>
      <c r="D480" s="128"/>
      <c r="E480" s="23"/>
      <c r="F480" s="20"/>
      <c r="G480" s="32"/>
      <c r="H480" s="21"/>
      <c r="I480" s="28"/>
      <c r="J480" s="57">
        <f t="shared" si="58"/>
        <v>12</v>
      </c>
      <c r="K480" s="69"/>
      <c r="L480" s="65" t="str">
        <f>IF(M480="X",K480,IF(G480=[1]Notice!$B$309,A480+[1]Notice!$C$309,IF(G480=[1]Notice!$B$310,A480+[1]Notice!$C$310,IF(G480=[1]Notice!$B$311,A480+[1]Notice!$C$311,IF(G480=[1]Notice!$B$312,A480+[1]Notice!$C$312,IF(G480=[1]Notice!$B$313,A480+[1]Notice!$C$313,IF(G480=[1]Notice!$B$314,A480+[1]Notice!$C$314,"")))))))</f>
        <v/>
      </c>
      <c r="M480" s="67"/>
      <c r="N480" s="27"/>
      <c r="O480" s="45"/>
      <c r="P480" s="46"/>
    </row>
    <row r="481" spans="1:16" ht="15" customHeight="1">
      <c r="A481" s="34">
        <f t="shared" si="60"/>
        <v>41325</v>
      </c>
      <c r="B481" s="124"/>
      <c r="C481" s="127"/>
      <c r="D481" s="128"/>
      <c r="E481" s="23"/>
      <c r="F481" s="20"/>
      <c r="G481" s="32"/>
      <c r="H481" s="21"/>
      <c r="I481" s="28"/>
      <c r="J481" s="57">
        <f t="shared" si="58"/>
        <v>12</v>
      </c>
      <c r="K481" s="69"/>
      <c r="L481" s="65" t="str">
        <f>IF(M481="X",K481,IF(G481=[1]Notice!$B$309,A481+[1]Notice!$C$309,IF(G481=[1]Notice!$B$310,A481+[1]Notice!$C$310,IF(G481=[1]Notice!$B$311,A481+[1]Notice!$C$311,IF(G481=[1]Notice!$B$312,A481+[1]Notice!$C$312,IF(G481=[1]Notice!$B$313,A481+[1]Notice!$C$313,IF(G481=[1]Notice!$B$314,A481+[1]Notice!$C$314,"")))))))</f>
        <v/>
      </c>
      <c r="M481" s="67"/>
      <c r="N481" s="27"/>
      <c r="O481" s="45"/>
      <c r="P481" s="46"/>
    </row>
    <row r="482" spans="1:16" ht="15" customHeight="1">
      <c r="A482" s="34">
        <f t="shared" si="60"/>
        <v>41325</v>
      </c>
      <c r="B482" s="51"/>
      <c r="C482" s="51"/>
      <c r="D482" s="51"/>
      <c r="E482" s="22"/>
      <c r="F482" s="20"/>
      <c r="G482" s="32"/>
      <c r="H482" s="24"/>
      <c r="I482" s="28"/>
      <c r="J482" s="57">
        <f t="shared" si="58"/>
        <v>12</v>
      </c>
      <c r="K482" s="69"/>
      <c r="L482" s="65" t="str">
        <f>IF(M482="X",K482,IF(G482=[1]Notice!$B$309,A482+[1]Notice!$C$309,IF(G482=[1]Notice!$B$310,A482+[1]Notice!$C$310,IF(G482=[1]Notice!$B$311,A482+[1]Notice!$C$311,IF(G482=[1]Notice!$B$312,A482+[1]Notice!$C$312,IF(G482=[1]Notice!$B$313,A482+[1]Notice!$C$313,IF(G482=[1]Notice!$B$314,A482+[1]Notice!$C$314,"")))))))</f>
        <v/>
      </c>
      <c r="M482" s="67"/>
      <c r="N482" s="27"/>
      <c r="O482" s="45"/>
      <c r="P482" s="46"/>
    </row>
    <row r="483" spans="1:16" ht="15" customHeight="1">
      <c r="A483" s="33">
        <f>DATEVALUE(C483)</f>
        <v>41326</v>
      </c>
      <c r="B483" s="123" t="str">
        <f>TEXT(C483,"jjj")</f>
        <v>jeu</v>
      </c>
      <c r="C483" s="125" t="str">
        <f>"21 Février "&amp;[1]Notice!$G$34</f>
        <v>21 Février 2013</v>
      </c>
      <c r="D483" s="126"/>
      <c r="E483" s="23"/>
      <c r="F483" s="20"/>
      <c r="G483" s="32"/>
      <c r="H483" s="21"/>
      <c r="I483" s="28"/>
      <c r="J483" s="57">
        <f>J482-H483+I483</f>
        <v>12</v>
      </c>
      <c r="K483" s="69"/>
      <c r="L483" s="65" t="str">
        <f>IF(M483="X",K483,IF(G483=[1]Notice!$B$309,A483+[1]Notice!$C$309,IF(G483=[1]Notice!$B$310,A483+[1]Notice!$C$310,IF(G483=[1]Notice!$B$311,A483+[1]Notice!$C$311,IF(G483=[1]Notice!$B$312,A483+[1]Notice!$C$312,IF(G483=[1]Notice!$B$313,A483+[1]Notice!$C$313,IF(G483=[1]Notice!$B$314,A483+[1]Notice!$C$314,"")))))))</f>
        <v/>
      </c>
      <c r="M483" s="67"/>
      <c r="N483" s="27"/>
      <c r="O483" s="45"/>
      <c r="P483" s="46"/>
    </row>
    <row r="484" spans="1:16" ht="15" customHeight="1">
      <c r="A484" s="34">
        <f>A483</f>
        <v>41326</v>
      </c>
      <c r="B484" s="124"/>
      <c r="C484" s="127"/>
      <c r="D484" s="128"/>
      <c r="E484" s="23"/>
      <c r="F484" s="20"/>
      <c r="G484" s="32"/>
      <c r="H484" s="21"/>
      <c r="I484" s="28"/>
      <c r="J484" s="57">
        <f>J483-H484+I484</f>
        <v>12</v>
      </c>
      <c r="K484" s="69"/>
      <c r="L484" s="65" t="str">
        <f>IF(M484="X",K484,IF(G484=[1]Notice!$B$309,A484+[1]Notice!$C$309,IF(G484=[1]Notice!$B$310,A484+[1]Notice!$C$310,IF(G484=[1]Notice!$B$311,A484+[1]Notice!$C$311,IF(G484=[1]Notice!$B$312,A484+[1]Notice!$C$312,IF(G484=[1]Notice!$B$313,A484+[1]Notice!$C$313,IF(G484=[1]Notice!$B$314,A484+[1]Notice!$C$314,"")))))))</f>
        <v/>
      </c>
      <c r="M484" s="67"/>
      <c r="N484" s="27"/>
      <c r="O484" s="45"/>
      <c r="P484" s="46"/>
    </row>
    <row r="485" spans="1:16" ht="15" customHeight="1">
      <c r="A485" s="34">
        <f t="shared" ref="A485:A492" si="61">A484</f>
        <v>41326</v>
      </c>
      <c r="B485" s="124"/>
      <c r="C485" s="127"/>
      <c r="D485" s="128"/>
      <c r="E485" s="23"/>
      <c r="F485" s="20"/>
      <c r="G485" s="32"/>
      <c r="H485" s="21"/>
      <c r="I485" s="28"/>
      <c r="J485" s="57">
        <f>J484-H485+I485</f>
        <v>12</v>
      </c>
      <c r="K485" s="69"/>
      <c r="L485" s="65" t="str">
        <f>IF(M485="X",K485,IF(G485=[1]Notice!$B$309,A485+[1]Notice!$C$309,IF(G485=[1]Notice!$B$310,A485+[1]Notice!$C$310,IF(G485=[1]Notice!$B$311,A485+[1]Notice!$C$311,IF(G485=[1]Notice!$B$312,A485+[1]Notice!$C$312,IF(G485=[1]Notice!$B$313,A485+[1]Notice!$C$313,IF(G485=[1]Notice!$B$314,A485+[1]Notice!$C$314,"")))))))</f>
        <v/>
      </c>
      <c r="M485" s="67"/>
      <c r="N485" s="27"/>
      <c r="O485" s="45"/>
      <c r="P485" s="46"/>
    </row>
    <row r="486" spans="1:16" ht="15" customHeight="1">
      <c r="A486" s="34">
        <f t="shared" si="61"/>
        <v>41326</v>
      </c>
      <c r="B486" s="124"/>
      <c r="C486" s="127"/>
      <c r="D486" s="128"/>
      <c r="E486" s="23"/>
      <c r="F486" s="20"/>
      <c r="G486" s="32"/>
      <c r="H486" s="21"/>
      <c r="I486" s="28"/>
      <c r="J486" s="57">
        <f>J485-H486+I486</f>
        <v>12</v>
      </c>
      <c r="K486" s="69"/>
      <c r="L486" s="65" t="str">
        <f>IF(M486="X",K486,IF(G486=[1]Notice!$B$309,A486+[1]Notice!$C$309,IF(G486=[1]Notice!$B$310,A486+[1]Notice!$C$310,IF(G486=[1]Notice!$B$311,A486+[1]Notice!$C$311,IF(G486=[1]Notice!$B$312,A486+[1]Notice!$C$312,IF(G486=[1]Notice!$B$313,A486+[1]Notice!$C$313,IF(G486=[1]Notice!$B$314,A486+[1]Notice!$C$314,"")))))))</f>
        <v/>
      </c>
      <c r="M486" s="67"/>
      <c r="N486" s="27"/>
      <c r="O486" s="45"/>
      <c r="P486" s="46"/>
    </row>
    <row r="487" spans="1:16" ht="15" customHeight="1">
      <c r="A487" s="34">
        <f t="shared" si="61"/>
        <v>41326</v>
      </c>
      <c r="B487" s="124"/>
      <c r="C487" s="127"/>
      <c r="D487" s="128"/>
      <c r="E487" s="23"/>
      <c r="F487" s="20"/>
      <c r="G487" s="32"/>
      <c r="H487" s="21"/>
      <c r="I487" s="28"/>
      <c r="J487" s="57">
        <f t="shared" ref="J487:J492" si="62">J486-H487+I487</f>
        <v>12</v>
      </c>
      <c r="K487" s="69"/>
      <c r="L487" s="65" t="str">
        <f>IF(M487="X",K487,IF(G487=[1]Notice!$B$309,A487+[1]Notice!$C$309,IF(G487=[1]Notice!$B$310,A487+[1]Notice!$C$310,IF(G487=[1]Notice!$B$311,A487+[1]Notice!$C$311,IF(G487=[1]Notice!$B$312,A487+[1]Notice!$C$312,IF(G487=[1]Notice!$B$313,A487+[1]Notice!$C$313,IF(G487=[1]Notice!$B$314,A487+[1]Notice!$C$314,"")))))))</f>
        <v/>
      </c>
      <c r="M487" s="67"/>
      <c r="N487" s="27"/>
      <c r="O487" s="45"/>
      <c r="P487" s="46"/>
    </row>
    <row r="488" spans="1:16" ht="15" customHeight="1">
      <c r="A488" s="34">
        <f t="shared" si="61"/>
        <v>41326</v>
      </c>
      <c r="B488" s="124"/>
      <c r="C488" s="127"/>
      <c r="D488" s="128"/>
      <c r="E488" s="23"/>
      <c r="F488" s="20"/>
      <c r="G488" s="32"/>
      <c r="H488" s="21"/>
      <c r="I488" s="28"/>
      <c r="J488" s="57">
        <f t="shared" si="62"/>
        <v>12</v>
      </c>
      <c r="K488" s="69"/>
      <c r="L488" s="65" t="str">
        <f>IF(M488="X",K488,IF(G488=[1]Notice!$B$309,A488+[1]Notice!$C$309,IF(G488=[1]Notice!$B$310,A488+[1]Notice!$C$310,IF(G488=[1]Notice!$B$311,A488+[1]Notice!$C$311,IF(G488=[1]Notice!$B$312,A488+[1]Notice!$C$312,IF(G488=[1]Notice!$B$313,A488+[1]Notice!$C$313,IF(G488=[1]Notice!$B$314,A488+[1]Notice!$C$314,"")))))))</f>
        <v/>
      </c>
      <c r="M488" s="67"/>
      <c r="N488" s="27"/>
      <c r="O488" s="45"/>
      <c r="P488" s="46"/>
    </row>
    <row r="489" spans="1:16" ht="15" customHeight="1">
      <c r="A489" s="34">
        <f t="shared" si="61"/>
        <v>41326</v>
      </c>
      <c r="B489" s="124"/>
      <c r="C489" s="127"/>
      <c r="D489" s="128"/>
      <c r="E489" s="23"/>
      <c r="F489" s="20"/>
      <c r="G489" s="32"/>
      <c r="H489" s="21"/>
      <c r="I489" s="28"/>
      <c r="J489" s="57">
        <f t="shared" si="62"/>
        <v>12</v>
      </c>
      <c r="K489" s="69"/>
      <c r="L489" s="65" t="str">
        <f>IF(M489="X",K489,IF(G489=[1]Notice!$B$309,A489+[1]Notice!$C$309,IF(G489=[1]Notice!$B$310,A489+[1]Notice!$C$310,IF(G489=[1]Notice!$B$311,A489+[1]Notice!$C$311,IF(G489=[1]Notice!$B$312,A489+[1]Notice!$C$312,IF(G489=[1]Notice!$B$313,A489+[1]Notice!$C$313,IF(G489=[1]Notice!$B$314,A489+[1]Notice!$C$314,"")))))))</f>
        <v/>
      </c>
      <c r="M489" s="67"/>
      <c r="N489" s="27"/>
      <c r="O489" s="45"/>
      <c r="P489" s="46"/>
    </row>
    <row r="490" spans="1:16" ht="15" customHeight="1">
      <c r="A490" s="34">
        <f t="shared" si="61"/>
        <v>41326</v>
      </c>
      <c r="B490" s="124"/>
      <c r="C490" s="127"/>
      <c r="D490" s="128"/>
      <c r="E490" s="23"/>
      <c r="F490" s="20"/>
      <c r="G490" s="32"/>
      <c r="H490" s="21"/>
      <c r="I490" s="28"/>
      <c r="J490" s="57">
        <f t="shared" si="62"/>
        <v>12</v>
      </c>
      <c r="K490" s="69"/>
      <c r="L490" s="65" t="str">
        <f>IF(M490="X",K490,IF(G490=[1]Notice!$B$309,A490+[1]Notice!$C$309,IF(G490=[1]Notice!$B$310,A490+[1]Notice!$C$310,IF(G490=[1]Notice!$B$311,A490+[1]Notice!$C$311,IF(G490=[1]Notice!$B$312,A490+[1]Notice!$C$312,IF(G490=[1]Notice!$B$313,A490+[1]Notice!$C$313,IF(G490=[1]Notice!$B$314,A490+[1]Notice!$C$314,"")))))))</f>
        <v/>
      </c>
      <c r="M490" s="67"/>
      <c r="N490" s="27"/>
      <c r="O490" s="45"/>
      <c r="P490" s="46"/>
    </row>
    <row r="491" spans="1:16" ht="15" customHeight="1">
      <c r="A491" s="34">
        <f t="shared" si="61"/>
        <v>41326</v>
      </c>
      <c r="B491" s="124"/>
      <c r="C491" s="127"/>
      <c r="D491" s="128"/>
      <c r="E491" s="23"/>
      <c r="F491" s="20"/>
      <c r="G491" s="32"/>
      <c r="H491" s="21"/>
      <c r="I491" s="28"/>
      <c r="J491" s="57">
        <f t="shared" si="62"/>
        <v>12</v>
      </c>
      <c r="K491" s="69"/>
      <c r="L491" s="65" t="str">
        <f>IF(M491="X",K491,IF(G491=[1]Notice!$B$309,A491+[1]Notice!$C$309,IF(G491=[1]Notice!$B$310,A491+[1]Notice!$C$310,IF(G491=[1]Notice!$B$311,A491+[1]Notice!$C$311,IF(G491=[1]Notice!$B$312,A491+[1]Notice!$C$312,IF(G491=[1]Notice!$B$313,A491+[1]Notice!$C$313,IF(G491=[1]Notice!$B$314,A491+[1]Notice!$C$314,"")))))))</f>
        <v/>
      </c>
      <c r="M491" s="67"/>
      <c r="N491" s="27"/>
      <c r="O491" s="45"/>
      <c r="P491" s="46"/>
    </row>
    <row r="492" spans="1:16" ht="15" customHeight="1">
      <c r="A492" s="34">
        <f t="shared" si="61"/>
        <v>41326</v>
      </c>
      <c r="B492" s="51"/>
      <c r="C492" s="51"/>
      <c r="D492" s="51"/>
      <c r="E492" s="23"/>
      <c r="F492" s="20"/>
      <c r="G492" s="32"/>
      <c r="H492" s="21"/>
      <c r="I492" s="28"/>
      <c r="J492" s="57">
        <f t="shared" si="62"/>
        <v>12</v>
      </c>
      <c r="K492" s="69"/>
      <c r="L492" s="65" t="str">
        <f>IF(M492="X",K492,IF(G492=[1]Notice!$B$309,A492+[1]Notice!$C$309,IF(G492=[1]Notice!$B$310,A492+[1]Notice!$C$310,IF(G492=[1]Notice!$B$311,A492+[1]Notice!$C$311,IF(G492=[1]Notice!$B$312,A492+[1]Notice!$C$312,IF(G492=[1]Notice!$B$313,A492+[1]Notice!$C$313,IF(G492=[1]Notice!$B$314,A492+[1]Notice!$C$314,"")))))))</f>
        <v/>
      </c>
      <c r="M492" s="67"/>
      <c r="N492" s="27"/>
      <c r="O492" s="45"/>
      <c r="P492" s="46"/>
    </row>
    <row r="493" spans="1:16" ht="15" customHeight="1">
      <c r="A493" s="33">
        <f>DATEVALUE(C493)</f>
        <v>41327</v>
      </c>
      <c r="B493" s="123" t="str">
        <f>TEXT(C493,"jjj")</f>
        <v>ven</v>
      </c>
      <c r="C493" s="125" t="str">
        <f>"22 Février "&amp;[1]Notice!$G$34</f>
        <v>22 Février 2013</v>
      </c>
      <c r="D493" s="126"/>
      <c r="E493" s="23"/>
      <c r="F493" s="20"/>
      <c r="G493" s="32"/>
      <c r="H493" s="21"/>
      <c r="I493" s="28"/>
      <c r="J493" s="57">
        <f>J492-H493+I493</f>
        <v>12</v>
      </c>
      <c r="K493" s="69"/>
      <c r="L493" s="65" t="str">
        <f>IF(M493="X",K493,IF(G493=[1]Notice!$B$309,A493+[1]Notice!$C$309,IF(G493=[1]Notice!$B$310,A493+[1]Notice!$C$310,IF(G493=[1]Notice!$B$311,A493+[1]Notice!$C$311,IF(G493=[1]Notice!$B$312,A493+[1]Notice!$C$312,IF(G493=[1]Notice!$B$313,A493+[1]Notice!$C$313,IF(G493=[1]Notice!$B$314,A493+[1]Notice!$C$314,"")))))))</f>
        <v/>
      </c>
      <c r="M493" s="67"/>
      <c r="N493" s="27"/>
      <c r="O493" s="45"/>
      <c r="P493" s="46"/>
    </row>
    <row r="494" spans="1:16" ht="15" customHeight="1">
      <c r="A494" s="34">
        <f>A493</f>
        <v>41327</v>
      </c>
      <c r="B494" s="124"/>
      <c r="C494" s="127"/>
      <c r="D494" s="128"/>
      <c r="E494" s="23"/>
      <c r="F494" s="20"/>
      <c r="G494" s="32"/>
      <c r="H494" s="21"/>
      <c r="I494" s="28"/>
      <c r="J494" s="57">
        <f>J493-H494+I494</f>
        <v>12</v>
      </c>
      <c r="K494" s="69"/>
      <c r="L494" s="65" t="str">
        <f>IF(M494="X",K494,IF(G494=[1]Notice!$B$309,A494+[1]Notice!$C$309,IF(G494=[1]Notice!$B$310,A494+[1]Notice!$C$310,IF(G494=[1]Notice!$B$311,A494+[1]Notice!$C$311,IF(G494=[1]Notice!$B$312,A494+[1]Notice!$C$312,IF(G494=[1]Notice!$B$313,A494+[1]Notice!$C$313,IF(G494=[1]Notice!$B$314,A494+[1]Notice!$C$314,"")))))))</f>
        <v/>
      </c>
      <c r="M494" s="67"/>
      <c r="N494" s="27"/>
      <c r="O494" s="45"/>
      <c r="P494" s="46"/>
    </row>
    <row r="495" spans="1:16" ht="15" customHeight="1">
      <c r="A495" s="34">
        <f t="shared" ref="A495:A502" si="63">A494</f>
        <v>41327</v>
      </c>
      <c r="B495" s="124"/>
      <c r="C495" s="127"/>
      <c r="D495" s="128"/>
      <c r="E495" s="23"/>
      <c r="F495" s="20"/>
      <c r="G495" s="32"/>
      <c r="H495" s="21"/>
      <c r="I495" s="28"/>
      <c r="J495" s="57">
        <f>J494-H495+I495</f>
        <v>12</v>
      </c>
      <c r="K495" s="69"/>
      <c r="L495" s="65" t="str">
        <f>IF(M495="X",K495,IF(G495=[1]Notice!$B$309,A495+[1]Notice!$C$309,IF(G495=[1]Notice!$B$310,A495+[1]Notice!$C$310,IF(G495=[1]Notice!$B$311,A495+[1]Notice!$C$311,IF(G495=[1]Notice!$B$312,A495+[1]Notice!$C$312,IF(G495=[1]Notice!$B$313,A495+[1]Notice!$C$313,IF(G495=[1]Notice!$B$314,A495+[1]Notice!$C$314,"")))))))</f>
        <v/>
      </c>
      <c r="M495" s="67"/>
      <c r="N495" s="27"/>
      <c r="O495" s="45"/>
      <c r="P495" s="46"/>
    </row>
    <row r="496" spans="1:16" ht="15" customHeight="1">
      <c r="A496" s="34">
        <f t="shared" si="63"/>
        <v>41327</v>
      </c>
      <c r="B496" s="124"/>
      <c r="C496" s="127"/>
      <c r="D496" s="128"/>
      <c r="E496" s="23"/>
      <c r="F496" s="20"/>
      <c r="G496" s="32"/>
      <c r="H496" s="21"/>
      <c r="I496" s="28"/>
      <c r="J496" s="57">
        <f t="shared" ref="J496:J522" si="64">J495-H496+I496</f>
        <v>12</v>
      </c>
      <c r="K496" s="69"/>
      <c r="L496" s="65" t="str">
        <f>IF(M496="X",K496,IF(G496=[1]Notice!$B$309,A496+[1]Notice!$C$309,IF(G496=[1]Notice!$B$310,A496+[1]Notice!$C$310,IF(G496=[1]Notice!$B$311,A496+[1]Notice!$C$311,IF(G496=[1]Notice!$B$312,A496+[1]Notice!$C$312,IF(G496=[1]Notice!$B$313,A496+[1]Notice!$C$313,IF(G496=[1]Notice!$B$314,A496+[1]Notice!$C$314,"")))))))</f>
        <v/>
      </c>
      <c r="M496" s="67"/>
      <c r="N496" s="27"/>
      <c r="O496" s="45"/>
      <c r="P496" s="46"/>
    </row>
    <row r="497" spans="1:16" ht="15" customHeight="1">
      <c r="A497" s="34">
        <f t="shared" si="63"/>
        <v>41327</v>
      </c>
      <c r="B497" s="124"/>
      <c r="C497" s="127"/>
      <c r="D497" s="128"/>
      <c r="E497" s="23"/>
      <c r="F497" s="20"/>
      <c r="G497" s="32"/>
      <c r="H497" s="21"/>
      <c r="I497" s="28"/>
      <c r="J497" s="57">
        <f t="shared" si="64"/>
        <v>12</v>
      </c>
      <c r="K497" s="69"/>
      <c r="L497" s="65" t="str">
        <f>IF(M497="X",K497,IF(G497=[1]Notice!$B$309,A497+[1]Notice!$C$309,IF(G497=[1]Notice!$B$310,A497+[1]Notice!$C$310,IF(G497=[1]Notice!$B$311,A497+[1]Notice!$C$311,IF(G497=[1]Notice!$B$312,A497+[1]Notice!$C$312,IF(G497=[1]Notice!$B$313,A497+[1]Notice!$C$313,IF(G497=[1]Notice!$B$314,A497+[1]Notice!$C$314,"")))))))</f>
        <v/>
      </c>
      <c r="M497" s="67"/>
      <c r="N497" s="27"/>
      <c r="O497" s="45"/>
      <c r="P497" s="46"/>
    </row>
    <row r="498" spans="1:16" ht="15" customHeight="1">
      <c r="A498" s="34">
        <f t="shared" si="63"/>
        <v>41327</v>
      </c>
      <c r="B498" s="124"/>
      <c r="C498" s="127"/>
      <c r="D498" s="128"/>
      <c r="E498" s="23"/>
      <c r="F498" s="20"/>
      <c r="G498" s="32"/>
      <c r="H498" s="21"/>
      <c r="I498" s="28"/>
      <c r="J498" s="57">
        <f t="shared" si="64"/>
        <v>12</v>
      </c>
      <c r="K498" s="69"/>
      <c r="L498" s="65" t="str">
        <f>IF(M498="X",K498,IF(G498=[1]Notice!$B$309,A498+[1]Notice!$C$309,IF(G498=[1]Notice!$B$310,A498+[1]Notice!$C$310,IF(G498=[1]Notice!$B$311,A498+[1]Notice!$C$311,IF(G498=[1]Notice!$B$312,A498+[1]Notice!$C$312,IF(G498=[1]Notice!$B$313,A498+[1]Notice!$C$313,IF(G498=[1]Notice!$B$314,A498+[1]Notice!$C$314,"")))))))</f>
        <v/>
      </c>
      <c r="M498" s="67"/>
      <c r="N498" s="27"/>
      <c r="O498" s="45"/>
      <c r="P498" s="46"/>
    </row>
    <row r="499" spans="1:16" ht="15" customHeight="1">
      <c r="A499" s="34">
        <f t="shared" si="63"/>
        <v>41327</v>
      </c>
      <c r="B499" s="124"/>
      <c r="C499" s="127"/>
      <c r="D499" s="128"/>
      <c r="E499" s="23"/>
      <c r="F499" s="20"/>
      <c r="G499" s="32"/>
      <c r="H499" s="21"/>
      <c r="I499" s="28"/>
      <c r="J499" s="57">
        <f t="shared" si="64"/>
        <v>12</v>
      </c>
      <c r="K499" s="69"/>
      <c r="L499" s="65" t="str">
        <f>IF(M499="X",K499,IF(G499=[1]Notice!$B$309,A499+[1]Notice!$C$309,IF(G499=[1]Notice!$B$310,A499+[1]Notice!$C$310,IF(G499=[1]Notice!$B$311,A499+[1]Notice!$C$311,IF(G499=[1]Notice!$B$312,A499+[1]Notice!$C$312,IF(G499=[1]Notice!$B$313,A499+[1]Notice!$C$313,IF(G499=[1]Notice!$B$314,A499+[1]Notice!$C$314,"")))))))</f>
        <v/>
      </c>
      <c r="M499" s="67"/>
      <c r="N499" s="27"/>
      <c r="O499" s="45"/>
      <c r="P499" s="46"/>
    </row>
    <row r="500" spans="1:16" ht="15" customHeight="1">
      <c r="A500" s="34">
        <f t="shared" si="63"/>
        <v>41327</v>
      </c>
      <c r="B500" s="124"/>
      <c r="C500" s="127"/>
      <c r="D500" s="128"/>
      <c r="E500" s="23"/>
      <c r="F500" s="20"/>
      <c r="G500" s="32"/>
      <c r="H500" s="21"/>
      <c r="I500" s="28"/>
      <c r="J500" s="57">
        <f t="shared" si="64"/>
        <v>12</v>
      </c>
      <c r="K500" s="69"/>
      <c r="L500" s="65" t="str">
        <f>IF(M500="X",K500,IF(G500=[1]Notice!$B$309,A500+[1]Notice!$C$309,IF(G500=[1]Notice!$B$310,A500+[1]Notice!$C$310,IF(G500=[1]Notice!$B$311,A500+[1]Notice!$C$311,IF(G500=[1]Notice!$B$312,A500+[1]Notice!$C$312,IF(G500=[1]Notice!$B$313,A500+[1]Notice!$C$313,IF(G500=[1]Notice!$B$314,A500+[1]Notice!$C$314,"")))))))</f>
        <v/>
      </c>
      <c r="M500" s="67"/>
      <c r="N500" s="27"/>
      <c r="O500" s="45"/>
      <c r="P500" s="46"/>
    </row>
    <row r="501" spans="1:16" ht="15" customHeight="1">
      <c r="A501" s="34">
        <f t="shared" si="63"/>
        <v>41327</v>
      </c>
      <c r="B501" s="124"/>
      <c r="C501" s="127"/>
      <c r="D501" s="128"/>
      <c r="E501" s="23"/>
      <c r="F501" s="20"/>
      <c r="G501" s="32"/>
      <c r="H501" s="21"/>
      <c r="I501" s="28"/>
      <c r="J501" s="57">
        <f t="shared" si="64"/>
        <v>12</v>
      </c>
      <c r="K501" s="69"/>
      <c r="L501" s="65" t="str">
        <f>IF(M501="X",K501,IF(G501=[1]Notice!$B$309,A501+[1]Notice!$C$309,IF(G501=[1]Notice!$B$310,A501+[1]Notice!$C$310,IF(G501=[1]Notice!$B$311,A501+[1]Notice!$C$311,IF(G501=[1]Notice!$B$312,A501+[1]Notice!$C$312,IF(G501=[1]Notice!$B$313,A501+[1]Notice!$C$313,IF(G501=[1]Notice!$B$314,A501+[1]Notice!$C$314,"")))))))</f>
        <v/>
      </c>
      <c r="M501" s="67"/>
      <c r="N501" s="27"/>
      <c r="O501" s="45"/>
      <c r="P501" s="46"/>
    </row>
    <row r="502" spans="1:16" ht="15" customHeight="1">
      <c r="A502" s="34">
        <f t="shared" si="63"/>
        <v>41327</v>
      </c>
      <c r="B502" s="51"/>
      <c r="C502" s="51"/>
      <c r="D502" s="51"/>
      <c r="E502" s="23"/>
      <c r="F502" s="20"/>
      <c r="G502" s="32"/>
      <c r="H502" s="21"/>
      <c r="I502" s="28"/>
      <c r="J502" s="57">
        <f t="shared" si="64"/>
        <v>12</v>
      </c>
      <c r="K502" s="69"/>
      <c r="L502" s="65" t="str">
        <f>IF(M502="X",K502,IF(G502=[1]Notice!$B$309,A502+[1]Notice!$C$309,IF(G502=[1]Notice!$B$310,A502+[1]Notice!$C$310,IF(G502=[1]Notice!$B$311,A502+[1]Notice!$C$311,IF(G502=[1]Notice!$B$312,A502+[1]Notice!$C$312,IF(G502=[1]Notice!$B$313,A502+[1]Notice!$C$313,IF(G502=[1]Notice!$B$314,A502+[1]Notice!$C$314,"")))))))</f>
        <v/>
      </c>
      <c r="M502" s="67"/>
      <c r="N502" s="27"/>
      <c r="O502" s="45"/>
      <c r="P502" s="46"/>
    </row>
    <row r="503" spans="1:16" ht="15" customHeight="1">
      <c r="A503" s="34">
        <f>DATEVALUE(C503)</f>
        <v>41328</v>
      </c>
      <c r="B503" s="129" t="str">
        <f>TEXT(C503,"jjj")</f>
        <v>sam</v>
      </c>
      <c r="C503" s="125" t="str">
        <f>"23 Février "&amp;[1]Notice!$G$34</f>
        <v>23 Février 2013</v>
      </c>
      <c r="D503" s="126"/>
      <c r="E503" s="23"/>
      <c r="F503" s="20"/>
      <c r="G503" s="32"/>
      <c r="H503" s="21"/>
      <c r="I503" s="28"/>
      <c r="J503" s="57">
        <f t="shared" si="64"/>
        <v>12</v>
      </c>
      <c r="K503" s="69"/>
      <c r="L503" s="65" t="str">
        <f>IF(M503="X",K503,IF(G503=[1]Notice!$B$309,A503+[1]Notice!$C$309,IF(G503=[1]Notice!$B$310,A503+[1]Notice!$C$310,IF(G503=[1]Notice!$B$311,A503+[1]Notice!$C$311,IF(G503=[1]Notice!$B$312,A503+[1]Notice!$C$312,IF(G503=[1]Notice!$B$313,A503+[1]Notice!$C$313,IF(G503=[1]Notice!$B$314,A503+[1]Notice!$C$314,"")))))))</f>
        <v/>
      </c>
      <c r="M503" s="67"/>
      <c r="N503" s="27"/>
      <c r="O503" s="45"/>
      <c r="P503" s="46"/>
    </row>
    <row r="504" spans="1:16" ht="15" customHeight="1">
      <c r="A504" s="34">
        <f>A503</f>
        <v>41328</v>
      </c>
      <c r="B504" s="124"/>
      <c r="C504" s="127"/>
      <c r="D504" s="128"/>
      <c r="E504" s="23"/>
      <c r="F504" s="20"/>
      <c r="G504" s="32"/>
      <c r="H504" s="21"/>
      <c r="I504" s="28"/>
      <c r="J504" s="57">
        <f t="shared" si="64"/>
        <v>12</v>
      </c>
      <c r="K504" s="69"/>
      <c r="L504" s="65" t="str">
        <f>IF(M504="X",K504,IF(G504=[1]Notice!$B$309,A504+[1]Notice!$C$309,IF(G504=[1]Notice!$B$310,A504+[1]Notice!$C$310,IF(G504=[1]Notice!$B$311,A504+[1]Notice!$C$311,IF(G504=[1]Notice!$B$312,A504+[1]Notice!$C$312,IF(G504=[1]Notice!$B$313,A504+[1]Notice!$C$313,IF(G504=[1]Notice!$B$314,A504+[1]Notice!$C$314,"")))))))</f>
        <v/>
      </c>
      <c r="M504" s="67"/>
      <c r="N504" s="27"/>
      <c r="O504" s="45"/>
      <c r="P504" s="46"/>
    </row>
    <row r="505" spans="1:16" ht="15" customHeight="1">
      <c r="A505" s="34">
        <f t="shared" ref="A505:A512" si="65">A504</f>
        <v>41328</v>
      </c>
      <c r="B505" s="124"/>
      <c r="C505" s="127"/>
      <c r="D505" s="128"/>
      <c r="E505" s="23"/>
      <c r="F505" s="20"/>
      <c r="G505" s="32"/>
      <c r="H505" s="21"/>
      <c r="I505" s="28"/>
      <c r="J505" s="57">
        <f t="shared" si="64"/>
        <v>12</v>
      </c>
      <c r="K505" s="69"/>
      <c r="L505" s="65" t="str">
        <f>IF(M505="X",K505,IF(G505=[1]Notice!$B$309,A505+[1]Notice!$C$309,IF(G505=[1]Notice!$B$310,A505+[1]Notice!$C$310,IF(G505=[1]Notice!$B$311,A505+[1]Notice!$C$311,IF(G505=[1]Notice!$B$312,A505+[1]Notice!$C$312,IF(G505=[1]Notice!$B$313,A505+[1]Notice!$C$313,IF(G505=[1]Notice!$B$314,A505+[1]Notice!$C$314,"")))))))</f>
        <v/>
      </c>
      <c r="M505" s="67"/>
      <c r="N505" s="27"/>
      <c r="O505" s="45"/>
      <c r="P505" s="46"/>
    </row>
    <row r="506" spans="1:16" ht="15" customHeight="1">
      <c r="A506" s="34">
        <f t="shared" si="65"/>
        <v>41328</v>
      </c>
      <c r="B506" s="124"/>
      <c r="C506" s="127"/>
      <c r="D506" s="128"/>
      <c r="E506" s="23"/>
      <c r="F506" s="20"/>
      <c r="G506" s="32"/>
      <c r="H506" s="21"/>
      <c r="I506" s="28"/>
      <c r="J506" s="57">
        <f t="shared" si="64"/>
        <v>12</v>
      </c>
      <c r="K506" s="69"/>
      <c r="L506" s="65" t="str">
        <f>IF(M506="X",K506,IF(G506=[1]Notice!$B$309,A506+[1]Notice!$C$309,IF(G506=[1]Notice!$B$310,A506+[1]Notice!$C$310,IF(G506=[1]Notice!$B$311,A506+[1]Notice!$C$311,IF(G506=[1]Notice!$B$312,A506+[1]Notice!$C$312,IF(G506=[1]Notice!$B$313,A506+[1]Notice!$C$313,IF(G506=[1]Notice!$B$314,A506+[1]Notice!$C$314,"")))))))</f>
        <v/>
      </c>
      <c r="M506" s="67"/>
      <c r="N506" s="27"/>
      <c r="O506" s="45"/>
      <c r="P506" s="46"/>
    </row>
    <row r="507" spans="1:16" ht="15" customHeight="1">
      <c r="A507" s="34">
        <f t="shared" si="65"/>
        <v>41328</v>
      </c>
      <c r="B507" s="124"/>
      <c r="C507" s="127"/>
      <c r="D507" s="128"/>
      <c r="E507" s="23"/>
      <c r="F507" s="20"/>
      <c r="G507" s="32"/>
      <c r="H507" s="21"/>
      <c r="I507" s="28"/>
      <c r="J507" s="57">
        <f t="shared" si="64"/>
        <v>12</v>
      </c>
      <c r="K507" s="69"/>
      <c r="L507" s="65" t="str">
        <f>IF(M507="X",K507,IF(G507=[1]Notice!$B$309,A507+[1]Notice!$C$309,IF(G507=[1]Notice!$B$310,A507+[1]Notice!$C$310,IF(G507=[1]Notice!$B$311,A507+[1]Notice!$C$311,IF(G507=[1]Notice!$B$312,A507+[1]Notice!$C$312,IF(G507=[1]Notice!$B$313,A507+[1]Notice!$C$313,IF(G507=[1]Notice!$B$314,A507+[1]Notice!$C$314,"")))))))</f>
        <v/>
      </c>
      <c r="M507" s="67"/>
      <c r="N507" s="27"/>
      <c r="O507" s="45"/>
      <c r="P507" s="46"/>
    </row>
    <row r="508" spans="1:16" ht="15" customHeight="1">
      <c r="A508" s="34">
        <f t="shared" si="65"/>
        <v>41328</v>
      </c>
      <c r="B508" s="124"/>
      <c r="C508" s="127"/>
      <c r="D508" s="128"/>
      <c r="E508" s="23"/>
      <c r="F508" s="20"/>
      <c r="G508" s="32"/>
      <c r="H508" s="21"/>
      <c r="I508" s="28"/>
      <c r="J508" s="57">
        <f t="shared" si="64"/>
        <v>12</v>
      </c>
      <c r="K508" s="69"/>
      <c r="L508" s="65" t="str">
        <f>IF(M508="X",K508,IF(G508=[1]Notice!$B$309,A508+[1]Notice!$C$309,IF(G508=[1]Notice!$B$310,A508+[1]Notice!$C$310,IF(G508=[1]Notice!$B$311,A508+[1]Notice!$C$311,IF(G508=[1]Notice!$B$312,A508+[1]Notice!$C$312,IF(G508=[1]Notice!$B$313,A508+[1]Notice!$C$313,IF(G508=[1]Notice!$B$314,A508+[1]Notice!$C$314,"")))))))</f>
        <v/>
      </c>
      <c r="M508" s="67"/>
      <c r="N508" s="27"/>
      <c r="O508" s="45"/>
      <c r="P508" s="46"/>
    </row>
    <row r="509" spans="1:16" ht="15" customHeight="1">
      <c r="A509" s="34">
        <f t="shared" si="65"/>
        <v>41328</v>
      </c>
      <c r="B509" s="124"/>
      <c r="C509" s="127"/>
      <c r="D509" s="128"/>
      <c r="E509" s="23"/>
      <c r="F509" s="20"/>
      <c r="G509" s="32"/>
      <c r="H509" s="21"/>
      <c r="I509" s="28"/>
      <c r="J509" s="57">
        <f t="shared" si="64"/>
        <v>12</v>
      </c>
      <c r="K509" s="69"/>
      <c r="L509" s="65" t="str">
        <f>IF(M509="X",K509,IF(G509=[1]Notice!$B$309,A509+[1]Notice!$C$309,IF(G509=[1]Notice!$B$310,A509+[1]Notice!$C$310,IF(G509=[1]Notice!$B$311,A509+[1]Notice!$C$311,IF(G509=[1]Notice!$B$312,A509+[1]Notice!$C$312,IF(G509=[1]Notice!$B$313,A509+[1]Notice!$C$313,IF(G509=[1]Notice!$B$314,A509+[1]Notice!$C$314,"")))))))</f>
        <v/>
      </c>
      <c r="M509" s="67"/>
      <c r="N509" s="27"/>
      <c r="O509" s="45"/>
      <c r="P509" s="46"/>
    </row>
    <row r="510" spans="1:16" ht="15" customHeight="1">
      <c r="A510" s="34">
        <f t="shared" si="65"/>
        <v>41328</v>
      </c>
      <c r="B510" s="124"/>
      <c r="C510" s="127"/>
      <c r="D510" s="128"/>
      <c r="E510" s="23"/>
      <c r="F510" s="20"/>
      <c r="G510" s="32"/>
      <c r="H510" s="21"/>
      <c r="I510" s="28"/>
      <c r="J510" s="57">
        <f t="shared" si="64"/>
        <v>12</v>
      </c>
      <c r="K510" s="69"/>
      <c r="L510" s="65" t="str">
        <f>IF(M510="X",K510,IF(G510=[1]Notice!$B$309,A510+[1]Notice!$C$309,IF(G510=[1]Notice!$B$310,A510+[1]Notice!$C$310,IF(G510=[1]Notice!$B$311,A510+[1]Notice!$C$311,IF(G510=[1]Notice!$B$312,A510+[1]Notice!$C$312,IF(G510=[1]Notice!$B$313,A510+[1]Notice!$C$313,IF(G510=[1]Notice!$B$314,A510+[1]Notice!$C$314,"")))))))</f>
        <v/>
      </c>
      <c r="M510" s="67"/>
      <c r="N510" s="27"/>
      <c r="O510" s="45"/>
      <c r="P510" s="46"/>
    </row>
    <row r="511" spans="1:16" ht="15" customHeight="1">
      <c r="A511" s="34">
        <f t="shared" si="65"/>
        <v>41328</v>
      </c>
      <c r="B511" s="124"/>
      <c r="C511" s="127"/>
      <c r="D511" s="128"/>
      <c r="E511" s="23"/>
      <c r="F511" s="20"/>
      <c r="G511" s="32"/>
      <c r="H511" s="21"/>
      <c r="I511" s="28"/>
      <c r="J511" s="57">
        <f t="shared" si="64"/>
        <v>12</v>
      </c>
      <c r="K511" s="69"/>
      <c r="L511" s="65" t="str">
        <f>IF(M511="X",K511,IF(G511=[1]Notice!$B$309,A511+[1]Notice!$C$309,IF(G511=[1]Notice!$B$310,A511+[1]Notice!$C$310,IF(G511=[1]Notice!$B$311,A511+[1]Notice!$C$311,IF(G511=[1]Notice!$B$312,A511+[1]Notice!$C$312,IF(G511=[1]Notice!$B$313,A511+[1]Notice!$C$313,IF(G511=[1]Notice!$B$314,A511+[1]Notice!$C$314,"")))))))</f>
        <v/>
      </c>
      <c r="M511" s="67"/>
      <c r="N511" s="27"/>
      <c r="O511" s="45"/>
      <c r="P511" s="46"/>
    </row>
    <row r="512" spans="1:16" ht="15" customHeight="1">
      <c r="A512" s="34">
        <f t="shared" si="65"/>
        <v>41328</v>
      </c>
      <c r="B512" s="51"/>
      <c r="C512" s="51"/>
      <c r="D512" s="51"/>
      <c r="E512" s="23"/>
      <c r="F512" s="20"/>
      <c r="G512" s="32"/>
      <c r="H512" s="21"/>
      <c r="I512" s="28"/>
      <c r="J512" s="57">
        <f t="shared" si="64"/>
        <v>12</v>
      </c>
      <c r="K512" s="69"/>
      <c r="L512" s="65" t="str">
        <f>IF(M512="X",K512,IF(G512=[1]Notice!$B$309,A512+[1]Notice!$C$309,IF(G512=[1]Notice!$B$310,A512+[1]Notice!$C$310,IF(G512=[1]Notice!$B$311,A512+[1]Notice!$C$311,IF(G512=[1]Notice!$B$312,A512+[1]Notice!$C$312,IF(G512=[1]Notice!$B$313,A512+[1]Notice!$C$313,IF(G512=[1]Notice!$B$314,A512+[1]Notice!$C$314,"")))))))</f>
        <v/>
      </c>
      <c r="M512" s="67"/>
      <c r="N512" s="27"/>
      <c r="O512" s="45"/>
      <c r="P512" s="46"/>
    </row>
    <row r="513" spans="1:16" ht="15" customHeight="1">
      <c r="A513" s="33">
        <f>DATEVALUE(C513)</f>
        <v>41329</v>
      </c>
      <c r="B513" s="123" t="str">
        <f>TEXT(C513,"jjj")</f>
        <v>dim</v>
      </c>
      <c r="C513" s="125" t="str">
        <f>"24 Février "&amp;[1]Notice!$G$34</f>
        <v>24 Février 2013</v>
      </c>
      <c r="D513" s="126"/>
      <c r="E513" s="23"/>
      <c r="F513" s="20"/>
      <c r="G513" s="32"/>
      <c r="H513" s="21"/>
      <c r="I513" s="28"/>
      <c r="J513" s="57">
        <f t="shared" si="64"/>
        <v>12</v>
      </c>
      <c r="K513" s="69"/>
      <c r="L513" s="65" t="str">
        <f>IF(M513="X",K513,IF(G513=[1]Notice!$B$309,A513+[1]Notice!$C$309,IF(G513=[1]Notice!$B$310,A513+[1]Notice!$C$310,IF(G513=[1]Notice!$B$311,A513+[1]Notice!$C$311,IF(G513=[1]Notice!$B$312,A513+[1]Notice!$C$312,IF(G513=[1]Notice!$B$313,A513+[1]Notice!$C$313,IF(G513=[1]Notice!$B$314,A513+[1]Notice!$C$314,"")))))))</f>
        <v/>
      </c>
      <c r="M513" s="67"/>
      <c r="N513" s="27"/>
      <c r="O513" s="45"/>
      <c r="P513" s="46"/>
    </row>
    <row r="514" spans="1:16" ht="15" customHeight="1">
      <c r="A514" s="34">
        <f t="shared" ref="A514:A522" si="66">A513</f>
        <v>41329</v>
      </c>
      <c r="B514" s="124"/>
      <c r="C514" s="127"/>
      <c r="D514" s="128"/>
      <c r="E514" s="23"/>
      <c r="F514" s="20"/>
      <c r="G514" s="32"/>
      <c r="H514" s="21"/>
      <c r="I514" s="28"/>
      <c r="J514" s="57">
        <f t="shared" si="64"/>
        <v>12</v>
      </c>
      <c r="K514" s="69"/>
      <c r="L514" s="65" t="str">
        <f>IF(M514="X",K514,IF(G514=[1]Notice!$B$309,A514+[1]Notice!$C$309,IF(G514=[1]Notice!$B$310,A514+[1]Notice!$C$310,IF(G514=[1]Notice!$B$311,A514+[1]Notice!$C$311,IF(G514=[1]Notice!$B$312,A514+[1]Notice!$C$312,IF(G514=[1]Notice!$B$313,A514+[1]Notice!$C$313,IF(G514=[1]Notice!$B$314,A514+[1]Notice!$C$314,"")))))))</f>
        <v/>
      </c>
      <c r="M514" s="67"/>
      <c r="N514" s="27"/>
      <c r="O514" s="45"/>
      <c r="P514" s="46"/>
    </row>
    <row r="515" spans="1:16" ht="15" customHeight="1">
      <c r="A515" s="34">
        <f t="shared" si="66"/>
        <v>41329</v>
      </c>
      <c r="B515" s="124"/>
      <c r="C515" s="127"/>
      <c r="D515" s="128"/>
      <c r="E515" s="23"/>
      <c r="F515" s="20"/>
      <c r="G515" s="32"/>
      <c r="H515" s="21"/>
      <c r="I515" s="28"/>
      <c r="J515" s="57">
        <f t="shared" si="64"/>
        <v>12</v>
      </c>
      <c r="K515" s="69"/>
      <c r="L515" s="65" t="str">
        <f>IF(M515="X",K515,IF(G515=[1]Notice!$B$309,A515+[1]Notice!$C$309,IF(G515=[1]Notice!$B$310,A515+[1]Notice!$C$310,IF(G515=[1]Notice!$B$311,A515+[1]Notice!$C$311,IF(G515=[1]Notice!$B$312,A515+[1]Notice!$C$312,IF(G515=[1]Notice!$B$313,A515+[1]Notice!$C$313,IF(G515=[1]Notice!$B$314,A515+[1]Notice!$C$314,"")))))))</f>
        <v/>
      </c>
      <c r="M515" s="67"/>
      <c r="N515" s="27"/>
      <c r="O515" s="45"/>
      <c r="P515" s="46"/>
    </row>
    <row r="516" spans="1:16" ht="15" customHeight="1">
      <c r="A516" s="34">
        <f t="shared" si="66"/>
        <v>41329</v>
      </c>
      <c r="B516" s="124"/>
      <c r="C516" s="127"/>
      <c r="D516" s="128"/>
      <c r="E516" s="23"/>
      <c r="F516" s="20"/>
      <c r="G516" s="32"/>
      <c r="H516" s="21"/>
      <c r="I516" s="28"/>
      <c r="J516" s="57">
        <f t="shared" si="64"/>
        <v>12</v>
      </c>
      <c r="K516" s="69"/>
      <c r="L516" s="65" t="str">
        <f>IF(M516="X",K516,IF(G516=[1]Notice!$B$309,A516+[1]Notice!$C$309,IF(G516=[1]Notice!$B$310,A516+[1]Notice!$C$310,IF(G516=[1]Notice!$B$311,A516+[1]Notice!$C$311,IF(G516=[1]Notice!$B$312,A516+[1]Notice!$C$312,IF(G516=[1]Notice!$B$313,A516+[1]Notice!$C$313,IF(G516=[1]Notice!$B$314,A516+[1]Notice!$C$314,"")))))))</f>
        <v/>
      </c>
      <c r="M516" s="67"/>
      <c r="N516" s="27"/>
      <c r="O516" s="45"/>
      <c r="P516" s="46"/>
    </row>
    <row r="517" spans="1:16" ht="15" customHeight="1">
      <c r="A517" s="34">
        <f t="shared" si="66"/>
        <v>41329</v>
      </c>
      <c r="B517" s="124"/>
      <c r="C517" s="127"/>
      <c r="D517" s="128"/>
      <c r="E517" s="23"/>
      <c r="F517" s="20"/>
      <c r="G517" s="32"/>
      <c r="H517" s="21"/>
      <c r="I517" s="28"/>
      <c r="J517" s="57">
        <f t="shared" si="64"/>
        <v>12</v>
      </c>
      <c r="K517" s="69"/>
      <c r="L517" s="65" t="str">
        <f>IF(M517="X",K517,IF(G517=[1]Notice!$B$309,A517+[1]Notice!$C$309,IF(G517=[1]Notice!$B$310,A517+[1]Notice!$C$310,IF(G517=[1]Notice!$B$311,A517+[1]Notice!$C$311,IF(G517=[1]Notice!$B$312,A517+[1]Notice!$C$312,IF(G517=[1]Notice!$B$313,A517+[1]Notice!$C$313,IF(G517=[1]Notice!$B$314,A517+[1]Notice!$C$314,"")))))))</f>
        <v/>
      </c>
      <c r="M517" s="67"/>
      <c r="N517" s="27"/>
      <c r="O517" s="45"/>
      <c r="P517" s="46"/>
    </row>
    <row r="518" spans="1:16" ht="15" customHeight="1">
      <c r="A518" s="34">
        <f t="shared" si="66"/>
        <v>41329</v>
      </c>
      <c r="B518" s="124"/>
      <c r="C518" s="127"/>
      <c r="D518" s="128"/>
      <c r="E518" s="23"/>
      <c r="F518" s="20"/>
      <c r="G518" s="32"/>
      <c r="H518" s="21"/>
      <c r="I518" s="28"/>
      <c r="J518" s="57">
        <f t="shared" si="64"/>
        <v>12</v>
      </c>
      <c r="K518" s="69"/>
      <c r="L518" s="65" t="str">
        <f>IF(M518="X",K518,IF(G518=[1]Notice!$B$309,A518+[1]Notice!$C$309,IF(G518=[1]Notice!$B$310,A518+[1]Notice!$C$310,IF(G518=[1]Notice!$B$311,A518+[1]Notice!$C$311,IF(G518=[1]Notice!$B$312,A518+[1]Notice!$C$312,IF(G518=[1]Notice!$B$313,A518+[1]Notice!$C$313,IF(G518=[1]Notice!$B$314,A518+[1]Notice!$C$314,"")))))))</f>
        <v/>
      </c>
      <c r="M518" s="67"/>
      <c r="N518" s="27"/>
      <c r="O518" s="45"/>
      <c r="P518" s="46"/>
    </row>
    <row r="519" spans="1:16" ht="15" customHeight="1">
      <c r="A519" s="34">
        <f t="shared" si="66"/>
        <v>41329</v>
      </c>
      <c r="B519" s="124"/>
      <c r="C519" s="127"/>
      <c r="D519" s="128"/>
      <c r="E519" s="23"/>
      <c r="F519" s="20"/>
      <c r="G519" s="32"/>
      <c r="H519" s="21"/>
      <c r="I519" s="28"/>
      <c r="J519" s="57">
        <f t="shared" si="64"/>
        <v>12</v>
      </c>
      <c r="K519" s="69"/>
      <c r="L519" s="65" t="str">
        <f>IF(M519="X",K519,IF(G519=[1]Notice!$B$309,A519+[1]Notice!$C$309,IF(G519=[1]Notice!$B$310,A519+[1]Notice!$C$310,IF(G519=[1]Notice!$B$311,A519+[1]Notice!$C$311,IF(G519=[1]Notice!$B$312,A519+[1]Notice!$C$312,IF(G519=[1]Notice!$B$313,A519+[1]Notice!$C$313,IF(G519=[1]Notice!$B$314,A519+[1]Notice!$C$314,"")))))))</f>
        <v/>
      </c>
      <c r="M519" s="67"/>
      <c r="N519" s="27"/>
      <c r="O519" s="45"/>
      <c r="P519" s="46"/>
    </row>
    <row r="520" spans="1:16" ht="15" customHeight="1">
      <c r="A520" s="34">
        <f t="shared" si="66"/>
        <v>41329</v>
      </c>
      <c r="B520" s="124"/>
      <c r="C520" s="127"/>
      <c r="D520" s="128"/>
      <c r="E520" s="23"/>
      <c r="F520" s="20"/>
      <c r="G520" s="32"/>
      <c r="H520" s="21"/>
      <c r="I520" s="28"/>
      <c r="J520" s="57">
        <f t="shared" si="64"/>
        <v>12</v>
      </c>
      <c r="K520" s="69"/>
      <c r="L520" s="65" t="str">
        <f>IF(M520="X",K520,IF(G520=[1]Notice!$B$309,A520+[1]Notice!$C$309,IF(G520=[1]Notice!$B$310,A520+[1]Notice!$C$310,IF(G520=[1]Notice!$B$311,A520+[1]Notice!$C$311,IF(G520=[1]Notice!$B$312,A520+[1]Notice!$C$312,IF(G520=[1]Notice!$B$313,A520+[1]Notice!$C$313,IF(G520=[1]Notice!$B$314,A520+[1]Notice!$C$314,"")))))))</f>
        <v/>
      </c>
      <c r="M520" s="67"/>
      <c r="N520" s="27"/>
      <c r="O520" s="45"/>
      <c r="P520" s="46"/>
    </row>
    <row r="521" spans="1:16" ht="15" customHeight="1">
      <c r="A521" s="34">
        <f t="shared" si="66"/>
        <v>41329</v>
      </c>
      <c r="B521" s="124"/>
      <c r="C521" s="127"/>
      <c r="D521" s="128"/>
      <c r="E521" s="23"/>
      <c r="F521" s="20"/>
      <c r="G521" s="32"/>
      <c r="H521" s="21"/>
      <c r="I521" s="28"/>
      <c r="J521" s="57">
        <f t="shared" si="64"/>
        <v>12</v>
      </c>
      <c r="K521" s="69"/>
      <c r="L521" s="65" t="str">
        <f>IF(M521="X",K521,IF(G521=[1]Notice!$B$309,A521+[1]Notice!$C$309,IF(G521=[1]Notice!$B$310,A521+[1]Notice!$C$310,IF(G521=[1]Notice!$B$311,A521+[1]Notice!$C$311,IF(G521=[1]Notice!$B$312,A521+[1]Notice!$C$312,IF(G521=[1]Notice!$B$313,A521+[1]Notice!$C$313,IF(G521=[1]Notice!$B$314,A521+[1]Notice!$C$314,"")))))))</f>
        <v/>
      </c>
      <c r="M521" s="67"/>
      <c r="N521" s="27"/>
      <c r="O521" s="45"/>
      <c r="P521" s="46"/>
    </row>
    <row r="522" spans="1:16" ht="15" customHeight="1">
      <c r="A522" s="34">
        <f t="shared" si="66"/>
        <v>41329</v>
      </c>
      <c r="B522" s="51"/>
      <c r="C522" s="51"/>
      <c r="D522" s="51"/>
      <c r="E522" s="23"/>
      <c r="F522" s="20"/>
      <c r="G522" s="32"/>
      <c r="H522" s="21"/>
      <c r="I522" s="28"/>
      <c r="J522" s="57">
        <f t="shared" si="64"/>
        <v>12</v>
      </c>
      <c r="K522" s="69"/>
      <c r="L522" s="65" t="str">
        <f>IF(M522="X",K522,IF(G522=[1]Notice!$B$309,A522+[1]Notice!$C$309,IF(G522=[1]Notice!$B$310,A522+[1]Notice!$C$310,IF(G522=[1]Notice!$B$311,A522+[1]Notice!$C$311,IF(G522=[1]Notice!$B$312,A522+[1]Notice!$C$312,IF(G522=[1]Notice!$B$313,A522+[1]Notice!$C$313,IF(G522=[1]Notice!$B$314,A522+[1]Notice!$C$314,"")))))))</f>
        <v/>
      </c>
      <c r="M522" s="67"/>
      <c r="N522" s="27"/>
      <c r="O522" s="45"/>
      <c r="P522" s="46"/>
    </row>
    <row r="523" spans="1:16" ht="15" customHeight="1">
      <c r="A523" s="33">
        <f>DATEVALUE(C523)</f>
        <v>41330</v>
      </c>
      <c r="B523" s="123" t="str">
        <f>TEXT(C523,"jjj")</f>
        <v>lun</v>
      </c>
      <c r="C523" s="125" t="str">
        <f>"25 Février "&amp;[1]Notice!$G$34</f>
        <v>25 Février 2013</v>
      </c>
      <c r="D523" s="126"/>
      <c r="E523" s="23"/>
      <c r="F523" s="20"/>
      <c r="G523" s="32"/>
      <c r="H523" s="21"/>
      <c r="I523" s="28"/>
      <c r="J523" s="57">
        <f>J522-H523+I523</f>
        <v>12</v>
      </c>
      <c r="K523" s="69"/>
      <c r="L523" s="65" t="str">
        <f>IF(M523="X",K523,IF(G523=[1]Notice!$B$309,A523+[1]Notice!$C$309,IF(G523=[1]Notice!$B$310,A523+[1]Notice!$C$310,IF(G523=[1]Notice!$B$311,A523+[1]Notice!$C$311,IF(G523=[1]Notice!$B$312,A523+[1]Notice!$C$312,IF(G523=[1]Notice!$B$313,A523+[1]Notice!$C$313,IF(G523=[1]Notice!$B$314,A523+[1]Notice!$C$314,"")))))))</f>
        <v/>
      </c>
      <c r="M523" s="67"/>
      <c r="N523" s="27"/>
      <c r="O523" s="45"/>
      <c r="P523" s="46"/>
    </row>
    <row r="524" spans="1:16" ht="15" customHeight="1">
      <c r="A524" s="34">
        <f t="shared" ref="A524:A532" si="67">A523</f>
        <v>41330</v>
      </c>
      <c r="B524" s="124"/>
      <c r="C524" s="127"/>
      <c r="D524" s="128"/>
      <c r="E524" s="23"/>
      <c r="F524" s="20"/>
      <c r="G524" s="32"/>
      <c r="H524" s="21"/>
      <c r="I524" s="28"/>
      <c r="J524" s="57">
        <f>J523-H524+I524</f>
        <v>12</v>
      </c>
      <c r="K524" s="69"/>
      <c r="L524" s="65" t="str">
        <f>IF(M524="X",K524,IF(G524=[1]Notice!$B$309,A524+[1]Notice!$C$309,IF(G524=[1]Notice!$B$310,A524+[1]Notice!$C$310,IF(G524=[1]Notice!$B$311,A524+[1]Notice!$C$311,IF(G524=[1]Notice!$B$312,A524+[1]Notice!$C$312,IF(G524=[1]Notice!$B$313,A524+[1]Notice!$C$313,IF(G524=[1]Notice!$B$314,A524+[1]Notice!$C$314,"")))))))</f>
        <v/>
      </c>
      <c r="M524" s="67"/>
      <c r="N524" s="27"/>
      <c r="O524" s="45"/>
      <c r="P524" s="46"/>
    </row>
    <row r="525" spans="1:16" ht="15" customHeight="1">
      <c r="A525" s="34">
        <f t="shared" si="67"/>
        <v>41330</v>
      </c>
      <c r="B525" s="124"/>
      <c r="C525" s="127"/>
      <c r="D525" s="128"/>
      <c r="E525" s="23"/>
      <c r="F525" s="20"/>
      <c r="G525" s="32"/>
      <c r="H525" s="21"/>
      <c r="I525" s="28"/>
      <c r="J525" s="57">
        <f>J524-H525+I525</f>
        <v>12</v>
      </c>
      <c r="K525" s="69"/>
      <c r="L525" s="65" t="str">
        <f>IF(M525="X",K525,IF(G525=[1]Notice!$B$309,A525+[1]Notice!$C$309,IF(G525=[1]Notice!$B$310,A525+[1]Notice!$C$310,IF(G525=[1]Notice!$B$311,A525+[1]Notice!$C$311,IF(G525=[1]Notice!$B$312,A525+[1]Notice!$C$312,IF(G525=[1]Notice!$B$313,A525+[1]Notice!$C$313,IF(G525=[1]Notice!$B$314,A525+[1]Notice!$C$314,"")))))))</f>
        <v/>
      </c>
      <c r="M525" s="67"/>
      <c r="N525" s="27"/>
      <c r="O525" s="45"/>
      <c r="P525" s="46"/>
    </row>
    <row r="526" spans="1:16" ht="15" customHeight="1">
      <c r="A526" s="34">
        <f t="shared" si="67"/>
        <v>41330</v>
      </c>
      <c r="B526" s="124"/>
      <c r="C526" s="127"/>
      <c r="D526" s="128"/>
      <c r="E526" s="23"/>
      <c r="F526" s="20"/>
      <c r="G526" s="32"/>
      <c r="H526" s="21"/>
      <c r="I526" s="28"/>
      <c r="J526" s="57">
        <f>J525-H526+I526</f>
        <v>12</v>
      </c>
      <c r="K526" s="69"/>
      <c r="L526" s="65" t="str">
        <f>IF(M526="X",K526,IF(G526=[1]Notice!$B$309,A526+[1]Notice!$C$309,IF(G526=[1]Notice!$B$310,A526+[1]Notice!$C$310,IF(G526=[1]Notice!$B$311,A526+[1]Notice!$C$311,IF(G526=[1]Notice!$B$312,A526+[1]Notice!$C$312,IF(G526=[1]Notice!$B$313,A526+[1]Notice!$C$313,IF(G526=[1]Notice!$B$314,A526+[1]Notice!$C$314,"")))))))</f>
        <v/>
      </c>
      <c r="M526" s="67"/>
      <c r="N526" s="27"/>
      <c r="O526" s="45"/>
      <c r="P526" s="46"/>
    </row>
    <row r="527" spans="1:16" ht="15" customHeight="1">
      <c r="A527" s="34">
        <f t="shared" si="67"/>
        <v>41330</v>
      </c>
      <c r="B527" s="124"/>
      <c r="C527" s="127"/>
      <c r="D527" s="128"/>
      <c r="E527" s="23"/>
      <c r="F527" s="20"/>
      <c r="G527" s="32"/>
      <c r="H527" s="21"/>
      <c r="I527" s="28"/>
      <c r="J527" s="57">
        <f>J526-H527+I527</f>
        <v>12</v>
      </c>
      <c r="K527" s="69"/>
      <c r="L527" s="65" t="str">
        <f>IF(M527="X",K527,IF(G527=[1]Notice!$B$309,A527+[1]Notice!$C$309,IF(G527=[1]Notice!$B$310,A527+[1]Notice!$C$310,IF(G527=[1]Notice!$B$311,A527+[1]Notice!$C$311,IF(G527=[1]Notice!$B$312,A527+[1]Notice!$C$312,IF(G527=[1]Notice!$B$313,A527+[1]Notice!$C$313,IF(G527=[1]Notice!$B$314,A527+[1]Notice!$C$314,"")))))))</f>
        <v/>
      </c>
      <c r="M527" s="67"/>
      <c r="N527" s="27"/>
      <c r="O527" s="45"/>
      <c r="P527" s="46"/>
    </row>
    <row r="528" spans="1:16" ht="15" customHeight="1">
      <c r="A528" s="34">
        <f t="shared" si="67"/>
        <v>41330</v>
      </c>
      <c r="B528" s="124"/>
      <c r="C528" s="127"/>
      <c r="D528" s="128"/>
      <c r="E528" s="23"/>
      <c r="F528" s="20"/>
      <c r="G528" s="32"/>
      <c r="H528" s="21"/>
      <c r="I528" s="28"/>
      <c r="J528" s="57">
        <f t="shared" ref="J528:J552" si="68">J527-H528+I528</f>
        <v>12</v>
      </c>
      <c r="K528" s="69"/>
      <c r="L528" s="65" t="str">
        <f>IF(M528="X",K528,IF(G528=[1]Notice!$B$309,A528+[1]Notice!$C$309,IF(G528=[1]Notice!$B$310,A528+[1]Notice!$C$310,IF(G528=[1]Notice!$B$311,A528+[1]Notice!$C$311,IF(G528=[1]Notice!$B$312,A528+[1]Notice!$C$312,IF(G528=[1]Notice!$B$313,A528+[1]Notice!$C$313,IF(G528=[1]Notice!$B$314,A528+[1]Notice!$C$314,"")))))))</f>
        <v/>
      </c>
      <c r="M528" s="67"/>
      <c r="N528" s="27"/>
      <c r="O528" s="45"/>
      <c r="P528" s="46"/>
    </row>
    <row r="529" spans="1:16" ht="15" customHeight="1">
      <c r="A529" s="34">
        <f t="shared" si="67"/>
        <v>41330</v>
      </c>
      <c r="B529" s="124"/>
      <c r="C529" s="127"/>
      <c r="D529" s="128"/>
      <c r="E529" s="23"/>
      <c r="F529" s="20"/>
      <c r="G529" s="32"/>
      <c r="H529" s="21"/>
      <c r="I529" s="28"/>
      <c r="J529" s="57">
        <f t="shared" si="68"/>
        <v>12</v>
      </c>
      <c r="K529" s="69"/>
      <c r="L529" s="65" t="str">
        <f>IF(M529="X",K529,IF(G529=[1]Notice!$B$309,A529+[1]Notice!$C$309,IF(G529=[1]Notice!$B$310,A529+[1]Notice!$C$310,IF(G529=[1]Notice!$B$311,A529+[1]Notice!$C$311,IF(G529=[1]Notice!$B$312,A529+[1]Notice!$C$312,IF(G529=[1]Notice!$B$313,A529+[1]Notice!$C$313,IF(G529=[1]Notice!$B$314,A529+[1]Notice!$C$314,"")))))))</f>
        <v/>
      </c>
      <c r="M529" s="67"/>
      <c r="N529" s="27"/>
      <c r="O529" s="45"/>
      <c r="P529" s="46"/>
    </row>
    <row r="530" spans="1:16" ht="15" customHeight="1">
      <c r="A530" s="34">
        <f t="shared" si="67"/>
        <v>41330</v>
      </c>
      <c r="B530" s="124"/>
      <c r="C530" s="127"/>
      <c r="D530" s="128"/>
      <c r="E530" s="23"/>
      <c r="F530" s="20"/>
      <c r="G530" s="32"/>
      <c r="H530" s="21"/>
      <c r="I530" s="28"/>
      <c r="J530" s="57">
        <f>J529-H530+I530</f>
        <v>12</v>
      </c>
      <c r="K530" s="69"/>
      <c r="L530" s="65" t="str">
        <f>IF(M530="X",K530,IF(G530=[1]Notice!$B$309,A530+[1]Notice!$C$309,IF(G530=[1]Notice!$B$310,A530+[1]Notice!$C$310,IF(G530=[1]Notice!$B$311,A530+[1]Notice!$C$311,IF(G530=[1]Notice!$B$312,A530+[1]Notice!$C$312,IF(G530=[1]Notice!$B$313,A530+[1]Notice!$C$313,IF(G530=[1]Notice!$B$314,A530+[1]Notice!$C$314,"")))))))</f>
        <v/>
      </c>
      <c r="M530" s="67"/>
      <c r="N530" s="27"/>
      <c r="O530" s="45"/>
      <c r="P530" s="46"/>
    </row>
    <row r="531" spans="1:16" ht="15" customHeight="1">
      <c r="A531" s="34">
        <f t="shared" si="67"/>
        <v>41330</v>
      </c>
      <c r="B531" s="124"/>
      <c r="C531" s="127"/>
      <c r="D531" s="128"/>
      <c r="E531" s="23"/>
      <c r="F531" s="20"/>
      <c r="G531" s="32"/>
      <c r="H531" s="21"/>
      <c r="I531" s="28"/>
      <c r="J531" s="57">
        <f t="shared" si="68"/>
        <v>12</v>
      </c>
      <c r="K531" s="69"/>
      <c r="L531" s="65" t="str">
        <f>IF(M531="X",K531,IF(G531=[1]Notice!$B$309,A531+[1]Notice!$C$309,IF(G531=[1]Notice!$B$310,A531+[1]Notice!$C$310,IF(G531=[1]Notice!$B$311,A531+[1]Notice!$C$311,IF(G531=[1]Notice!$B$312,A531+[1]Notice!$C$312,IF(G531=[1]Notice!$B$313,A531+[1]Notice!$C$313,IF(G531=[1]Notice!$B$314,A531+[1]Notice!$C$314,"")))))))</f>
        <v/>
      </c>
      <c r="M531" s="67"/>
      <c r="N531" s="27"/>
      <c r="O531" s="45"/>
      <c r="P531" s="46"/>
    </row>
    <row r="532" spans="1:16" ht="15" customHeight="1">
      <c r="A532" s="34">
        <f t="shared" si="67"/>
        <v>41330</v>
      </c>
      <c r="B532" s="51"/>
      <c r="C532" s="51"/>
      <c r="D532" s="51"/>
      <c r="E532" s="23"/>
      <c r="F532" s="20"/>
      <c r="G532" s="32"/>
      <c r="H532" s="21"/>
      <c r="I532" s="28"/>
      <c r="J532" s="57">
        <f t="shared" si="68"/>
        <v>12</v>
      </c>
      <c r="K532" s="69"/>
      <c r="L532" s="65" t="str">
        <f>IF(M532="X",K532,IF(G532=[1]Notice!$B$309,A532+[1]Notice!$C$309,IF(G532=[1]Notice!$B$310,A532+[1]Notice!$C$310,IF(G532=[1]Notice!$B$311,A532+[1]Notice!$C$311,IF(G532=[1]Notice!$B$312,A532+[1]Notice!$C$312,IF(G532=[1]Notice!$B$313,A532+[1]Notice!$C$313,IF(G532=[1]Notice!$B$314,A532+[1]Notice!$C$314,"")))))))</f>
        <v/>
      </c>
      <c r="M532" s="67"/>
      <c r="N532" s="27"/>
      <c r="O532" s="45"/>
      <c r="P532" s="46"/>
    </row>
    <row r="533" spans="1:16" ht="15" customHeight="1">
      <c r="A533" s="33">
        <f>DATEVALUE(C533)</f>
        <v>41331</v>
      </c>
      <c r="B533" s="123" t="str">
        <f>TEXT(C533,"jjj")</f>
        <v>mar</v>
      </c>
      <c r="C533" s="125" t="str">
        <f>"26 Février "&amp;[1]Notice!$G$34</f>
        <v>26 Février 2013</v>
      </c>
      <c r="D533" s="126"/>
      <c r="E533" s="23"/>
      <c r="F533" s="20"/>
      <c r="G533" s="32"/>
      <c r="H533" s="21"/>
      <c r="I533" s="28"/>
      <c r="J533" s="57">
        <f t="shared" si="68"/>
        <v>12</v>
      </c>
      <c r="K533" s="69"/>
      <c r="L533" s="65" t="str">
        <f>IF(M533="X",K533,IF(G533=[1]Notice!$B$309,A533+[1]Notice!$C$309,IF(G533=[1]Notice!$B$310,A533+[1]Notice!$C$310,IF(G533=[1]Notice!$B$311,A533+[1]Notice!$C$311,IF(G533=[1]Notice!$B$312,A533+[1]Notice!$C$312,IF(G533=[1]Notice!$B$313,A533+[1]Notice!$C$313,IF(G533=[1]Notice!$B$314,A533+[1]Notice!$C$314,"")))))))</f>
        <v/>
      </c>
      <c r="M533" s="67"/>
      <c r="N533" s="27"/>
      <c r="O533" s="45"/>
      <c r="P533" s="46"/>
    </row>
    <row r="534" spans="1:16" ht="15" customHeight="1">
      <c r="A534" s="34">
        <f t="shared" ref="A534:A542" si="69">A533</f>
        <v>41331</v>
      </c>
      <c r="B534" s="124"/>
      <c r="C534" s="127"/>
      <c r="D534" s="128"/>
      <c r="E534" s="23"/>
      <c r="F534" s="20"/>
      <c r="G534" s="32"/>
      <c r="H534" s="21"/>
      <c r="I534" s="28"/>
      <c r="J534" s="57">
        <f t="shared" si="68"/>
        <v>12</v>
      </c>
      <c r="K534" s="69"/>
      <c r="L534" s="65" t="str">
        <f>IF(M534="X",K534,IF(G534=[1]Notice!$B$309,A534+[1]Notice!$C$309,IF(G534=[1]Notice!$B$310,A534+[1]Notice!$C$310,IF(G534=[1]Notice!$B$311,A534+[1]Notice!$C$311,IF(G534=[1]Notice!$B$312,A534+[1]Notice!$C$312,IF(G534=[1]Notice!$B$313,A534+[1]Notice!$C$313,IF(G534=[1]Notice!$B$314,A534+[1]Notice!$C$314,"")))))))</f>
        <v/>
      </c>
      <c r="M534" s="67"/>
      <c r="N534" s="27"/>
      <c r="O534" s="45"/>
      <c r="P534" s="46"/>
    </row>
    <row r="535" spans="1:16" ht="15" customHeight="1">
      <c r="A535" s="34">
        <f t="shared" si="69"/>
        <v>41331</v>
      </c>
      <c r="B535" s="124"/>
      <c r="C535" s="127"/>
      <c r="D535" s="128"/>
      <c r="E535" s="23"/>
      <c r="F535" s="20"/>
      <c r="G535" s="32"/>
      <c r="H535" s="21"/>
      <c r="I535" s="28"/>
      <c r="J535" s="57">
        <f t="shared" si="68"/>
        <v>12</v>
      </c>
      <c r="K535" s="69"/>
      <c r="L535" s="65" t="str">
        <f>IF(M535="X",K535,IF(G535=[1]Notice!$B$309,A535+[1]Notice!$C$309,IF(G535=[1]Notice!$B$310,A535+[1]Notice!$C$310,IF(G535=[1]Notice!$B$311,A535+[1]Notice!$C$311,IF(G535=[1]Notice!$B$312,A535+[1]Notice!$C$312,IF(G535=[1]Notice!$B$313,A535+[1]Notice!$C$313,IF(G535=[1]Notice!$B$314,A535+[1]Notice!$C$314,"")))))))</f>
        <v/>
      </c>
      <c r="M535" s="67"/>
      <c r="N535" s="27"/>
      <c r="O535" s="45"/>
      <c r="P535" s="46"/>
    </row>
    <row r="536" spans="1:16" ht="15" customHeight="1">
      <c r="A536" s="34">
        <f t="shared" si="69"/>
        <v>41331</v>
      </c>
      <c r="B536" s="124"/>
      <c r="C536" s="127"/>
      <c r="D536" s="128"/>
      <c r="E536" s="23"/>
      <c r="F536" s="20"/>
      <c r="G536" s="32"/>
      <c r="H536" s="21"/>
      <c r="I536" s="28"/>
      <c r="J536" s="57">
        <f t="shared" si="68"/>
        <v>12</v>
      </c>
      <c r="K536" s="69"/>
      <c r="L536" s="65" t="str">
        <f>IF(M536="X",K536,IF(G536=[1]Notice!$B$309,A536+[1]Notice!$C$309,IF(G536=[1]Notice!$B$310,A536+[1]Notice!$C$310,IF(G536=[1]Notice!$B$311,A536+[1]Notice!$C$311,IF(G536=[1]Notice!$B$312,A536+[1]Notice!$C$312,IF(G536=[1]Notice!$B$313,A536+[1]Notice!$C$313,IF(G536=[1]Notice!$B$314,A536+[1]Notice!$C$314,"")))))))</f>
        <v/>
      </c>
      <c r="M536" s="67"/>
      <c r="N536" s="27"/>
      <c r="O536" s="45"/>
      <c r="P536" s="46"/>
    </row>
    <row r="537" spans="1:16" ht="15" customHeight="1">
      <c r="A537" s="34">
        <f t="shared" si="69"/>
        <v>41331</v>
      </c>
      <c r="B537" s="124"/>
      <c r="C537" s="127"/>
      <c r="D537" s="128"/>
      <c r="E537" s="23"/>
      <c r="F537" s="20"/>
      <c r="G537" s="32"/>
      <c r="H537" s="21"/>
      <c r="I537" s="28"/>
      <c r="J537" s="57">
        <f t="shared" si="68"/>
        <v>12</v>
      </c>
      <c r="K537" s="69"/>
      <c r="L537" s="65" t="str">
        <f>IF(M537="X",K537,IF(G537=[1]Notice!$B$309,A537+[1]Notice!$C$309,IF(G537=[1]Notice!$B$310,A537+[1]Notice!$C$310,IF(G537=[1]Notice!$B$311,A537+[1]Notice!$C$311,IF(G537=[1]Notice!$B$312,A537+[1]Notice!$C$312,IF(G537=[1]Notice!$B$313,A537+[1]Notice!$C$313,IF(G537=[1]Notice!$B$314,A537+[1]Notice!$C$314,"")))))))</f>
        <v/>
      </c>
      <c r="M537" s="67"/>
      <c r="N537" s="27"/>
      <c r="O537" s="45"/>
      <c r="P537" s="46"/>
    </row>
    <row r="538" spans="1:16" ht="15" customHeight="1">
      <c r="A538" s="34">
        <f t="shared" si="69"/>
        <v>41331</v>
      </c>
      <c r="B538" s="124"/>
      <c r="C538" s="127"/>
      <c r="D538" s="128"/>
      <c r="E538" s="23"/>
      <c r="F538" s="20"/>
      <c r="G538" s="32"/>
      <c r="H538" s="21"/>
      <c r="I538" s="28"/>
      <c r="J538" s="57">
        <f t="shared" si="68"/>
        <v>12</v>
      </c>
      <c r="K538" s="69"/>
      <c r="L538" s="65" t="str">
        <f>IF(M538="X",K538,IF(G538=[1]Notice!$B$309,A538+[1]Notice!$C$309,IF(G538=[1]Notice!$B$310,A538+[1]Notice!$C$310,IF(G538=[1]Notice!$B$311,A538+[1]Notice!$C$311,IF(G538=[1]Notice!$B$312,A538+[1]Notice!$C$312,IF(G538=[1]Notice!$B$313,A538+[1]Notice!$C$313,IF(G538=[1]Notice!$B$314,A538+[1]Notice!$C$314,"")))))))</f>
        <v/>
      </c>
      <c r="M538" s="67"/>
      <c r="N538" s="27"/>
      <c r="O538" s="45"/>
      <c r="P538" s="46"/>
    </row>
    <row r="539" spans="1:16" ht="15" customHeight="1">
      <c r="A539" s="34">
        <f t="shared" si="69"/>
        <v>41331</v>
      </c>
      <c r="B539" s="124"/>
      <c r="C539" s="127"/>
      <c r="D539" s="128"/>
      <c r="E539" s="23"/>
      <c r="F539" s="20"/>
      <c r="G539" s="32"/>
      <c r="H539" s="21"/>
      <c r="I539" s="28"/>
      <c r="J539" s="57">
        <f t="shared" si="68"/>
        <v>12</v>
      </c>
      <c r="K539" s="69"/>
      <c r="L539" s="65" t="str">
        <f>IF(M539="X",K539,IF(G539=[1]Notice!$B$309,A539+[1]Notice!$C$309,IF(G539=[1]Notice!$B$310,A539+[1]Notice!$C$310,IF(G539=[1]Notice!$B$311,A539+[1]Notice!$C$311,IF(G539=[1]Notice!$B$312,A539+[1]Notice!$C$312,IF(G539=[1]Notice!$B$313,A539+[1]Notice!$C$313,IF(G539=[1]Notice!$B$314,A539+[1]Notice!$C$314,"")))))))</f>
        <v/>
      </c>
      <c r="M539" s="67"/>
      <c r="N539" s="27"/>
      <c r="O539" s="45"/>
      <c r="P539" s="46"/>
    </row>
    <row r="540" spans="1:16" ht="15" customHeight="1">
      <c r="A540" s="34">
        <f t="shared" si="69"/>
        <v>41331</v>
      </c>
      <c r="B540" s="124"/>
      <c r="C540" s="127"/>
      <c r="D540" s="128"/>
      <c r="E540" s="23"/>
      <c r="F540" s="20"/>
      <c r="G540" s="32"/>
      <c r="H540" s="21"/>
      <c r="I540" s="28"/>
      <c r="J540" s="57">
        <f t="shared" si="68"/>
        <v>12</v>
      </c>
      <c r="K540" s="69"/>
      <c r="L540" s="65" t="str">
        <f>IF(M540="X",K540,IF(G540=[1]Notice!$B$309,A540+[1]Notice!$C$309,IF(G540=[1]Notice!$B$310,A540+[1]Notice!$C$310,IF(G540=[1]Notice!$B$311,A540+[1]Notice!$C$311,IF(G540=[1]Notice!$B$312,A540+[1]Notice!$C$312,IF(G540=[1]Notice!$B$313,A540+[1]Notice!$C$313,IF(G540=[1]Notice!$B$314,A540+[1]Notice!$C$314,"")))))))</f>
        <v/>
      </c>
      <c r="M540" s="67"/>
      <c r="N540" s="27"/>
      <c r="O540" s="45"/>
      <c r="P540" s="46"/>
    </row>
    <row r="541" spans="1:16" ht="15" customHeight="1">
      <c r="A541" s="34">
        <f t="shared" si="69"/>
        <v>41331</v>
      </c>
      <c r="B541" s="124"/>
      <c r="C541" s="127"/>
      <c r="D541" s="128"/>
      <c r="E541" s="23"/>
      <c r="F541" s="20"/>
      <c r="G541" s="32"/>
      <c r="H541" s="21"/>
      <c r="I541" s="28"/>
      <c r="J541" s="57">
        <f t="shared" si="68"/>
        <v>12</v>
      </c>
      <c r="K541" s="69"/>
      <c r="L541" s="65" t="str">
        <f>IF(M541="X",K541,IF(G541=[1]Notice!$B$309,A541+[1]Notice!$C$309,IF(G541=[1]Notice!$B$310,A541+[1]Notice!$C$310,IF(G541=[1]Notice!$B$311,A541+[1]Notice!$C$311,IF(G541=[1]Notice!$B$312,A541+[1]Notice!$C$312,IF(G541=[1]Notice!$B$313,A541+[1]Notice!$C$313,IF(G541=[1]Notice!$B$314,A541+[1]Notice!$C$314,"")))))))</f>
        <v/>
      </c>
      <c r="M541" s="67"/>
      <c r="N541" s="27"/>
      <c r="O541" s="45"/>
      <c r="P541" s="46"/>
    </row>
    <row r="542" spans="1:16" ht="15" customHeight="1">
      <c r="A542" s="34">
        <f t="shared" si="69"/>
        <v>41331</v>
      </c>
      <c r="B542" s="51"/>
      <c r="C542" s="51"/>
      <c r="D542" s="51"/>
      <c r="E542" s="23"/>
      <c r="F542" s="20"/>
      <c r="G542" s="32"/>
      <c r="H542" s="21"/>
      <c r="I542" s="28"/>
      <c r="J542" s="57">
        <f t="shared" si="68"/>
        <v>12</v>
      </c>
      <c r="K542" s="69"/>
      <c r="L542" s="65" t="str">
        <f>IF(M542="X",K542,IF(G542=[1]Notice!$B$309,A542+[1]Notice!$C$309,IF(G542=[1]Notice!$B$310,A542+[1]Notice!$C$310,IF(G542=[1]Notice!$B$311,A542+[1]Notice!$C$311,IF(G542=[1]Notice!$B$312,A542+[1]Notice!$C$312,IF(G542=[1]Notice!$B$313,A542+[1]Notice!$C$313,IF(G542=[1]Notice!$B$314,A542+[1]Notice!$C$314,"")))))))</f>
        <v/>
      </c>
      <c r="M542" s="67"/>
      <c r="N542" s="27"/>
      <c r="O542" s="45"/>
      <c r="P542" s="46"/>
    </row>
    <row r="543" spans="1:16" ht="15" customHeight="1">
      <c r="A543" s="33">
        <f>DATEVALUE(C543)</f>
        <v>41332</v>
      </c>
      <c r="B543" s="123" t="str">
        <f>TEXT(C543,"jjj")</f>
        <v>mer</v>
      </c>
      <c r="C543" s="125" t="str">
        <f>"27 Février "&amp;[1]Notice!$G$34</f>
        <v>27 Février 2013</v>
      </c>
      <c r="D543" s="126"/>
      <c r="E543" s="23"/>
      <c r="F543" s="20"/>
      <c r="G543" s="32"/>
      <c r="H543" s="21"/>
      <c r="I543" s="28"/>
      <c r="J543" s="57">
        <f t="shared" si="68"/>
        <v>12</v>
      </c>
      <c r="K543" s="69"/>
      <c r="L543" s="65" t="str">
        <f>IF(M543="X",K543,IF(G543=[1]Notice!$B$309,A543+[1]Notice!$C$309,IF(G543=[1]Notice!$B$310,A543+[1]Notice!$C$310,IF(G543=[1]Notice!$B$311,A543+[1]Notice!$C$311,IF(G543=[1]Notice!$B$312,A543+[1]Notice!$C$312,IF(G543=[1]Notice!$B$313,A543+[1]Notice!$C$313,IF(G543=[1]Notice!$B$314,A543+[1]Notice!$C$314,"")))))))</f>
        <v/>
      </c>
      <c r="M543" s="67"/>
      <c r="N543" s="27"/>
      <c r="O543" s="45"/>
      <c r="P543" s="46"/>
    </row>
    <row r="544" spans="1:16" ht="15" customHeight="1">
      <c r="A544" s="34">
        <f t="shared" ref="A544:A552" si="70">A543</f>
        <v>41332</v>
      </c>
      <c r="B544" s="124"/>
      <c r="C544" s="127"/>
      <c r="D544" s="128"/>
      <c r="E544" s="23"/>
      <c r="F544" s="20"/>
      <c r="G544" s="32"/>
      <c r="H544" s="21"/>
      <c r="I544" s="28"/>
      <c r="J544" s="57">
        <f t="shared" si="68"/>
        <v>12</v>
      </c>
      <c r="K544" s="69"/>
      <c r="L544" s="65" t="str">
        <f>IF(M544="X",K544,IF(G544=[1]Notice!$B$309,A544+[1]Notice!$C$309,IF(G544=[1]Notice!$B$310,A544+[1]Notice!$C$310,IF(G544=[1]Notice!$B$311,A544+[1]Notice!$C$311,IF(G544=[1]Notice!$B$312,A544+[1]Notice!$C$312,IF(G544=[1]Notice!$B$313,A544+[1]Notice!$C$313,IF(G544=[1]Notice!$B$314,A544+[1]Notice!$C$314,"")))))))</f>
        <v/>
      </c>
      <c r="M544" s="67"/>
      <c r="N544" s="27"/>
      <c r="O544" s="45"/>
      <c r="P544" s="46"/>
    </row>
    <row r="545" spans="1:16" ht="15" customHeight="1">
      <c r="A545" s="34">
        <f t="shared" si="70"/>
        <v>41332</v>
      </c>
      <c r="B545" s="124"/>
      <c r="C545" s="127"/>
      <c r="D545" s="128"/>
      <c r="E545" s="23"/>
      <c r="F545" s="20"/>
      <c r="G545" s="32"/>
      <c r="H545" s="21"/>
      <c r="I545" s="28"/>
      <c r="J545" s="57">
        <f t="shared" si="68"/>
        <v>12</v>
      </c>
      <c r="K545" s="69"/>
      <c r="L545" s="65" t="str">
        <f>IF(M545="X",K545,IF(G545=[1]Notice!$B$309,A545+[1]Notice!$C$309,IF(G545=[1]Notice!$B$310,A545+[1]Notice!$C$310,IF(G545=[1]Notice!$B$311,A545+[1]Notice!$C$311,IF(G545=[1]Notice!$B$312,A545+[1]Notice!$C$312,IF(G545=[1]Notice!$B$313,A545+[1]Notice!$C$313,IF(G545=[1]Notice!$B$314,A545+[1]Notice!$C$314,"")))))))</f>
        <v/>
      </c>
      <c r="M545" s="67"/>
      <c r="N545" s="27"/>
      <c r="O545" s="45"/>
      <c r="P545" s="46"/>
    </row>
    <row r="546" spans="1:16" ht="15" customHeight="1">
      <c r="A546" s="34">
        <f t="shared" si="70"/>
        <v>41332</v>
      </c>
      <c r="B546" s="124"/>
      <c r="C546" s="127"/>
      <c r="D546" s="128"/>
      <c r="E546" s="23"/>
      <c r="F546" s="20"/>
      <c r="G546" s="32"/>
      <c r="H546" s="21"/>
      <c r="I546" s="28"/>
      <c r="J546" s="57">
        <f t="shared" si="68"/>
        <v>12</v>
      </c>
      <c r="K546" s="69"/>
      <c r="L546" s="65" t="str">
        <f>IF(M546="X",K546,IF(G546=[1]Notice!$B$309,A546+[1]Notice!$C$309,IF(G546=[1]Notice!$B$310,A546+[1]Notice!$C$310,IF(G546=[1]Notice!$B$311,A546+[1]Notice!$C$311,IF(G546=[1]Notice!$B$312,A546+[1]Notice!$C$312,IF(G546=[1]Notice!$B$313,A546+[1]Notice!$C$313,IF(G546=[1]Notice!$B$314,A546+[1]Notice!$C$314,"")))))))</f>
        <v/>
      </c>
      <c r="M546" s="67"/>
      <c r="N546" s="27"/>
      <c r="O546" s="45"/>
      <c r="P546" s="46"/>
    </row>
    <row r="547" spans="1:16" ht="15" customHeight="1">
      <c r="A547" s="34">
        <f t="shared" si="70"/>
        <v>41332</v>
      </c>
      <c r="B547" s="124"/>
      <c r="C547" s="127"/>
      <c r="D547" s="128"/>
      <c r="E547" s="23"/>
      <c r="F547" s="20"/>
      <c r="G547" s="32"/>
      <c r="H547" s="21"/>
      <c r="I547" s="28"/>
      <c r="J547" s="57">
        <f t="shared" si="68"/>
        <v>12</v>
      </c>
      <c r="K547" s="69"/>
      <c r="L547" s="65" t="str">
        <f>IF(M547="X",K547,IF(G547=[1]Notice!$B$309,A547+[1]Notice!$C$309,IF(G547=[1]Notice!$B$310,A547+[1]Notice!$C$310,IF(G547=[1]Notice!$B$311,A547+[1]Notice!$C$311,IF(G547=[1]Notice!$B$312,A547+[1]Notice!$C$312,IF(G547=[1]Notice!$B$313,A547+[1]Notice!$C$313,IF(G547=[1]Notice!$B$314,A547+[1]Notice!$C$314,"")))))))</f>
        <v/>
      </c>
      <c r="M547" s="67"/>
      <c r="N547" s="27"/>
      <c r="O547" s="45"/>
      <c r="P547" s="46"/>
    </row>
    <row r="548" spans="1:16" ht="15" customHeight="1">
      <c r="A548" s="34">
        <f t="shared" si="70"/>
        <v>41332</v>
      </c>
      <c r="B548" s="124"/>
      <c r="C548" s="127"/>
      <c r="D548" s="128"/>
      <c r="E548" s="23"/>
      <c r="F548" s="20"/>
      <c r="G548" s="32"/>
      <c r="H548" s="21"/>
      <c r="I548" s="28"/>
      <c r="J548" s="57">
        <f t="shared" si="68"/>
        <v>12</v>
      </c>
      <c r="K548" s="69"/>
      <c r="L548" s="65" t="str">
        <f>IF(M548="X",K548,IF(G548=[1]Notice!$B$309,A548+[1]Notice!$C$309,IF(G548=[1]Notice!$B$310,A548+[1]Notice!$C$310,IF(G548=[1]Notice!$B$311,A548+[1]Notice!$C$311,IF(G548=[1]Notice!$B$312,A548+[1]Notice!$C$312,IF(G548=[1]Notice!$B$313,A548+[1]Notice!$C$313,IF(G548=[1]Notice!$B$314,A548+[1]Notice!$C$314,"")))))))</f>
        <v/>
      </c>
      <c r="M548" s="67"/>
      <c r="N548" s="27"/>
      <c r="O548" s="45"/>
      <c r="P548" s="46"/>
    </row>
    <row r="549" spans="1:16" ht="15" customHeight="1">
      <c r="A549" s="34">
        <f t="shared" si="70"/>
        <v>41332</v>
      </c>
      <c r="B549" s="124"/>
      <c r="C549" s="127"/>
      <c r="D549" s="128"/>
      <c r="E549" s="23"/>
      <c r="F549" s="20"/>
      <c r="G549" s="32"/>
      <c r="H549" s="21"/>
      <c r="I549" s="28"/>
      <c r="J549" s="57">
        <f t="shared" si="68"/>
        <v>12</v>
      </c>
      <c r="K549" s="69"/>
      <c r="L549" s="65" t="str">
        <f>IF(M549="X",K549,IF(G549=[1]Notice!$B$309,A549+[1]Notice!$C$309,IF(G549=[1]Notice!$B$310,A549+[1]Notice!$C$310,IF(G549=[1]Notice!$B$311,A549+[1]Notice!$C$311,IF(G549=[1]Notice!$B$312,A549+[1]Notice!$C$312,IF(G549=[1]Notice!$B$313,A549+[1]Notice!$C$313,IF(G549=[1]Notice!$B$314,A549+[1]Notice!$C$314,"")))))))</f>
        <v/>
      </c>
      <c r="M549" s="67"/>
      <c r="N549" s="27"/>
      <c r="O549" s="45"/>
      <c r="P549" s="46"/>
    </row>
    <row r="550" spans="1:16" ht="15" customHeight="1">
      <c r="A550" s="34">
        <f t="shared" si="70"/>
        <v>41332</v>
      </c>
      <c r="B550" s="124"/>
      <c r="C550" s="127"/>
      <c r="D550" s="128"/>
      <c r="E550" s="23"/>
      <c r="F550" s="20"/>
      <c r="G550" s="32"/>
      <c r="H550" s="21"/>
      <c r="I550" s="28"/>
      <c r="J550" s="57">
        <f t="shared" si="68"/>
        <v>12</v>
      </c>
      <c r="K550" s="69"/>
      <c r="L550" s="65" t="str">
        <f>IF(M550="X",K550,IF(G550=[1]Notice!$B$309,A550+[1]Notice!$C$309,IF(G550=[1]Notice!$B$310,A550+[1]Notice!$C$310,IF(G550=[1]Notice!$B$311,A550+[1]Notice!$C$311,IF(G550=[1]Notice!$B$312,A550+[1]Notice!$C$312,IF(G550=[1]Notice!$B$313,A550+[1]Notice!$C$313,IF(G550=[1]Notice!$B$314,A550+[1]Notice!$C$314,"")))))))</f>
        <v/>
      </c>
      <c r="M550" s="67"/>
      <c r="N550" s="27"/>
      <c r="O550" s="45"/>
      <c r="P550" s="46"/>
    </row>
    <row r="551" spans="1:16" ht="15" customHeight="1">
      <c r="A551" s="34">
        <f t="shared" si="70"/>
        <v>41332</v>
      </c>
      <c r="B551" s="124"/>
      <c r="C551" s="127"/>
      <c r="D551" s="128"/>
      <c r="E551" s="23"/>
      <c r="F551" s="20"/>
      <c r="G551" s="32"/>
      <c r="H551" s="21"/>
      <c r="I551" s="28"/>
      <c r="J551" s="57">
        <f t="shared" si="68"/>
        <v>12</v>
      </c>
      <c r="K551" s="69"/>
      <c r="L551" s="65" t="str">
        <f>IF(M551="X",K551,IF(G551=[1]Notice!$B$309,A551+[1]Notice!$C$309,IF(G551=[1]Notice!$B$310,A551+[1]Notice!$C$310,IF(G551=[1]Notice!$B$311,A551+[1]Notice!$C$311,IF(G551=[1]Notice!$B$312,A551+[1]Notice!$C$312,IF(G551=[1]Notice!$B$313,A551+[1]Notice!$C$313,IF(G551=[1]Notice!$B$314,A551+[1]Notice!$C$314,"")))))))</f>
        <v/>
      </c>
      <c r="M551" s="67"/>
      <c r="N551" s="27"/>
      <c r="O551" s="45"/>
      <c r="P551" s="46"/>
    </row>
    <row r="552" spans="1:16" ht="15" customHeight="1">
      <c r="A552" s="34">
        <f t="shared" si="70"/>
        <v>41332</v>
      </c>
      <c r="B552" s="51"/>
      <c r="C552" s="51"/>
      <c r="D552" s="51"/>
      <c r="E552" s="23"/>
      <c r="F552" s="20"/>
      <c r="G552" s="32"/>
      <c r="H552" s="21"/>
      <c r="I552" s="28"/>
      <c r="J552" s="57">
        <f t="shared" si="68"/>
        <v>12</v>
      </c>
      <c r="K552" s="69"/>
      <c r="L552" s="65" t="str">
        <f>IF(M552="X",K552,IF(G552=[1]Notice!$B$309,A552+[1]Notice!$C$309,IF(G552=[1]Notice!$B$310,A552+[1]Notice!$C$310,IF(G552=[1]Notice!$B$311,A552+[1]Notice!$C$311,IF(G552=[1]Notice!$B$312,A552+[1]Notice!$C$312,IF(G552=[1]Notice!$B$313,A552+[1]Notice!$C$313,IF(G552=[1]Notice!$B$314,A552+[1]Notice!$C$314,"")))))))</f>
        <v/>
      </c>
      <c r="M552" s="67"/>
      <c r="N552" s="27"/>
      <c r="O552" s="45"/>
      <c r="P552" s="46"/>
    </row>
    <row r="555" spans="1:16" ht="15"/>
  </sheetData>
  <dataConsolidate/>
  <mergeCells count="154">
    <mergeCell ref="A7:A9"/>
    <mergeCell ref="C10:D11"/>
    <mergeCell ref="B10:B11"/>
    <mergeCell ref="A10:A11"/>
    <mergeCell ref="C7:D9"/>
    <mergeCell ref="A12:A13"/>
    <mergeCell ref="A14:A15"/>
    <mergeCell ref="A16:A17"/>
    <mergeCell ref="B523:B531"/>
    <mergeCell ref="C523:D531"/>
    <mergeCell ref="B533:B541"/>
    <mergeCell ref="C533:D541"/>
    <mergeCell ref="B543:B551"/>
    <mergeCell ref="C543:D551"/>
    <mergeCell ref="B493:B501"/>
    <mergeCell ref="C493:D501"/>
    <mergeCell ref="B503:B511"/>
    <mergeCell ref="C503:D511"/>
    <mergeCell ref="B513:B521"/>
    <mergeCell ref="C513:D521"/>
    <mergeCell ref="B463:B471"/>
    <mergeCell ref="C463:D471"/>
    <mergeCell ref="B473:B481"/>
    <mergeCell ref="C473:D481"/>
    <mergeCell ref="B483:B491"/>
    <mergeCell ref="C483:D491"/>
    <mergeCell ref="B433:B441"/>
    <mergeCell ref="C433:D441"/>
    <mergeCell ref="B443:B451"/>
    <mergeCell ref="C443:D451"/>
    <mergeCell ref="B453:B461"/>
    <mergeCell ref="C453:D461"/>
    <mergeCell ref="B403:B411"/>
    <mergeCell ref="C403:D411"/>
    <mergeCell ref="B413:B421"/>
    <mergeCell ref="C413:D421"/>
    <mergeCell ref="B423:B431"/>
    <mergeCell ref="C423:D431"/>
    <mergeCell ref="B373:B381"/>
    <mergeCell ref="C373:D381"/>
    <mergeCell ref="B383:B391"/>
    <mergeCell ref="C383:D391"/>
    <mergeCell ref="B393:B401"/>
    <mergeCell ref="C393:D401"/>
    <mergeCell ref="B343:B351"/>
    <mergeCell ref="C343:D351"/>
    <mergeCell ref="B353:B361"/>
    <mergeCell ref="C353:D361"/>
    <mergeCell ref="B363:B371"/>
    <mergeCell ref="C363:D371"/>
    <mergeCell ref="B313:B321"/>
    <mergeCell ref="C313:D321"/>
    <mergeCell ref="B323:B331"/>
    <mergeCell ref="C323:D331"/>
    <mergeCell ref="B333:B341"/>
    <mergeCell ref="C333:D341"/>
    <mergeCell ref="B303:B311"/>
    <mergeCell ref="C303:D311"/>
    <mergeCell ref="B293:B301"/>
    <mergeCell ref="C293:D301"/>
    <mergeCell ref="B283:B291"/>
    <mergeCell ref="C283:D291"/>
    <mergeCell ref="M281:M282"/>
    <mergeCell ref="N281:N282"/>
    <mergeCell ref="O281:O282"/>
    <mergeCell ref="P281:P282"/>
    <mergeCell ref="F280:N280"/>
    <mergeCell ref="A281:D282"/>
    <mergeCell ref="E281:E282"/>
    <mergeCell ref="F281:F282"/>
    <mergeCell ref="G281:G282"/>
    <mergeCell ref="H281:H282"/>
    <mergeCell ref="I281:I282"/>
    <mergeCell ref="J281:J282"/>
    <mergeCell ref="K281:K282"/>
    <mergeCell ref="L281:L282"/>
    <mergeCell ref="B258:B266"/>
    <mergeCell ref="C258:D266"/>
    <mergeCell ref="B268:B276"/>
    <mergeCell ref="C268:D276"/>
    <mergeCell ref="A278:D278"/>
    <mergeCell ref="A280:E280"/>
    <mergeCell ref="B228:B236"/>
    <mergeCell ref="C228:D236"/>
    <mergeCell ref="B238:B246"/>
    <mergeCell ref="C238:D246"/>
    <mergeCell ref="B248:B256"/>
    <mergeCell ref="C248:D256"/>
    <mergeCell ref="B198:B206"/>
    <mergeCell ref="C198:D206"/>
    <mergeCell ref="B208:B216"/>
    <mergeCell ref="C208:D216"/>
    <mergeCell ref="B218:B226"/>
    <mergeCell ref="C218:D226"/>
    <mergeCell ref="B168:B176"/>
    <mergeCell ref="C168:D176"/>
    <mergeCell ref="B178:B186"/>
    <mergeCell ref="C178:D186"/>
    <mergeCell ref="B188:B196"/>
    <mergeCell ref="C188:D196"/>
    <mergeCell ref="B138:B146"/>
    <mergeCell ref="C138:D146"/>
    <mergeCell ref="B148:B156"/>
    <mergeCell ref="C148:D156"/>
    <mergeCell ref="B158:B166"/>
    <mergeCell ref="C158:D166"/>
    <mergeCell ref="B108:B116"/>
    <mergeCell ref="C108:D116"/>
    <mergeCell ref="B118:B126"/>
    <mergeCell ref="C118:D126"/>
    <mergeCell ref="B128:B136"/>
    <mergeCell ref="C128:D136"/>
    <mergeCell ref="B78:B86"/>
    <mergeCell ref="C78:D86"/>
    <mergeCell ref="B88:B96"/>
    <mergeCell ref="C88:D96"/>
    <mergeCell ref="B98:B106"/>
    <mergeCell ref="C98:D106"/>
    <mergeCell ref="B48:B56"/>
    <mergeCell ref="C48:D56"/>
    <mergeCell ref="B58:B66"/>
    <mergeCell ref="C58:D66"/>
    <mergeCell ref="B68:B76"/>
    <mergeCell ref="C68:D76"/>
    <mergeCell ref="B18:B26"/>
    <mergeCell ref="C18:D26"/>
    <mergeCell ref="B28:B36"/>
    <mergeCell ref="C28:D36"/>
    <mergeCell ref="B38:B46"/>
    <mergeCell ref="C38:D46"/>
    <mergeCell ref="C16:D17"/>
    <mergeCell ref="B7:B9"/>
    <mergeCell ref="K5:K6"/>
    <mergeCell ref="B16:B17"/>
    <mergeCell ref="B12:B13"/>
    <mergeCell ref="C12:D13"/>
    <mergeCell ref="C14:D15"/>
    <mergeCell ref="B14:B15"/>
    <mergeCell ref="A1:E2"/>
    <mergeCell ref="F1:P2"/>
    <mergeCell ref="A4:E4"/>
    <mergeCell ref="F4:N4"/>
    <mergeCell ref="L5:L6"/>
    <mergeCell ref="M5:M6"/>
    <mergeCell ref="N5:N6"/>
    <mergeCell ref="O5:O6"/>
    <mergeCell ref="P5:P6"/>
    <mergeCell ref="A5:D6"/>
    <mergeCell ref="E5:E6"/>
    <mergeCell ref="F5:F6"/>
    <mergeCell ref="G5:G6"/>
    <mergeCell ref="H5:H6"/>
    <mergeCell ref="I5:I6"/>
    <mergeCell ref="J5:J6"/>
  </mergeCells>
  <conditionalFormatting sqref="N283:N552 N281 N5 N7:N278">
    <cfRule type="containsText" dxfId="20" priority="63" operator="containsText" text="Num CHQ">
      <formula>NOT(ISERROR(SEARCH("Num CHQ",N5)))</formula>
    </cfRule>
  </conditionalFormatting>
  <conditionalFormatting sqref="E283:E552 E7:E277">
    <cfRule type="containsText" dxfId="19" priority="59" operator="containsText" text="RE2">
      <formula>NOT(ISERROR(SEARCH("RE2",E7)))</formula>
    </cfRule>
    <cfRule type="containsText" dxfId="18" priority="60" operator="containsText" text="RE1">
      <formula>NOT(ISERROR(SEARCH("RE1",E7)))</formula>
    </cfRule>
  </conditionalFormatting>
  <conditionalFormatting sqref="E283:E552 E7:E277">
    <cfRule type="containsText" dxfId="17" priority="58" operator="containsText" text="PRÊT">
      <formula>NOT(ISERROR(SEARCH("PRÊT",E7)))</formula>
    </cfRule>
  </conditionalFormatting>
  <conditionalFormatting sqref="E283:E552 E7:E279">
    <cfRule type="containsText" dxfId="16" priority="57" operator="containsText" text="XXX">
      <formula>NOT(ISERROR(SEARCH("XXX",E7)))</formula>
    </cfRule>
  </conditionalFormatting>
  <conditionalFormatting sqref="K283:M552 L10:M278 K10:K277 K7:M9">
    <cfRule type="cellIs" dxfId="15" priority="55" operator="equal">
      <formula>"?"</formula>
    </cfRule>
    <cfRule type="containsText" dxfId="14" priority="56" operator="containsText" text="NT">
      <formula>NOT(ISERROR(SEARCH("NT",K7)))</formula>
    </cfRule>
  </conditionalFormatting>
  <conditionalFormatting sqref="F1 F3:F1048576">
    <cfRule type="containsText" dxfId="13" priority="54" operator="containsText" text="&quot;?&quot;">
      <formula>NOT(ISERROR(SEARCH("""?""",F1)))</formula>
    </cfRule>
  </conditionalFormatting>
  <conditionalFormatting sqref="K279:K280 K283:K552 K7:K277">
    <cfRule type="expression" dxfId="12" priority="53">
      <formula>AND($K7="",$F7&lt;&gt;"")</formula>
    </cfRule>
  </conditionalFormatting>
  <conditionalFormatting sqref="N283:N552 N7:N277">
    <cfRule type="expression" dxfId="11" priority="52">
      <formula>IF(AND($G7="CHD",$N7=""),TRUE,"FAUX")</formula>
    </cfRule>
  </conditionalFormatting>
  <conditionalFormatting sqref="D553:D1048576 D28:D36 D38:D46 D48:D56 D58:D66 D68:D76 D78:D86 D88:D96 D98:D106 D108:D116 D118:D126 D128:D136 D138:D146 D148:D156 D158:D166 D168:D176 D178:D186 D188:D196 D198:D206 D208:D216 D218:D226 D228:D236 D238:D246 D248:D256 D258:D266 D268:D276 D278:D291 D293:D301 D303:D311 D313:D321 D323:D331 D333:D341 D343:D351 D353:D361 D363:D371 D373:D381 D383:D391 D393:D401 D403:D411 D413:D421 D423:D431 D433:D441 D443:D451 D453:D461 D463:D471 D473:D481 D483:D491 D493:D501 D503:D511 D513:D521 D523:D531 D533:D541 D543:D551 D3:D6 D18:D26">
    <cfRule type="cellIs" dxfId="10" priority="43" operator="greaterThan">
      <formula>#REF!</formula>
    </cfRule>
  </conditionalFormatting>
  <conditionalFormatting sqref="F283:F552 F7:F277">
    <cfRule type="cellIs" dxfId="9" priority="42" operator="equal">
      <formula>"?"</formula>
    </cfRule>
  </conditionalFormatting>
  <conditionalFormatting sqref="J3:J1048576">
    <cfRule type="cellIs" dxfId="8" priority="41" operator="lessThanOrEqual">
      <formula>-150</formula>
    </cfRule>
  </conditionalFormatting>
  <conditionalFormatting sqref="J283:J552 J7:J278">
    <cfRule type="cellIs" dxfId="7" priority="197" operator="between">
      <formula>#REF!</formula>
      <formula>#REF!</formula>
    </cfRule>
    <cfRule type="cellIs" dxfId="6" priority="198" operator="between">
      <formula>#REF!</formula>
      <formula>#REF!</formula>
    </cfRule>
    <cfRule type="cellIs" dxfId="5" priority="199" operator="lessThanOrEqual">
      <formula>#REF!</formula>
    </cfRule>
    <cfRule type="cellIs" dxfId="4" priority="200" operator="greaterThanOrEqual">
      <formula>#REF!</formula>
    </cfRule>
  </conditionalFormatting>
  <conditionalFormatting sqref="I283:I552 I7:I278">
    <cfRule type="cellIs" dxfId="3" priority="245" operator="greaterThan">
      <formula>#REF!</formula>
    </cfRule>
    <cfRule type="cellIs" dxfId="2" priority="246" operator="between">
      <formula>#REF!</formula>
      <formula>#REF!</formula>
    </cfRule>
  </conditionalFormatting>
  <conditionalFormatting sqref="H283:H552 H7:H277">
    <cfRule type="cellIs" dxfId="1" priority="271" operator="greaterThanOrEqual">
      <formula>#REF!</formula>
    </cfRule>
    <cfRule type="cellIs" dxfId="0" priority="272" operator="between">
      <formula>#REF!</formula>
      <formula>#REF!</formula>
    </cfRule>
  </conditionalFormatting>
  <dataValidations count="9">
    <dataValidation type="list" allowBlank="1" showInputMessage="1" showErrorMessage="1" sqref="P283:P552 P7:P277">
      <formula1>IF($O7=#REF!,#REF!,IF($O7=#REF!,#REF!,IF($O7=#REF!,#REF!,IF($O7=#REF!,#REF!,IF($O7=#REF!,#REF!)))))</formula1>
    </dataValidation>
    <dataValidation type="list" allowBlank="1" showInputMessage="1" showErrorMessage="1" sqref="M283:M552 M7:M277">
      <formula1>#REF!</formula1>
    </dataValidation>
    <dataValidation type="list" allowBlank="1" showInputMessage="1" sqref="F283:F552 F7:F277">
      <formula1>#REF!</formula1>
    </dataValidation>
    <dataValidation type="decimal" operator="greaterThanOrEqual" allowBlank="1" showInputMessage="1" showErrorMessage="1" errorTitle="Hum, c'est embarassant" error="Un montant ne peut être négatif ! Veuillez rentrer une valeur au moins égale à 0. " sqref="H283:I552 I10:I277 H7:H277">
      <formula1>0</formula1>
    </dataValidation>
    <dataValidation type="custom" allowBlank="1" showInputMessage="1" showErrorMessage="1" errorTitle="Doublon" error="Vous êtes sur le point de générer un doublon. Cette valeur est déjà présente plus haut." sqref="N283:N552 N7:N277">
      <formula1>COUNTIF($N$7:N$552,N7)&lt;2</formula1>
    </dataValidation>
    <dataValidation type="list" allowBlank="1" showInputMessage="1" showErrorMessage="1" errorTitle="Valeur erronée" error="Le Concepteur a restreint les valeurs que peut prendre cette cellule. _x000a_Choisissez entre &quot;P&quot; pour prêt, &quot;E&quot; pour échéancier (E1 à E5) ou le symbole dollar &quot;$&quot; pour l'Epargne" sqref="O283:O552">
      <formula1>#REF!</formula1>
    </dataValidation>
    <dataValidation type="list" allowBlank="1" showInputMessage="1" showErrorMessage="1" errorTitle="Hum, c'est embarrassant" error="Le choix est restreint à la liste proposée._x000a_Choisissez entre &quot;P&quot; pour prêt, &quot;E&quot; pour échéancier (E1 à E5) ou le symbole dollar &quot;$&quot; pour l'Epargne" sqref="O18:O277">
      <formula1>#REF!</formula1>
    </dataValidation>
    <dataValidation type="list" showInputMessage="1" showErrorMessage="1" errorTitle="Hum, c'est embarrassant" error="Le choix est restreint à la liste proposée._x000a_Choisissez entre &quot;P&quot; pour prêt, &quot;E&quot; pour échéancier (E1 à E5) ou le symbole dollar &quot;$&quot; pour l'Epargne" sqref="O10:O17">
      <formula1>#REF!</formula1>
    </dataValidation>
    <dataValidation type="list" showInputMessage="1" showErrorMessage="1" errorTitle="Hum, c'est embarrassant" error="Le choix est restreint à la liste proposée._x000a_Choisissez entre &quot;P&quot; pour prêt, &quot;E&quot; pour échéancier (E1 à E5) ou le symbole dollar &quot;$&quot; pour l'Epargne" sqref="O7:O9">
      <formula1>IF(#REF!=#REF!,#REF!,IF(#REF!=#REF!,#REF!,IF(#REF!=#REF!,#REF!,IF(#REF!=#REF!,#REF!,IF(#REF!=#REF!,#REF!)))))</formula1>
    </dataValidation>
  </dataValidations>
  <printOptions horizontalCentered="1"/>
  <pageMargins left="0.23622047244094491" right="0" top="0" bottom="0" header="0" footer="0"/>
  <pageSetup paperSize="9" scale="52" orientation="portrait" horizontalDpi="1200" verticalDpi="1200" r:id="rId1"/>
  <rowBreaks count="6" manualBreakCount="6">
    <brk id="57" max="15" man="1"/>
    <brk id="147" max="16383" man="1"/>
    <brk id="237" max="16383" man="1"/>
    <brk id="278" max="16383" man="1"/>
    <brk id="372" max="15" man="1"/>
    <brk id="4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Relevé Journalier</vt:lpstr>
      <vt:lpstr>'Relevé Journalier'!Criteres</vt:lpstr>
      <vt:lpstr>Esp</vt:lpstr>
      <vt:lpstr>'Relevé Journalier'!Impression_des_titres</vt:lpstr>
      <vt:lpstr>'Relevé Journalier'!Mode</vt:lpstr>
      <vt:lpstr>test</vt:lpstr>
      <vt:lpstr>'Relevé Journalier'!Zone_d_impression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GUYON</dc:creator>
  <cp:lastModifiedBy>CEDRIC</cp:lastModifiedBy>
  <cp:lastPrinted>2013-02-14T19:13:01Z</cp:lastPrinted>
  <dcterms:created xsi:type="dcterms:W3CDTF">2010-08-13T00:15:11Z</dcterms:created>
  <dcterms:modified xsi:type="dcterms:W3CDTF">2013-03-02T12:57:17Z</dcterms:modified>
</cp:coreProperties>
</file>