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PAUL\Documents\"/>
    </mc:Choice>
  </mc:AlternateContent>
  <bookViews>
    <workbookView minimized="1" xWindow="3204" yWindow="0" windowWidth="19068" windowHeight="3552" firstSheet="3" activeTab="11"/>
  </bookViews>
  <sheets>
    <sheet name="janvier" sheetId="12" r:id="rId1"/>
    <sheet name="février" sheetId="13" r:id="rId2"/>
    <sheet name="mars" sheetId="15" r:id="rId3"/>
    <sheet name="avril" sheetId="16" r:id="rId4"/>
    <sheet name="mai" sheetId="17" r:id="rId5"/>
    <sheet name="juin" sheetId="19" r:id="rId6"/>
    <sheet name="juillet" sheetId="24" r:id="rId7"/>
    <sheet name="août" sheetId="25" r:id="rId8"/>
    <sheet name="septembre" sheetId="26" r:id="rId9"/>
    <sheet name="octobre" sheetId="6" r:id="rId10"/>
    <sheet name="novembre" sheetId="10" r:id="rId11"/>
    <sheet name="décembre" sheetId="11" r:id="rId12"/>
    <sheet name="Feuil3" sheetId="18" state="hidden" r:id="rId1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" i="11" l="1"/>
  <c r="T6" i="10" l="1"/>
  <c r="T6" i="26"/>
  <c r="U9" i="6"/>
  <c r="T9" i="6"/>
  <c r="U12" i="25"/>
  <c r="AC1" i="16"/>
  <c r="AC1" i="10"/>
  <c r="AC1" i="6"/>
  <c r="AC1" i="26"/>
  <c r="AC1" i="25"/>
  <c r="AC1" i="24"/>
  <c r="AC1" i="19"/>
  <c r="AC1" i="17"/>
  <c r="Y15" i="12"/>
  <c r="Y12" i="12"/>
  <c r="Y9" i="12"/>
  <c r="Y6" i="12"/>
  <c r="AA16" i="11"/>
  <c r="Z16" i="11"/>
  <c r="W16" i="11"/>
  <c r="V16" i="11"/>
  <c r="T16" i="11"/>
  <c r="AA16" i="10"/>
  <c r="Z16" i="10"/>
  <c r="W16" i="10"/>
  <c r="V16" i="10"/>
  <c r="T16" i="10"/>
  <c r="AA16" i="6"/>
  <c r="Z16" i="6"/>
  <c r="V16" i="6"/>
  <c r="U16" i="6"/>
  <c r="T16" i="6"/>
  <c r="AA16" i="26"/>
  <c r="Z16" i="26"/>
  <c r="W16" i="26"/>
  <c r="V16" i="26"/>
  <c r="AA16" i="25"/>
  <c r="Z16" i="25"/>
  <c r="V16" i="25"/>
  <c r="U16" i="25"/>
  <c r="T16" i="25"/>
  <c r="AA16" i="24"/>
  <c r="Z16" i="24"/>
  <c r="W16" i="24"/>
  <c r="V16" i="24"/>
  <c r="T16" i="24"/>
  <c r="AA16" i="19"/>
  <c r="Z16" i="19"/>
  <c r="V16" i="19"/>
  <c r="T16" i="19"/>
  <c r="AA16" i="17"/>
  <c r="Z16" i="17"/>
  <c r="V16" i="17"/>
  <c r="T16" i="17"/>
  <c r="AA16" i="16"/>
  <c r="Z16" i="16"/>
  <c r="W16" i="16"/>
  <c r="V16" i="16"/>
  <c r="U16" i="16"/>
  <c r="T16" i="16"/>
  <c r="AA16" i="15"/>
  <c r="Z16" i="15"/>
  <c r="W16" i="15"/>
  <c r="V16" i="15"/>
  <c r="U16" i="15"/>
  <c r="T16" i="15"/>
  <c r="AA16" i="13"/>
  <c r="Z16" i="13"/>
  <c r="V16" i="13"/>
  <c r="T16" i="13"/>
  <c r="AA16" i="12"/>
  <c r="Z16" i="12"/>
  <c r="X16" i="12"/>
  <c r="W16" i="12"/>
  <c r="V16" i="12"/>
  <c r="U16" i="12"/>
  <c r="T16" i="12"/>
  <c r="U15" i="11"/>
  <c r="U12" i="11"/>
  <c r="U9" i="11"/>
  <c r="U15" i="10"/>
  <c r="U12" i="10"/>
  <c r="U9" i="10"/>
  <c r="U15" i="6"/>
  <c r="U12" i="6"/>
  <c r="U15" i="26"/>
  <c r="U9" i="26"/>
  <c r="U15" i="25"/>
  <c r="U9" i="25"/>
  <c r="U15" i="24"/>
  <c r="U12" i="24"/>
  <c r="U9" i="24"/>
  <c r="U15" i="19"/>
  <c r="U12" i="19"/>
  <c r="U9" i="19"/>
  <c r="U15" i="17"/>
  <c r="U12" i="17"/>
  <c r="U9" i="17"/>
  <c r="U15" i="16"/>
  <c r="U12" i="16"/>
  <c r="U9" i="16"/>
  <c r="U15" i="15"/>
  <c r="U12" i="15"/>
  <c r="U9" i="15"/>
  <c r="W15" i="11"/>
  <c r="W12" i="11"/>
  <c r="W9" i="11"/>
  <c r="W6" i="11"/>
  <c r="W15" i="10"/>
  <c r="W12" i="10"/>
  <c r="W9" i="10"/>
  <c r="W6" i="10"/>
  <c r="W15" i="6"/>
  <c r="W12" i="6"/>
  <c r="W9" i="6"/>
  <c r="W16" i="6" s="1"/>
  <c r="W6" i="6"/>
  <c r="W15" i="26"/>
  <c r="W12" i="26"/>
  <c r="W9" i="26"/>
  <c r="W6" i="26"/>
  <c r="W15" i="25"/>
  <c r="W12" i="25"/>
  <c r="W16" i="25" s="1"/>
  <c r="W9" i="25"/>
  <c r="W6" i="25"/>
  <c r="W15" i="24"/>
  <c r="W12" i="24"/>
  <c r="W9" i="24"/>
  <c r="W6" i="24"/>
  <c r="W15" i="19"/>
  <c r="W15" i="17"/>
  <c r="W12" i="17"/>
  <c r="W9" i="17"/>
  <c r="W6" i="17"/>
  <c r="W16" i="17" s="1"/>
  <c r="W15" i="16"/>
  <c r="W12" i="16"/>
  <c r="W9" i="16"/>
  <c r="W6" i="16"/>
  <c r="W15" i="15"/>
  <c r="W12" i="15"/>
  <c r="W9" i="15"/>
  <c r="W6" i="15"/>
  <c r="W15" i="13"/>
  <c r="W12" i="13"/>
  <c r="W16" i="13" s="1"/>
  <c r="W9" i="13"/>
  <c r="W6" i="13"/>
  <c r="W15" i="12"/>
  <c r="W12" i="12"/>
  <c r="W9" i="12"/>
  <c r="W6" i="12"/>
  <c r="U15" i="13"/>
  <c r="U12" i="13"/>
  <c r="U9" i="13"/>
  <c r="U16" i="13" s="1"/>
  <c r="W12" i="19"/>
  <c r="W9" i="19"/>
  <c r="W16" i="19" s="1"/>
  <c r="W6" i="19"/>
  <c r="Y16" i="12" l="1"/>
  <c r="U15" i="12"/>
  <c r="U12" i="12"/>
  <c r="V15" i="10"/>
  <c r="T15" i="10"/>
  <c r="V12" i="10"/>
  <c r="T12" i="10"/>
  <c r="V9" i="10"/>
  <c r="T9" i="10"/>
  <c r="V6" i="10"/>
  <c r="U6" i="10"/>
  <c r="U16" i="10" s="1"/>
  <c r="V15" i="11"/>
  <c r="T15" i="11"/>
  <c r="V9" i="11"/>
  <c r="T9" i="11"/>
  <c r="V6" i="11"/>
  <c r="U6" i="11"/>
  <c r="U16" i="11" s="1"/>
  <c r="V15" i="6"/>
  <c r="T15" i="6"/>
  <c r="V12" i="6"/>
  <c r="T12" i="6"/>
  <c r="V6" i="6"/>
  <c r="T6" i="6"/>
  <c r="U6" i="6" s="1"/>
  <c r="V15" i="26"/>
  <c r="T15" i="26"/>
  <c r="V12" i="26"/>
  <c r="T12" i="26"/>
  <c r="V9" i="26"/>
  <c r="T9" i="26"/>
  <c r="U6" i="26"/>
  <c r="V15" i="25"/>
  <c r="T15" i="25"/>
  <c r="V9" i="25"/>
  <c r="T9" i="25"/>
  <c r="V6" i="25"/>
  <c r="T6" i="25"/>
  <c r="U6" i="25" s="1"/>
  <c r="V15" i="24"/>
  <c r="T15" i="24"/>
  <c r="V12" i="24"/>
  <c r="T12" i="24"/>
  <c r="U6" i="24"/>
  <c r="U16" i="24" s="1"/>
  <c r="V12" i="19"/>
  <c r="T12" i="19"/>
  <c r="U6" i="19"/>
  <c r="U16" i="19" s="1"/>
  <c r="V15" i="17"/>
  <c r="T15" i="17"/>
  <c r="V12" i="17"/>
  <c r="T12" i="17"/>
  <c r="V9" i="17"/>
  <c r="T9" i="17"/>
  <c r="U6" i="17"/>
  <c r="U16" i="17" s="1"/>
  <c r="V15" i="16"/>
  <c r="T15" i="16"/>
  <c r="V12" i="16"/>
  <c r="T12" i="16"/>
  <c r="V9" i="16"/>
  <c r="T9" i="16"/>
  <c r="V6" i="16"/>
  <c r="T6" i="16"/>
  <c r="U6" i="16" s="1"/>
  <c r="V15" i="15"/>
  <c r="T15" i="15"/>
  <c r="V12" i="15"/>
  <c r="V9" i="15"/>
  <c r="T9" i="15"/>
  <c r="V6" i="15"/>
  <c r="T6" i="15"/>
  <c r="U6" i="15" s="1"/>
  <c r="V15" i="12"/>
  <c r="T15" i="12"/>
  <c r="V12" i="12"/>
  <c r="T12" i="12"/>
  <c r="V9" i="12"/>
  <c r="T9" i="12"/>
  <c r="U9" i="12" s="1"/>
  <c r="V6" i="12"/>
  <c r="T6" i="12"/>
  <c r="U6" i="12" s="1"/>
  <c r="X9" i="25"/>
  <c r="X15" i="26"/>
  <c r="X12" i="6"/>
  <c r="X15" i="6"/>
  <c r="X12" i="10"/>
  <c r="X15" i="25"/>
  <c r="X15" i="17"/>
  <c r="X15" i="24"/>
  <c r="X12" i="19"/>
  <c r="X12" i="24"/>
  <c r="X15" i="16"/>
  <c r="U12" i="26" l="1"/>
  <c r="U16" i="26" s="1"/>
  <c r="T16" i="26"/>
  <c r="Y15" i="26"/>
  <c r="AB15" i="26" s="1"/>
  <c r="Y9" i="10"/>
  <c r="Y15" i="6"/>
  <c r="AB15" i="6" s="1"/>
  <c r="Y12" i="6"/>
  <c r="AB12" i="6" s="1"/>
  <c r="Y15" i="25"/>
  <c r="AB15" i="25" s="1"/>
  <c r="Y9" i="25"/>
  <c r="Y15" i="24"/>
  <c r="AB15" i="24" s="1"/>
  <c r="Y12" i="24"/>
  <c r="AB12" i="24" s="1"/>
  <c r="Y12" i="19"/>
  <c r="AB12" i="19" s="1"/>
  <c r="Y12" i="10"/>
  <c r="AB12" i="10" s="1"/>
  <c r="Y15" i="17"/>
  <c r="AB15" i="17" s="1"/>
  <c r="Y15" i="16"/>
  <c r="AB15" i="16" s="1"/>
  <c r="X9" i="19"/>
  <c r="X15" i="10"/>
  <c r="X15" i="11"/>
  <c r="X9" i="26"/>
  <c r="X6" i="25"/>
  <c r="X6" i="24"/>
  <c r="Y15" i="10" l="1"/>
  <c r="AB15" i="10" s="1"/>
  <c r="Y9" i="26"/>
  <c r="AB9" i="26" s="1"/>
  <c r="Y6" i="25"/>
  <c r="AB6" i="25"/>
  <c r="Y6" i="24"/>
  <c r="AB6" i="24" s="1"/>
  <c r="Y9" i="19"/>
  <c r="AB9" i="19" s="1"/>
  <c r="Y15" i="11"/>
  <c r="AB15" i="11" s="1"/>
  <c r="X9" i="6"/>
  <c r="X12" i="11"/>
  <c r="X6" i="6"/>
  <c r="Y12" i="11" l="1"/>
  <c r="AB12" i="11" s="1"/>
  <c r="Y9" i="6"/>
  <c r="AB9" i="6" s="1"/>
  <c r="Y6" i="6"/>
  <c r="X16" i="6"/>
  <c r="AC1" i="15"/>
  <c r="AC1" i="13"/>
  <c r="AC1" i="12"/>
  <c r="AB6" i="6" l="1"/>
  <c r="AB16" i="6" s="1"/>
  <c r="Y16" i="6"/>
  <c r="V15" i="13"/>
  <c r="T15" i="13"/>
  <c r="V9" i="13"/>
  <c r="V6" i="13"/>
  <c r="T6" i="13"/>
  <c r="U6" i="13" s="1"/>
  <c r="AB12" i="12" l="1"/>
  <c r="AB9" i="12"/>
  <c r="AB15" i="12"/>
  <c r="AB6" i="12" l="1"/>
  <c r="AB16" i="12" s="1"/>
  <c r="X6" i="13"/>
  <c r="Y6" i="13" l="1"/>
  <c r="AB6" i="13" s="1"/>
  <c r="X9" i="15"/>
  <c r="X15" i="13"/>
  <c r="X15" i="15"/>
  <c r="X12" i="15"/>
  <c r="X12" i="13"/>
  <c r="Y15" i="15" l="1"/>
  <c r="AB15" i="15" s="1"/>
  <c r="Y12" i="15"/>
  <c r="AB12" i="15" s="1"/>
  <c r="Y9" i="15"/>
  <c r="AB9" i="15" s="1"/>
  <c r="Y15" i="13"/>
  <c r="AB15" i="13" s="1"/>
  <c r="Y12" i="13"/>
  <c r="AB12" i="13" s="1"/>
  <c r="X6" i="16"/>
  <c r="X9" i="17"/>
  <c r="X9" i="13"/>
  <c r="X12" i="16"/>
  <c r="X9" i="16"/>
  <c r="X12" i="17"/>
  <c r="Y6" i="16" l="1"/>
  <c r="AB6" i="16" s="1"/>
  <c r="Y9" i="17"/>
  <c r="AB9" i="17" s="1"/>
  <c r="Y12" i="17"/>
  <c r="AB12" i="17" s="1"/>
  <c r="X16" i="16"/>
  <c r="Y9" i="16"/>
  <c r="Y12" i="16"/>
  <c r="AB12" i="16" s="1"/>
  <c r="Y9" i="13"/>
  <c r="X16" i="13"/>
  <c r="X12" i="26"/>
  <c r="X6" i="26"/>
  <c r="X15" i="19"/>
  <c r="Y12" i="26" l="1"/>
  <c r="AB12" i="26" s="1"/>
  <c r="Y6" i="26"/>
  <c r="Y15" i="19"/>
  <c r="AB15" i="19" s="1"/>
  <c r="X16" i="26"/>
  <c r="AB9" i="16"/>
  <c r="Y16" i="16"/>
  <c r="AB9" i="13"/>
  <c r="Y16" i="13"/>
  <c r="X6" i="15"/>
  <c r="X9" i="11"/>
  <c r="X6" i="17"/>
  <c r="X9" i="24"/>
  <c r="Y6" i="15" l="1"/>
  <c r="X16" i="15"/>
  <c r="Y9" i="24"/>
  <c r="Y6" i="17"/>
  <c r="Y9" i="11"/>
  <c r="AB16" i="13"/>
  <c r="AB6" i="26"/>
  <c r="Y16" i="26"/>
  <c r="X16" i="24"/>
  <c r="X16" i="17"/>
  <c r="AB16" i="16"/>
  <c r="X6" i="10"/>
  <c r="AB16" i="26" l="1"/>
  <c r="AB6" i="15"/>
  <c r="Y16" i="15"/>
  <c r="AB9" i="11"/>
  <c r="AB9" i="10"/>
  <c r="AB9" i="24"/>
  <c r="Y16" i="24"/>
  <c r="Y16" i="17"/>
  <c r="AB6" i="17"/>
  <c r="X6" i="11"/>
  <c r="X9" i="10"/>
  <c r="X6" i="19"/>
  <c r="X12" i="25"/>
  <c r="Y6" i="11" l="1"/>
  <c r="X16" i="11"/>
  <c r="Y6" i="10"/>
  <c r="X16" i="10"/>
  <c r="AB16" i="15"/>
  <c r="Y12" i="25"/>
  <c r="AB9" i="25" s="1"/>
  <c r="Y6" i="19"/>
  <c r="X16" i="25"/>
  <c r="AB16" i="24"/>
  <c r="X16" i="19"/>
  <c r="AB16" i="17"/>
  <c r="AB6" i="11" l="1"/>
  <c r="AB16" i="11" s="1"/>
  <c r="Y16" i="11"/>
  <c r="AB6" i="10"/>
  <c r="AB16" i="10" s="1"/>
  <c r="Y16" i="10"/>
  <c r="AB12" i="25"/>
  <c r="AB16" i="25" s="1"/>
  <c r="Y16" i="25"/>
  <c r="Y16" i="19"/>
  <c r="AB6" i="19"/>
  <c r="AB16" i="19" s="1"/>
</calcChain>
</file>

<file path=xl/sharedStrings.xml><?xml version="1.0" encoding="utf-8"?>
<sst xmlns="http://schemas.openxmlformats.org/spreadsheetml/2006/main" count="280" uniqueCount="55">
  <si>
    <t>SOLDE</t>
  </si>
  <si>
    <t>DATE</t>
  </si>
  <si>
    <t>LIEU</t>
  </si>
  <si>
    <t>PZ</t>
  </si>
  <si>
    <t>MARCHE</t>
  </si>
  <si>
    <t>LOTS DE 20 OIG</t>
  </si>
  <si>
    <t>LOTS DE 40 PIG</t>
  </si>
  <si>
    <t>NBRE</t>
  </si>
  <si>
    <t>déjà sortis</t>
  </si>
  <si>
    <t>20pig</t>
  </si>
  <si>
    <t>40pig</t>
  </si>
  <si>
    <t>pds</t>
  </si>
  <si>
    <t>reste</t>
  </si>
  <si>
    <t>a rajouter si #</t>
  </si>
  <si>
    <t>bac1</t>
  </si>
  <si>
    <t>matin</t>
  </si>
  <si>
    <t>bac2</t>
  </si>
  <si>
    <t>bac4</t>
  </si>
  <si>
    <t>BAC5</t>
  </si>
  <si>
    <t>BAC3</t>
  </si>
  <si>
    <t>BAC7</t>
  </si>
  <si>
    <t>BAC9</t>
  </si>
  <si>
    <t>BAC11</t>
  </si>
  <si>
    <t>BAC12</t>
  </si>
  <si>
    <t>BAC4</t>
  </si>
  <si>
    <t>BAC10</t>
  </si>
  <si>
    <t>BAC13</t>
  </si>
  <si>
    <t>BAC15</t>
  </si>
  <si>
    <t>BAC2</t>
  </si>
  <si>
    <t>BAC1</t>
  </si>
  <si>
    <t>BAC14</t>
  </si>
  <si>
    <t>BAC16</t>
  </si>
  <si>
    <t>BAC17</t>
  </si>
  <si>
    <t>BAC18</t>
  </si>
  <si>
    <t>BAC19</t>
  </si>
  <si>
    <t>BAC20</t>
  </si>
  <si>
    <t>BAC21</t>
  </si>
  <si>
    <t>TDRE</t>
  </si>
  <si>
    <t>LUT1</t>
  </si>
  <si>
    <t>bac9</t>
  </si>
  <si>
    <t>bac12</t>
  </si>
  <si>
    <t>BAC6</t>
  </si>
  <si>
    <t>BAC30</t>
  </si>
  <si>
    <t>JANVIER</t>
  </si>
  <si>
    <t>MARS</t>
  </si>
  <si>
    <t>AVRIL</t>
  </si>
  <si>
    <t xml:space="preserve">MAI </t>
  </si>
  <si>
    <t>JUIN</t>
  </si>
  <si>
    <t>JUILLET</t>
  </si>
  <si>
    <t>AOUT</t>
  </si>
  <si>
    <t>SEPTEMBRE</t>
  </si>
  <si>
    <t>OCTOBRE</t>
  </si>
  <si>
    <t>NOVEMBRE</t>
  </si>
  <si>
    <t>DECEMBRE</t>
  </si>
  <si>
    <t>février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</si>
</sst>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C]d\-mmm;@"/>
  </numFmts>
  <fonts count="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indexed="1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/>
        <bgColor indexed="64"/>
      </patternFill>
    </fill>
  </fills>
  <borders count="45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medium">
        <color indexed="64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indexed="64"/>
      </bottom>
      <diagonal/>
    </border>
    <border>
      <left style="medium">
        <color auto="1"/>
      </left>
      <right style="thick">
        <color auto="1"/>
      </right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 style="thin">
        <color auto="1"/>
      </top>
      <bottom/>
      <diagonal/>
    </border>
    <border>
      <left/>
      <right style="thick">
        <color indexed="64"/>
      </right>
      <top/>
      <bottom style="medium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medium">
        <color auto="1"/>
      </top>
      <bottom/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0" xfId="0" applyFill="1"/>
    <xf numFmtId="0" fontId="1" fillId="0" borderId="1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22" xfId="0" applyFont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1" fillId="4" borderId="29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left" vertical="center"/>
    </xf>
    <xf numFmtId="0" fontId="7" fillId="4" borderId="17" xfId="0" applyFont="1" applyFill="1" applyBorder="1" applyAlignment="1">
      <alignment horizontal="center" vertical="center"/>
    </xf>
    <xf numFmtId="0" fontId="5" fillId="0" borderId="24" xfId="0" applyFont="1" applyBorder="1"/>
    <xf numFmtId="0" fontId="1" fillId="0" borderId="24" xfId="0" applyFont="1" applyBorder="1" applyAlignment="1">
      <alignment horizontal="left"/>
    </xf>
    <xf numFmtId="0" fontId="4" fillId="0" borderId="23" xfId="0" applyFont="1" applyBorder="1" applyAlignment="1">
      <alignment horizontal="left"/>
    </xf>
    <xf numFmtId="0" fontId="4" fillId="0" borderId="24" xfId="0" applyFont="1" applyBorder="1"/>
    <xf numFmtId="0" fontId="1" fillId="2" borderId="24" xfId="0" applyFont="1" applyFill="1" applyBorder="1" applyAlignment="1">
      <alignment horizontal="centerContinuous"/>
    </xf>
    <xf numFmtId="0" fontId="1" fillId="2" borderId="25" xfId="0" applyFont="1" applyFill="1" applyBorder="1" applyAlignment="1">
      <alignment horizontal="centerContinuous"/>
    </xf>
    <xf numFmtId="0" fontId="1" fillId="0" borderId="10" xfId="0" applyFont="1" applyBorder="1" applyAlignment="1">
      <alignment horizontal="centerContinuous" vertical="center"/>
    </xf>
    <xf numFmtId="0" fontId="6" fillId="5" borderId="3" xfId="0" applyFont="1" applyFill="1" applyBorder="1" applyAlignment="1">
      <alignment vertical="top"/>
    </xf>
    <xf numFmtId="0" fontId="6" fillId="5" borderId="6" xfId="0" applyFont="1" applyFill="1" applyBorder="1" applyAlignment="1">
      <alignment horizontal="left"/>
    </xf>
    <xf numFmtId="0" fontId="1" fillId="5" borderId="6" xfId="0" applyFont="1" applyFill="1" applyBorder="1" applyAlignment="1">
      <alignment horizontal="center"/>
    </xf>
    <xf numFmtId="2" fontId="1" fillId="5" borderId="11" xfId="0" applyNumberFormat="1" applyFont="1" applyFill="1" applyBorder="1" applyAlignment="1">
      <alignment horizontal="center"/>
    </xf>
    <xf numFmtId="2" fontId="1" fillId="5" borderId="9" xfId="0" applyNumberFormat="1" applyFont="1" applyFill="1" applyBorder="1" applyAlignment="1">
      <alignment horizontal="center"/>
    </xf>
    <xf numFmtId="2" fontId="1" fillId="5" borderId="14" xfId="0" applyNumberFormat="1" applyFont="1" applyFill="1" applyBorder="1" applyAlignment="1">
      <alignment horizontal="center"/>
    </xf>
    <xf numFmtId="2" fontId="1" fillId="5" borderId="7" xfId="0" applyNumberFormat="1" applyFont="1" applyFill="1" applyBorder="1" applyAlignment="1">
      <alignment horizontal="center"/>
    </xf>
    <xf numFmtId="2" fontId="2" fillId="5" borderId="22" xfId="0" applyNumberFormat="1" applyFont="1" applyFill="1" applyBorder="1" applyAlignment="1">
      <alignment horizontal="center"/>
    </xf>
    <xf numFmtId="0" fontId="6" fillId="5" borderId="3" xfId="0" applyFont="1" applyFill="1" applyBorder="1" applyAlignment="1"/>
    <xf numFmtId="2" fontId="1" fillId="2" borderId="33" xfId="0" applyNumberFormat="1" applyFont="1" applyFill="1" applyBorder="1" applyAlignment="1">
      <alignment horizontal="center"/>
    </xf>
    <xf numFmtId="2" fontId="1" fillId="0" borderId="16" xfId="0" applyNumberFormat="1" applyFont="1" applyFill="1" applyBorder="1" applyAlignment="1">
      <alignment horizontal="center"/>
    </xf>
    <xf numFmtId="2" fontId="1" fillId="0" borderId="34" xfId="0" applyNumberFormat="1" applyFont="1" applyFill="1" applyBorder="1" applyAlignment="1">
      <alignment horizontal="center"/>
    </xf>
    <xf numFmtId="0" fontId="1" fillId="0" borderId="35" xfId="0" applyFont="1" applyBorder="1" applyAlignment="1">
      <alignment horizontal="left" vertical="center"/>
    </xf>
    <xf numFmtId="0" fontId="1" fillId="4" borderId="36" xfId="0" applyFont="1" applyFill="1" applyBorder="1" applyAlignment="1">
      <alignment horizontal="center" vertical="center"/>
    </xf>
    <xf numFmtId="0" fontId="1" fillId="0" borderId="37" xfId="0" applyFont="1" applyBorder="1" applyAlignment="1">
      <alignment horizontal="center"/>
    </xf>
    <xf numFmtId="2" fontId="1" fillId="5" borderId="35" xfId="0" applyNumberFormat="1" applyFont="1" applyFill="1" applyBorder="1" applyAlignment="1">
      <alignment horizontal="center"/>
    </xf>
    <xf numFmtId="0" fontId="1" fillId="0" borderId="25" xfId="0" applyFont="1" applyBorder="1"/>
    <xf numFmtId="0" fontId="1" fillId="0" borderId="40" xfId="0" applyFont="1" applyBorder="1" applyAlignment="1">
      <alignment horizontal="center"/>
    </xf>
    <xf numFmtId="0" fontId="1" fillId="5" borderId="41" xfId="0" applyFont="1" applyFill="1" applyBorder="1" applyAlignment="1">
      <alignment horizontal="center"/>
    </xf>
    <xf numFmtId="0" fontId="1" fillId="0" borderId="40" xfId="0" applyFont="1" applyFill="1" applyBorder="1" applyAlignment="1">
      <alignment horizontal="center"/>
    </xf>
    <xf numFmtId="2" fontId="1" fillId="0" borderId="42" xfId="0" applyNumberFormat="1" applyFont="1" applyFill="1" applyBorder="1" applyAlignment="1">
      <alignment horizontal="center"/>
    </xf>
    <xf numFmtId="0" fontId="1" fillId="6" borderId="12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1" fillId="6" borderId="15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1" fillId="6" borderId="31" xfId="0" applyFont="1" applyFill="1" applyBorder="1" applyAlignment="1">
      <alignment horizontal="center"/>
    </xf>
    <xf numFmtId="2" fontId="2" fillId="6" borderId="31" xfId="0" applyNumberFormat="1" applyFont="1" applyFill="1" applyBorder="1" applyAlignment="1">
      <alignment horizontal="center"/>
    </xf>
    <xf numFmtId="0" fontId="1" fillId="0" borderId="32" xfId="0" applyNumberFormat="1" applyFont="1" applyBorder="1" applyAlignment="1">
      <alignment horizontal="center" vertical="center"/>
    </xf>
    <xf numFmtId="0" fontId="1" fillId="0" borderId="39" xfId="0" applyNumberFormat="1" applyFont="1" applyBorder="1" applyAlignment="1">
      <alignment horizontal="center" vertical="center"/>
    </xf>
    <xf numFmtId="0" fontId="0" fillId="7" borderId="0" xfId="0" applyFill="1"/>
    <xf numFmtId="2" fontId="8" fillId="0" borderId="0" xfId="0" applyNumberFormat="1" applyFont="1" applyAlignment="1">
      <alignment horizontal="center"/>
    </xf>
    <xf numFmtId="164" fontId="1" fillId="0" borderId="4" xfId="0" applyNumberFormat="1" applyFont="1" applyBorder="1" applyAlignment="1">
      <alignment horizontal="left"/>
    </xf>
    <xf numFmtId="164" fontId="6" fillId="5" borderId="6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164" fontId="6" fillId="5" borderId="11" xfId="0" applyNumberFormat="1" applyFont="1" applyFill="1" applyBorder="1" applyAlignment="1">
      <alignment horizontal="left"/>
    </xf>
    <xf numFmtId="0" fontId="1" fillId="5" borderId="43" xfId="0" applyFont="1" applyFill="1" applyBorder="1" applyAlignment="1">
      <alignment horizontal="center"/>
    </xf>
    <xf numFmtId="0" fontId="1" fillId="0" borderId="0" xfId="0" applyNumberFormat="1" applyFont="1" applyBorder="1" applyAlignment="1">
      <alignment horizontal="center" vertical="center"/>
    </xf>
    <xf numFmtId="0" fontId="0" fillId="0" borderId="44" xfId="0" applyBorder="1"/>
    <xf numFmtId="2" fontId="1" fillId="0" borderId="0" xfId="0" applyNumberFormat="1" applyFont="1"/>
    <xf numFmtId="2" fontId="2" fillId="8" borderId="22" xfId="0" applyNumberFormat="1" applyFont="1" applyFill="1" applyBorder="1" applyAlignment="1">
      <alignment horizontal="center"/>
    </xf>
    <xf numFmtId="2" fontId="2" fillId="9" borderId="22" xfId="0" applyNumberFormat="1" applyFont="1" applyFill="1" applyBorder="1" applyAlignment="1">
      <alignment horizontal="center"/>
    </xf>
    <xf numFmtId="2" fontId="2" fillId="10" borderId="22" xfId="0" applyNumberFormat="1" applyFont="1" applyFill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1" fillId="3" borderId="21" xfId="0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" fillId="3" borderId="13" xfId="0" applyNumberFormat="1" applyFont="1" applyFill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1" fillId="0" borderId="19" xfId="0" applyNumberFormat="1" applyFont="1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1</xdr:row>
      <xdr:rowOff>15240</xdr:rowOff>
    </xdr:from>
    <xdr:to>
      <xdr:col>13</xdr:col>
      <xdr:colOff>106680</xdr:colOff>
      <xdr:row>14</xdr:row>
      <xdr:rowOff>0</xdr:rowOff>
    </xdr:to>
    <xdr:sp macro="" textlink="">
      <xdr:nvSpPr>
        <xdr:cNvPr id="2" name="ZoneTexte 1"/>
        <xdr:cNvSpPr txBox="1"/>
      </xdr:nvSpPr>
      <xdr:spPr>
        <a:xfrm>
          <a:off x="60960" y="220980"/>
          <a:ext cx="2537460" cy="9372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zone de texte</a:t>
          </a:r>
        </a:p>
      </xdr:txBody>
    </xdr:sp>
    <xdr:clientData/>
  </xdr:twoCellAnchor>
  <xdr:twoCellAnchor>
    <xdr:from>
      <xdr:col>0</xdr:col>
      <xdr:colOff>60960</xdr:colOff>
      <xdr:row>1</xdr:row>
      <xdr:rowOff>15240</xdr:rowOff>
    </xdr:from>
    <xdr:to>
      <xdr:col>13</xdr:col>
      <xdr:colOff>106680</xdr:colOff>
      <xdr:row>15</xdr:row>
      <xdr:rowOff>0</xdr:rowOff>
    </xdr:to>
    <xdr:sp macro="" textlink="">
      <xdr:nvSpPr>
        <xdr:cNvPr id="3" name="ZoneTexte 2"/>
        <xdr:cNvSpPr txBox="1"/>
      </xdr:nvSpPr>
      <xdr:spPr>
        <a:xfrm>
          <a:off x="60960" y="220980"/>
          <a:ext cx="2537460" cy="3657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zone de texte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1</xdr:row>
      <xdr:rowOff>15240</xdr:rowOff>
    </xdr:from>
    <xdr:to>
      <xdr:col>13</xdr:col>
      <xdr:colOff>106680</xdr:colOff>
      <xdr:row>14</xdr:row>
      <xdr:rowOff>0</xdr:rowOff>
    </xdr:to>
    <xdr:sp macro="" textlink="">
      <xdr:nvSpPr>
        <xdr:cNvPr id="3" name="ZoneTexte 2"/>
        <xdr:cNvSpPr txBox="1"/>
      </xdr:nvSpPr>
      <xdr:spPr>
        <a:xfrm>
          <a:off x="60960" y="220980"/>
          <a:ext cx="2537460" cy="23698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zone de texte</a:t>
          </a:r>
        </a:p>
      </xdr:txBody>
    </xdr:sp>
    <xdr:clientData/>
  </xdr:twoCellAnchor>
  <xdr:twoCellAnchor>
    <xdr:from>
      <xdr:col>0</xdr:col>
      <xdr:colOff>60960</xdr:colOff>
      <xdr:row>1</xdr:row>
      <xdr:rowOff>15240</xdr:rowOff>
    </xdr:from>
    <xdr:to>
      <xdr:col>13</xdr:col>
      <xdr:colOff>106680</xdr:colOff>
      <xdr:row>15</xdr:row>
      <xdr:rowOff>0</xdr:rowOff>
    </xdr:to>
    <xdr:sp macro="" textlink="">
      <xdr:nvSpPr>
        <xdr:cNvPr id="4" name="ZoneTexte 3"/>
        <xdr:cNvSpPr txBox="1"/>
      </xdr:nvSpPr>
      <xdr:spPr>
        <a:xfrm>
          <a:off x="60960" y="220980"/>
          <a:ext cx="2537460" cy="3657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zone de texte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1</xdr:row>
      <xdr:rowOff>15240</xdr:rowOff>
    </xdr:from>
    <xdr:to>
      <xdr:col>13</xdr:col>
      <xdr:colOff>106680</xdr:colOff>
      <xdr:row>16</xdr:row>
      <xdr:rowOff>0</xdr:rowOff>
    </xdr:to>
    <xdr:sp macro="" textlink="">
      <xdr:nvSpPr>
        <xdr:cNvPr id="7" name="ZoneTexte 6"/>
        <xdr:cNvSpPr txBox="1"/>
      </xdr:nvSpPr>
      <xdr:spPr>
        <a:xfrm>
          <a:off x="60960" y="220980"/>
          <a:ext cx="2537460" cy="3848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zone de texte</a:t>
          </a:r>
        </a:p>
      </xdr:txBody>
    </xdr:sp>
    <xdr:clientData/>
  </xdr:twoCellAnchor>
  <xdr:twoCellAnchor>
    <xdr:from>
      <xdr:col>0</xdr:col>
      <xdr:colOff>60960</xdr:colOff>
      <xdr:row>1</xdr:row>
      <xdr:rowOff>15240</xdr:rowOff>
    </xdr:from>
    <xdr:to>
      <xdr:col>13</xdr:col>
      <xdr:colOff>106680</xdr:colOff>
      <xdr:row>15</xdr:row>
      <xdr:rowOff>0</xdr:rowOff>
    </xdr:to>
    <xdr:sp macro="" textlink="">
      <xdr:nvSpPr>
        <xdr:cNvPr id="8" name="ZoneTexte 7"/>
        <xdr:cNvSpPr txBox="1"/>
      </xdr:nvSpPr>
      <xdr:spPr>
        <a:xfrm>
          <a:off x="60960" y="220980"/>
          <a:ext cx="2537460" cy="3657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zone de texte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1</xdr:row>
      <xdr:rowOff>15240</xdr:rowOff>
    </xdr:from>
    <xdr:to>
      <xdr:col>13</xdr:col>
      <xdr:colOff>106680</xdr:colOff>
      <xdr:row>14</xdr:row>
      <xdr:rowOff>0</xdr:rowOff>
    </xdr:to>
    <xdr:sp macro="" textlink="">
      <xdr:nvSpPr>
        <xdr:cNvPr id="4" name="ZoneTexte 3"/>
        <xdr:cNvSpPr txBox="1"/>
      </xdr:nvSpPr>
      <xdr:spPr>
        <a:xfrm>
          <a:off x="60960" y="220980"/>
          <a:ext cx="2537460" cy="23698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zone de texte</a:t>
          </a:r>
        </a:p>
      </xdr:txBody>
    </xdr:sp>
    <xdr:clientData/>
  </xdr:twoCellAnchor>
  <xdr:twoCellAnchor>
    <xdr:from>
      <xdr:col>0</xdr:col>
      <xdr:colOff>60960</xdr:colOff>
      <xdr:row>1</xdr:row>
      <xdr:rowOff>15240</xdr:rowOff>
    </xdr:from>
    <xdr:to>
      <xdr:col>13</xdr:col>
      <xdr:colOff>106680</xdr:colOff>
      <xdr:row>15</xdr:row>
      <xdr:rowOff>0</xdr:rowOff>
    </xdr:to>
    <xdr:sp macro="" textlink="">
      <xdr:nvSpPr>
        <xdr:cNvPr id="5" name="ZoneTexte 4"/>
        <xdr:cNvSpPr txBox="1"/>
      </xdr:nvSpPr>
      <xdr:spPr>
        <a:xfrm>
          <a:off x="60960" y="220980"/>
          <a:ext cx="2537460" cy="3657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zone de texte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1</xdr:row>
      <xdr:rowOff>15240</xdr:rowOff>
    </xdr:from>
    <xdr:to>
      <xdr:col>13</xdr:col>
      <xdr:colOff>106680</xdr:colOff>
      <xdr:row>15</xdr:row>
      <xdr:rowOff>0</xdr:rowOff>
    </xdr:to>
    <xdr:sp macro="" textlink="">
      <xdr:nvSpPr>
        <xdr:cNvPr id="2" name="ZoneTexte 1"/>
        <xdr:cNvSpPr txBox="1"/>
      </xdr:nvSpPr>
      <xdr:spPr>
        <a:xfrm>
          <a:off x="60960" y="220980"/>
          <a:ext cx="2537460" cy="9372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zone de texte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1</xdr:row>
      <xdr:rowOff>15240</xdr:rowOff>
    </xdr:from>
    <xdr:to>
      <xdr:col>13</xdr:col>
      <xdr:colOff>106680</xdr:colOff>
      <xdr:row>16</xdr:row>
      <xdr:rowOff>0</xdr:rowOff>
    </xdr:to>
    <xdr:sp macro="" textlink="">
      <xdr:nvSpPr>
        <xdr:cNvPr id="2" name="ZoneTexte 1"/>
        <xdr:cNvSpPr txBox="1"/>
      </xdr:nvSpPr>
      <xdr:spPr>
        <a:xfrm>
          <a:off x="60960" y="220980"/>
          <a:ext cx="2537460" cy="9372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zone de texte</a:t>
          </a:r>
        </a:p>
      </xdr:txBody>
    </xdr:sp>
    <xdr:clientData/>
  </xdr:twoCellAnchor>
  <xdr:twoCellAnchor>
    <xdr:from>
      <xdr:col>0</xdr:col>
      <xdr:colOff>60960</xdr:colOff>
      <xdr:row>1</xdr:row>
      <xdr:rowOff>15240</xdr:rowOff>
    </xdr:from>
    <xdr:to>
      <xdr:col>13</xdr:col>
      <xdr:colOff>106680</xdr:colOff>
      <xdr:row>15</xdr:row>
      <xdr:rowOff>0</xdr:rowOff>
    </xdr:to>
    <xdr:sp macro="" textlink="">
      <xdr:nvSpPr>
        <xdr:cNvPr id="3" name="ZoneTexte 2"/>
        <xdr:cNvSpPr txBox="1"/>
      </xdr:nvSpPr>
      <xdr:spPr>
        <a:xfrm>
          <a:off x="60960" y="220980"/>
          <a:ext cx="2537460" cy="3657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zone de texte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1</xdr:row>
      <xdr:rowOff>15240</xdr:rowOff>
    </xdr:from>
    <xdr:to>
      <xdr:col>13</xdr:col>
      <xdr:colOff>106680</xdr:colOff>
      <xdr:row>15</xdr:row>
      <xdr:rowOff>0</xdr:rowOff>
    </xdr:to>
    <xdr:sp macro="" textlink="">
      <xdr:nvSpPr>
        <xdr:cNvPr id="6" name="ZoneTexte 5"/>
        <xdr:cNvSpPr txBox="1"/>
      </xdr:nvSpPr>
      <xdr:spPr>
        <a:xfrm>
          <a:off x="60960" y="220980"/>
          <a:ext cx="2537460" cy="3657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zone de texte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0</xdr:row>
      <xdr:rowOff>0</xdr:rowOff>
    </xdr:from>
    <xdr:to>
      <xdr:col>13</xdr:col>
      <xdr:colOff>106680</xdr:colOff>
      <xdr:row>0</xdr:row>
      <xdr:rowOff>0</xdr:rowOff>
    </xdr:to>
    <xdr:sp macro="" textlink="">
      <xdr:nvSpPr>
        <xdr:cNvPr id="2" name="ZoneTexte 1"/>
        <xdr:cNvSpPr txBox="1"/>
      </xdr:nvSpPr>
      <xdr:spPr>
        <a:xfrm>
          <a:off x="60960" y="220980"/>
          <a:ext cx="2537460" cy="9372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zone de texte</a:t>
          </a:r>
        </a:p>
      </xdr:txBody>
    </xdr:sp>
    <xdr:clientData/>
  </xdr:twoCellAnchor>
  <xdr:twoCellAnchor>
    <xdr:from>
      <xdr:col>0</xdr:col>
      <xdr:colOff>60960</xdr:colOff>
      <xdr:row>1</xdr:row>
      <xdr:rowOff>15240</xdr:rowOff>
    </xdr:from>
    <xdr:to>
      <xdr:col>13</xdr:col>
      <xdr:colOff>106680</xdr:colOff>
      <xdr:row>15</xdr:row>
      <xdr:rowOff>0</xdr:rowOff>
    </xdr:to>
    <xdr:sp macro="" textlink="">
      <xdr:nvSpPr>
        <xdr:cNvPr id="5" name="ZoneTexte 4"/>
        <xdr:cNvSpPr txBox="1"/>
      </xdr:nvSpPr>
      <xdr:spPr>
        <a:xfrm>
          <a:off x="60960" y="220980"/>
          <a:ext cx="2537460" cy="3657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zone de texte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1</xdr:row>
      <xdr:rowOff>15240</xdr:rowOff>
    </xdr:from>
    <xdr:to>
      <xdr:col>13</xdr:col>
      <xdr:colOff>106680</xdr:colOff>
      <xdr:row>15</xdr:row>
      <xdr:rowOff>0</xdr:rowOff>
    </xdr:to>
    <xdr:sp macro="" textlink="">
      <xdr:nvSpPr>
        <xdr:cNvPr id="2" name="ZoneTexte 1"/>
        <xdr:cNvSpPr txBox="1"/>
      </xdr:nvSpPr>
      <xdr:spPr>
        <a:xfrm>
          <a:off x="60960" y="220980"/>
          <a:ext cx="2537460" cy="3657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zone de texte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1</xdr:row>
      <xdr:rowOff>15240</xdr:rowOff>
    </xdr:from>
    <xdr:to>
      <xdr:col>13</xdr:col>
      <xdr:colOff>106680</xdr:colOff>
      <xdr:row>15</xdr:row>
      <xdr:rowOff>0</xdr:rowOff>
    </xdr:to>
    <xdr:sp macro="" textlink="">
      <xdr:nvSpPr>
        <xdr:cNvPr id="2" name="ZoneTexte 1"/>
        <xdr:cNvSpPr txBox="1"/>
      </xdr:nvSpPr>
      <xdr:spPr>
        <a:xfrm>
          <a:off x="60960" y="220980"/>
          <a:ext cx="2537460" cy="3657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zone de texte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1</xdr:row>
      <xdr:rowOff>15240</xdr:rowOff>
    </xdr:from>
    <xdr:to>
      <xdr:col>13</xdr:col>
      <xdr:colOff>106680</xdr:colOff>
      <xdr:row>15</xdr:row>
      <xdr:rowOff>0</xdr:rowOff>
    </xdr:to>
    <xdr:sp macro="" textlink="">
      <xdr:nvSpPr>
        <xdr:cNvPr id="2" name="ZoneTexte 1"/>
        <xdr:cNvSpPr txBox="1"/>
      </xdr:nvSpPr>
      <xdr:spPr>
        <a:xfrm>
          <a:off x="60960" y="220980"/>
          <a:ext cx="2537460" cy="3657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zone de texte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1</xdr:row>
      <xdr:rowOff>15240</xdr:rowOff>
    </xdr:from>
    <xdr:to>
      <xdr:col>13</xdr:col>
      <xdr:colOff>106680</xdr:colOff>
      <xdr:row>14</xdr:row>
      <xdr:rowOff>0</xdr:rowOff>
    </xdr:to>
    <xdr:sp macro="" textlink="">
      <xdr:nvSpPr>
        <xdr:cNvPr id="5" name="ZoneTexte 4"/>
        <xdr:cNvSpPr txBox="1"/>
      </xdr:nvSpPr>
      <xdr:spPr>
        <a:xfrm>
          <a:off x="60960" y="220980"/>
          <a:ext cx="2537460" cy="23698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zone de texte</a:t>
          </a:r>
        </a:p>
      </xdr:txBody>
    </xdr:sp>
    <xdr:clientData/>
  </xdr:twoCellAnchor>
  <xdr:twoCellAnchor>
    <xdr:from>
      <xdr:col>0</xdr:col>
      <xdr:colOff>60960</xdr:colOff>
      <xdr:row>1</xdr:row>
      <xdr:rowOff>15240</xdr:rowOff>
    </xdr:from>
    <xdr:to>
      <xdr:col>13</xdr:col>
      <xdr:colOff>106680</xdr:colOff>
      <xdr:row>15</xdr:row>
      <xdr:rowOff>0</xdr:rowOff>
    </xdr:to>
    <xdr:sp macro="" textlink="">
      <xdr:nvSpPr>
        <xdr:cNvPr id="6" name="ZoneTexte 5"/>
        <xdr:cNvSpPr txBox="1"/>
      </xdr:nvSpPr>
      <xdr:spPr>
        <a:xfrm>
          <a:off x="60960" y="220980"/>
          <a:ext cx="2537460" cy="3657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zone de texte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O1:AC17"/>
  <sheetViews>
    <sheetView topLeftCell="I1" workbookViewId="0">
      <selection activeCell="Q1" sqref="Q1"/>
    </sheetView>
  </sheetViews>
  <sheetFormatPr baseColWidth="10" defaultRowHeight="14.4" x14ac:dyDescent="0.3"/>
  <cols>
    <col min="1" max="1" width="3" customWidth="1"/>
    <col min="2" max="15" width="2.77734375" customWidth="1"/>
    <col min="16" max="17" width="6.77734375" customWidth="1"/>
    <col min="18" max="18" width="8.77734375" customWidth="1"/>
    <col min="19" max="28" width="7.77734375" customWidth="1"/>
    <col min="29" max="29" width="3.33203125" customWidth="1"/>
  </cols>
  <sheetData>
    <row r="1" spans="15:29" ht="16.2" thickTop="1" x14ac:dyDescent="0.3">
      <c r="O1" s="17"/>
      <c r="P1" s="18"/>
      <c r="Q1" s="15" t="s">
        <v>43</v>
      </c>
      <c r="R1" s="16"/>
      <c r="S1" s="38"/>
      <c r="T1" s="19"/>
      <c r="U1" s="19"/>
      <c r="V1" s="19"/>
      <c r="W1" s="19"/>
      <c r="X1" s="19"/>
      <c r="Y1" s="19"/>
      <c r="Z1" s="19"/>
      <c r="AA1" s="19"/>
      <c r="AB1" s="20"/>
      <c r="AC1" s="52">
        <f ca="1">MONTH("1/"&amp;MID(CELL("nomfichier",$A$1),FIND("]",CELL("nomfichier",$A$1))+1,32))-1</f>
        <v>0</v>
      </c>
    </row>
    <row r="2" spans="15:29" ht="14.4" customHeight="1" x14ac:dyDescent="0.3">
      <c r="O2" s="67" t="s">
        <v>3</v>
      </c>
      <c r="P2" s="69" t="s">
        <v>1</v>
      </c>
      <c r="Q2" s="69" t="s">
        <v>2</v>
      </c>
      <c r="R2" s="71" t="s">
        <v>4</v>
      </c>
      <c r="S2" s="72"/>
      <c r="T2" s="34" t="s">
        <v>5</v>
      </c>
      <c r="U2" s="3"/>
      <c r="V2" s="8" t="s">
        <v>6</v>
      </c>
      <c r="W2" s="3"/>
      <c r="X2" s="73" t="s">
        <v>8</v>
      </c>
      <c r="Y2" s="65" t="s">
        <v>0</v>
      </c>
      <c r="Z2" s="21" t="s">
        <v>13</v>
      </c>
      <c r="AA2" s="21"/>
      <c r="AB2" s="9" t="s">
        <v>12</v>
      </c>
    </row>
    <row r="3" spans="15:29" ht="15" thickBot="1" x14ac:dyDescent="0.35">
      <c r="O3" s="68"/>
      <c r="P3" s="70"/>
      <c r="Q3" s="70"/>
      <c r="R3" s="50" t="s">
        <v>37</v>
      </c>
      <c r="S3" s="51" t="s">
        <v>38</v>
      </c>
      <c r="T3" s="35" t="s">
        <v>7</v>
      </c>
      <c r="U3" s="11" t="s">
        <v>11</v>
      </c>
      <c r="V3" s="10" t="s">
        <v>7</v>
      </c>
      <c r="W3" s="11" t="s">
        <v>11</v>
      </c>
      <c r="X3" s="74"/>
      <c r="Y3" s="66"/>
      <c r="Z3" s="13" t="s">
        <v>9</v>
      </c>
      <c r="AA3" s="14" t="s">
        <v>10</v>
      </c>
      <c r="AB3" s="12"/>
    </row>
    <row r="4" spans="15:29" x14ac:dyDescent="0.3">
      <c r="O4" s="1"/>
      <c r="P4" s="54">
        <v>41280</v>
      </c>
      <c r="Q4" s="4"/>
      <c r="R4" s="4"/>
      <c r="S4" s="39"/>
      <c r="T4" s="36">
        <v>3515</v>
      </c>
      <c r="U4" s="43"/>
      <c r="V4" s="5"/>
      <c r="W4" s="43"/>
      <c r="X4" s="47"/>
      <c r="Y4" s="46"/>
      <c r="Z4" s="43"/>
      <c r="AA4" s="43"/>
      <c r="AB4" s="48"/>
    </row>
    <row r="5" spans="15:29" x14ac:dyDescent="0.3">
      <c r="O5" s="1"/>
      <c r="P5" s="54">
        <v>41281</v>
      </c>
      <c r="Q5" s="4"/>
      <c r="R5" s="4"/>
      <c r="S5" s="39"/>
      <c r="T5" s="36"/>
      <c r="U5" s="43"/>
      <c r="V5" s="5">
        <v>4520</v>
      </c>
      <c r="W5" s="43"/>
      <c r="X5" s="47"/>
      <c r="Y5" s="46"/>
      <c r="Z5" s="43"/>
      <c r="AA5" s="43"/>
      <c r="AB5" s="48"/>
    </row>
    <row r="6" spans="15:29" x14ac:dyDescent="0.3">
      <c r="O6" s="22"/>
      <c r="P6" s="55" t="s">
        <v>16</v>
      </c>
      <c r="Q6" s="23"/>
      <c r="R6" s="24"/>
      <c r="S6" s="40"/>
      <c r="T6" s="37">
        <f>SUM(T4:T5)</f>
        <v>3515</v>
      </c>
      <c r="U6" s="25">
        <f>T6*0.12</f>
        <v>421.8</v>
      </c>
      <c r="V6" s="26">
        <f>SUM(V4:V5)</f>
        <v>4520</v>
      </c>
      <c r="W6" s="25">
        <f>V6*0.08</f>
        <v>361.6</v>
      </c>
      <c r="X6" s="53">
        <v>250</v>
      </c>
      <c r="Y6" s="27">
        <f>U6+W6-X6</f>
        <v>533.40000000000009</v>
      </c>
      <c r="Z6" s="26">
        <v>22</v>
      </c>
      <c r="AA6" s="28"/>
      <c r="AB6" s="29">
        <f>Y6+Z6+AA6</f>
        <v>555.40000000000009</v>
      </c>
    </row>
    <row r="7" spans="15:29" x14ac:dyDescent="0.3">
      <c r="O7" s="7"/>
      <c r="P7" s="56">
        <v>41284</v>
      </c>
      <c r="Q7" s="6"/>
      <c r="R7" s="6"/>
      <c r="S7" s="41"/>
      <c r="T7" s="36">
        <v>840</v>
      </c>
      <c r="U7" s="43"/>
      <c r="V7" s="5"/>
      <c r="W7" s="43"/>
      <c r="X7" s="47"/>
      <c r="Y7" s="46"/>
      <c r="Z7" s="43"/>
      <c r="AA7" s="43"/>
      <c r="AB7" s="49"/>
    </row>
    <row r="8" spans="15:29" x14ac:dyDescent="0.3">
      <c r="O8" s="7"/>
      <c r="P8" s="56">
        <v>41286</v>
      </c>
      <c r="Q8" s="6"/>
      <c r="R8" s="6"/>
      <c r="S8" s="41"/>
      <c r="T8" s="36"/>
      <c r="U8" s="43"/>
      <c r="V8" s="5">
        <v>455</v>
      </c>
      <c r="W8" s="43"/>
      <c r="X8" s="47"/>
      <c r="Y8" s="46"/>
      <c r="Z8" s="43"/>
      <c r="AA8" s="43"/>
      <c r="AB8" s="49"/>
    </row>
    <row r="9" spans="15:29" x14ac:dyDescent="0.3">
      <c r="O9" s="30"/>
      <c r="P9" s="55" t="s">
        <v>14</v>
      </c>
      <c r="Q9" s="23"/>
      <c r="R9" s="24"/>
      <c r="S9" s="40"/>
      <c r="T9" s="37">
        <f>SUM(T7:T8)</f>
        <v>840</v>
      </c>
      <c r="U9" s="25">
        <f>T9*0.12</f>
        <v>100.8</v>
      </c>
      <c r="V9" s="26">
        <f>SUM(V7:V8)</f>
        <v>455</v>
      </c>
      <c r="W9" s="25">
        <f>V9*0.08</f>
        <v>36.4</v>
      </c>
      <c r="X9" s="53">
        <v>145</v>
      </c>
      <c r="Y9" s="27">
        <f>U9+W9-X9</f>
        <v>-7.8000000000000114</v>
      </c>
      <c r="Z9" s="26"/>
      <c r="AA9" s="28">
        <v>44</v>
      </c>
      <c r="AB9" s="29">
        <f>Y9+Z9+AA9</f>
        <v>36.199999999999989</v>
      </c>
    </row>
    <row r="10" spans="15:29" x14ac:dyDescent="0.3">
      <c r="O10" s="1"/>
      <c r="P10" s="54">
        <v>41287</v>
      </c>
      <c r="Q10" s="4"/>
      <c r="R10" s="4"/>
      <c r="S10" s="39"/>
      <c r="T10" s="36">
        <v>900</v>
      </c>
      <c r="U10" s="43"/>
      <c r="V10" s="5"/>
      <c r="W10" s="43"/>
      <c r="X10" s="47"/>
      <c r="Y10" s="46"/>
      <c r="Z10" s="43"/>
      <c r="AA10" s="43"/>
      <c r="AB10" s="49"/>
    </row>
    <row r="11" spans="15:29" x14ac:dyDescent="0.3">
      <c r="O11" s="1"/>
      <c r="P11" s="54">
        <v>41288</v>
      </c>
      <c r="Q11" s="4"/>
      <c r="R11" s="4"/>
      <c r="S11" s="39"/>
      <c r="T11" s="36"/>
      <c r="U11" s="43"/>
      <c r="V11" s="5">
        <v>450</v>
      </c>
      <c r="W11" s="43"/>
      <c r="X11" s="47"/>
      <c r="Y11" s="46"/>
      <c r="Z11" s="43"/>
      <c r="AA11" s="43"/>
      <c r="AB11" s="49"/>
    </row>
    <row r="12" spans="15:29" x14ac:dyDescent="0.3">
      <c r="O12" s="30"/>
      <c r="P12" s="55" t="s">
        <v>17</v>
      </c>
      <c r="Q12" s="23"/>
      <c r="R12" s="24"/>
      <c r="S12" s="40"/>
      <c r="T12" s="37">
        <f>SUM(T10:T11)</f>
        <v>900</v>
      </c>
      <c r="U12" s="25">
        <f>T12*0.12</f>
        <v>108</v>
      </c>
      <c r="V12" s="26">
        <f>SUM(V10:V11)</f>
        <v>450</v>
      </c>
      <c r="W12" s="25">
        <f>V12*0.08</f>
        <v>36</v>
      </c>
      <c r="X12" s="53">
        <v>23</v>
      </c>
      <c r="Y12" s="27">
        <f>U12+W12-X12</f>
        <v>121</v>
      </c>
      <c r="Z12" s="26"/>
      <c r="AA12" s="28">
        <v>30</v>
      </c>
      <c r="AB12" s="29">
        <f>Y12+Z12+AA12</f>
        <v>151</v>
      </c>
    </row>
    <row r="13" spans="15:29" x14ac:dyDescent="0.3">
      <c r="O13" s="1"/>
      <c r="P13" s="54">
        <v>41289</v>
      </c>
      <c r="Q13" s="4"/>
      <c r="R13" s="4"/>
      <c r="S13" s="39"/>
      <c r="T13" s="36"/>
      <c r="U13" s="43"/>
      <c r="V13" s="5">
        <v>1256</v>
      </c>
      <c r="W13" s="43"/>
      <c r="X13" s="47"/>
      <c r="Y13" s="46"/>
      <c r="Z13" s="44"/>
      <c r="AA13" s="45"/>
      <c r="AB13" s="49"/>
    </row>
    <row r="14" spans="15:29" x14ac:dyDescent="0.3">
      <c r="O14" s="1"/>
      <c r="P14" s="54">
        <v>41290</v>
      </c>
      <c r="Q14" s="4"/>
      <c r="R14" s="4"/>
      <c r="S14" s="39"/>
      <c r="T14" s="36">
        <v>890</v>
      </c>
      <c r="U14" s="43"/>
      <c r="V14" s="5"/>
      <c r="W14" s="43"/>
      <c r="X14" s="47"/>
      <c r="Y14" s="46"/>
      <c r="Z14" s="44"/>
      <c r="AA14" s="45"/>
      <c r="AB14" s="49"/>
    </row>
    <row r="15" spans="15:29" ht="15" thickBot="1" x14ac:dyDescent="0.35">
      <c r="O15" s="30"/>
      <c r="P15" s="55" t="s">
        <v>18</v>
      </c>
      <c r="Q15" s="23"/>
      <c r="R15" s="24"/>
      <c r="S15" s="40"/>
      <c r="T15" s="37">
        <f>SUM(T13:T14)</f>
        <v>890</v>
      </c>
      <c r="U15" s="25">
        <f>T15*0.12</f>
        <v>106.8</v>
      </c>
      <c r="V15" s="26">
        <f>SUM(V13:V14)</f>
        <v>1256</v>
      </c>
      <c r="W15" s="25">
        <f>V15*0.08</f>
        <v>100.48</v>
      </c>
      <c r="X15" s="53">
        <v>124</v>
      </c>
      <c r="Y15" s="27">
        <f>U15+W15-X15</f>
        <v>83.28</v>
      </c>
      <c r="Z15" s="26">
        <v>42</v>
      </c>
      <c r="AA15" s="28"/>
      <c r="AB15" s="29">
        <f>Y15+Z15+AA15</f>
        <v>125.28</v>
      </c>
    </row>
    <row r="16" spans="15:29" ht="15" thickBot="1" x14ac:dyDescent="0.35">
      <c r="O16" s="33"/>
      <c r="P16" s="32"/>
      <c r="Q16" s="32"/>
      <c r="R16" s="32"/>
      <c r="S16" s="42"/>
      <c r="T16" s="31">
        <f>T6+T9+T12+T15</f>
        <v>6145</v>
      </c>
      <c r="U16" s="31">
        <f t="shared" ref="U16:AB16" si="0">U6+U9+U12+U15</f>
        <v>737.4</v>
      </c>
      <c r="V16" s="31">
        <f t="shared" si="0"/>
        <v>6681</v>
      </c>
      <c r="W16" s="31">
        <f t="shared" si="0"/>
        <v>534.48</v>
      </c>
      <c r="X16" s="31">
        <f t="shared" si="0"/>
        <v>542</v>
      </c>
      <c r="Y16" s="31">
        <f t="shared" si="0"/>
        <v>729.88000000000011</v>
      </c>
      <c r="Z16" s="31">
        <f t="shared" si="0"/>
        <v>64</v>
      </c>
      <c r="AA16" s="31">
        <f t="shared" si="0"/>
        <v>74</v>
      </c>
      <c r="AB16" s="31">
        <f t="shared" si="0"/>
        <v>867.88000000000011</v>
      </c>
    </row>
    <row r="17" ht="15" thickTop="1" x14ac:dyDescent="0.3"/>
  </sheetData>
  <mergeCells count="6">
    <mergeCell ref="Y2:Y3"/>
    <mergeCell ref="O2:O3"/>
    <mergeCell ref="P2:P3"/>
    <mergeCell ref="Q2:Q3"/>
    <mergeCell ref="R2:S2"/>
    <mergeCell ref="X2:X3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>
    <tabColor theme="0"/>
  </sheetPr>
  <dimension ref="O1:AC17"/>
  <sheetViews>
    <sheetView topLeftCell="D1" workbookViewId="0">
      <selection activeCell="Q1" sqref="Q1"/>
    </sheetView>
  </sheetViews>
  <sheetFormatPr baseColWidth="10" defaultRowHeight="14.4" x14ac:dyDescent="0.3"/>
  <cols>
    <col min="1" max="1" width="3" customWidth="1"/>
    <col min="2" max="15" width="2.77734375" customWidth="1"/>
    <col min="16" max="17" width="6.77734375" customWidth="1"/>
    <col min="18" max="18" width="8.77734375" customWidth="1"/>
    <col min="19" max="27" width="7.77734375" customWidth="1"/>
    <col min="28" max="28" width="10.77734375" customWidth="1"/>
    <col min="29" max="29" width="2.77734375" customWidth="1"/>
    <col min="30" max="42" width="10.77734375" customWidth="1"/>
    <col min="43" max="44" width="6.77734375" customWidth="1"/>
    <col min="45" max="45" width="8.77734375" customWidth="1"/>
    <col min="46" max="55" width="7.77734375" customWidth="1"/>
    <col min="56" max="56" width="4.33203125" customWidth="1"/>
  </cols>
  <sheetData>
    <row r="1" spans="15:29" ht="16.2" thickTop="1" x14ac:dyDescent="0.3">
      <c r="O1" s="17"/>
      <c r="P1" s="18"/>
      <c r="Q1" s="15" t="s">
        <v>51</v>
      </c>
      <c r="R1" s="16"/>
      <c r="S1" s="38"/>
      <c r="T1" s="19"/>
      <c r="U1" s="19"/>
      <c r="V1" s="19"/>
      <c r="W1" s="19"/>
      <c r="X1" s="19"/>
      <c r="Y1" s="19"/>
      <c r="Z1" s="19"/>
      <c r="AA1" s="19"/>
      <c r="AB1" s="20"/>
      <c r="AC1" s="52">
        <f ca="1">MONTH("1/"&amp;MID(CELL("nomfichier",$A$1),FIND("]",CELL("nomfichier",$A$1))+1,32))-1</f>
        <v>9</v>
      </c>
    </row>
    <row r="2" spans="15:29" ht="14.4" customHeight="1" x14ac:dyDescent="0.3">
      <c r="O2" s="67" t="s">
        <v>3</v>
      </c>
      <c r="P2" s="69" t="s">
        <v>1</v>
      </c>
      <c r="Q2" s="69" t="s">
        <v>2</v>
      </c>
      <c r="R2" s="71" t="s">
        <v>4</v>
      </c>
      <c r="S2" s="72"/>
      <c r="T2" s="34" t="s">
        <v>5</v>
      </c>
      <c r="U2" s="3"/>
      <c r="V2" s="8" t="s">
        <v>6</v>
      </c>
      <c r="W2" s="3"/>
      <c r="X2" s="73" t="s">
        <v>8</v>
      </c>
      <c r="Y2" s="65" t="s">
        <v>0</v>
      </c>
      <c r="Z2" s="21" t="s">
        <v>13</v>
      </c>
      <c r="AA2" s="21"/>
      <c r="AB2" s="9" t="s">
        <v>12</v>
      </c>
    </row>
    <row r="3" spans="15:29" ht="15" customHeight="1" thickBot="1" x14ac:dyDescent="0.35">
      <c r="O3" s="68"/>
      <c r="P3" s="70"/>
      <c r="Q3" s="70"/>
      <c r="R3" s="50" t="s">
        <v>37</v>
      </c>
      <c r="S3" s="51" t="s">
        <v>38</v>
      </c>
      <c r="T3" s="35" t="s">
        <v>7</v>
      </c>
      <c r="U3" s="11" t="s">
        <v>11</v>
      </c>
      <c r="V3" s="10" t="s">
        <v>7</v>
      </c>
      <c r="W3" s="11" t="s">
        <v>11</v>
      </c>
      <c r="X3" s="74"/>
      <c r="Y3" s="66"/>
      <c r="Z3" s="13" t="s">
        <v>9</v>
      </c>
      <c r="AA3" s="14" t="s">
        <v>10</v>
      </c>
      <c r="AB3" s="12"/>
    </row>
    <row r="4" spans="15:29" x14ac:dyDescent="0.3">
      <c r="O4" s="1"/>
      <c r="P4" s="54">
        <v>41311</v>
      </c>
      <c r="Q4" s="4"/>
      <c r="R4" s="4"/>
      <c r="S4" s="39"/>
      <c r="T4" s="36">
        <v>3221</v>
      </c>
      <c r="U4" s="43"/>
      <c r="V4" s="5"/>
      <c r="W4" s="43"/>
      <c r="X4" s="47"/>
      <c r="Y4" s="46"/>
      <c r="Z4" s="43"/>
      <c r="AA4" s="43"/>
      <c r="AB4" s="48"/>
    </row>
    <row r="5" spans="15:29" x14ac:dyDescent="0.3">
      <c r="O5" s="1"/>
      <c r="P5" s="54">
        <v>41312</v>
      </c>
      <c r="Q5" s="4"/>
      <c r="R5" s="4"/>
      <c r="S5" s="39"/>
      <c r="T5" s="36"/>
      <c r="U5" s="43"/>
      <c r="V5" s="5">
        <v>4520</v>
      </c>
      <c r="W5" s="43"/>
      <c r="X5" s="47"/>
      <c r="Y5" s="46"/>
      <c r="Z5" s="43"/>
      <c r="AA5" s="43"/>
      <c r="AB5" s="48"/>
    </row>
    <row r="6" spans="15:29" x14ac:dyDescent="0.3">
      <c r="O6" s="22"/>
      <c r="P6" s="55" t="s">
        <v>27</v>
      </c>
      <c r="Q6" s="23"/>
      <c r="R6" s="24"/>
      <c r="S6" s="40"/>
      <c r="T6" s="37">
        <f>SUM(T4:T5)</f>
        <v>3221</v>
      </c>
      <c r="U6" s="25">
        <f>T6*0.12</f>
        <v>386.52</v>
      </c>
      <c r="V6" s="26">
        <f>SUM(V4:V5)</f>
        <v>4520</v>
      </c>
      <c r="W6" s="25">
        <f>V6*0.08</f>
        <v>361.6</v>
      </c>
      <c r="X6" s="53">
        <f ca="1">SUMPRODUCT(SUMIF(INDIRECT(TEXT(DATE(2013,ROW(INDIRECT("1:"&amp;$AC$1)),1),"mmmm")&amp;"!P4:P60"),$P6,INDIRECT(TEXT(DATE(2013,ROW(INDIRECT("1:"&amp;$AC$1)),1),"mmmm")&amp;"!AB4:AB13")))</f>
        <v>335.6</v>
      </c>
      <c r="Y6" s="27">
        <f ca="1">+U6+W6-X6</f>
        <v>412.52</v>
      </c>
      <c r="Z6" s="26">
        <v>22</v>
      </c>
      <c r="AA6" s="28"/>
      <c r="AB6" s="29">
        <f ca="1">Y6+Z6+AA6</f>
        <v>434.52</v>
      </c>
    </row>
    <row r="7" spans="15:29" x14ac:dyDescent="0.3">
      <c r="O7" s="7"/>
      <c r="P7" s="56">
        <v>41315</v>
      </c>
      <c r="Q7" s="6"/>
      <c r="R7" s="6"/>
      <c r="S7" s="41"/>
      <c r="T7" s="36">
        <v>9860</v>
      </c>
      <c r="U7" s="43"/>
      <c r="V7" s="5"/>
      <c r="W7" s="43"/>
      <c r="X7" s="47"/>
      <c r="Y7" s="46"/>
      <c r="Z7" s="43"/>
      <c r="AA7" s="43"/>
      <c r="AB7" s="49"/>
    </row>
    <row r="8" spans="15:29" x14ac:dyDescent="0.3">
      <c r="O8" s="7"/>
      <c r="P8" s="56">
        <v>41316</v>
      </c>
      <c r="Q8" s="6"/>
      <c r="R8" s="6"/>
      <c r="S8" s="41"/>
      <c r="T8" s="36"/>
      <c r="U8" s="43"/>
      <c r="V8" s="5">
        <v>455</v>
      </c>
      <c r="W8" s="43"/>
      <c r="X8" s="47"/>
      <c r="Y8" s="46"/>
      <c r="Z8" s="43"/>
      <c r="AA8" s="43"/>
      <c r="AB8" s="49"/>
    </row>
    <row r="9" spans="15:29" x14ac:dyDescent="0.3">
      <c r="O9" s="30"/>
      <c r="P9" s="55" t="s">
        <v>20</v>
      </c>
      <c r="Q9" s="23"/>
      <c r="R9" s="24"/>
      <c r="S9" s="40"/>
      <c r="T9" s="37">
        <f>SUM(T7:T8)</f>
        <v>9860</v>
      </c>
      <c r="U9" s="25">
        <f>T9*0.12</f>
        <v>1183.2</v>
      </c>
      <c r="V9" s="26">
        <v>19468</v>
      </c>
      <c r="W9" s="25">
        <f>V9*0.08</f>
        <v>1557.44</v>
      </c>
      <c r="X9" s="53">
        <f ca="1">SUMPRODUCT(SUMIF(INDIRECT(TEXT(DATE(2013,ROW(INDIRECT("1:"&amp;$AC$1)),1),"mmmm")&amp;"!P4:P60"),$P9,INDIRECT(TEXT(DATE(2013,ROW(INDIRECT("1:"&amp;$AC$1)),1),"mmmm")&amp;"!AB4:AB13")))</f>
        <v>2380.12</v>
      </c>
      <c r="Y9" s="27">
        <f ca="1">+U9+W9-X9</f>
        <v>360.52000000000044</v>
      </c>
      <c r="Z9" s="26"/>
      <c r="AA9" s="28">
        <v>44</v>
      </c>
      <c r="AB9" s="29">
        <f ca="1">Y9+Z9+AA9</f>
        <v>404.52000000000044</v>
      </c>
    </row>
    <row r="10" spans="15:29" x14ac:dyDescent="0.3">
      <c r="O10" s="1"/>
      <c r="P10" s="54">
        <v>41317</v>
      </c>
      <c r="Q10" s="4"/>
      <c r="R10" s="4"/>
      <c r="S10" s="39"/>
      <c r="T10" s="36">
        <v>900</v>
      </c>
      <c r="U10" s="43"/>
      <c r="V10" s="5"/>
      <c r="W10" s="43"/>
      <c r="X10" s="47"/>
      <c r="Y10" s="46"/>
      <c r="Z10" s="43"/>
      <c r="AA10" s="43"/>
      <c r="AB10" s="49"/>
    </row>
    <row r="11" spans="15:29" x14ac:dyDescent="0.3">
      <c r="O11" s="1"/>
      <c r="P11" s="54">
        <v>41319</v>
      </c>
      <c r="Q11" s="4"/>
      <c r="R11" s="4"/>
      <c r="S11" s="39"/>
      <c r="T11" s="36"/>
      <c r="U11" s="43"/>
      <c r="V11" s="5">
        <v>450</v>
      </c>
      <c r="W11" s="43"/>
      <c r="X11" s="47"/>
      <c r="Y11" s="46"/>
      <c r="Z11" s="43"/>
      <c r="AA11" s="43"/>
      <c r="AB11" s="49"/>
    </row>
    <row r="12" spans="15:29" x14ac:dyDescent="0.3">
      <c r="O12" s="30"/>
      <c r="P12" s="55" t="s">
        <v>34</v>
      </c>
      <c r="Q12" s="23"/>
      <c r="R12" s="24"/>
      <c r="S12" s="40"/>
      <c r="T12" s="37">
        <f>SUM(T10:T11)</f>
        <v>900</v>
      </c>
      <c r="U12" s="25">
        <f>T12*0.12</f>
        <v>108</v>
      </c>
      <c r="V12" s="26">
        <f>SUM(V10:V11)</f>
        <v>450</v>
      </c>
      <c r="W12" s="25">
        <f>V12*0.08</f>
        <v>36</v>
      </c>
      <c r="X12" s="53">
        <f ca="1">SUMPRODUCT(SUMIF(INDIRECT(TEXT(DATE(2013,ROW(INDIRECT("1:"&amp;$AC$1)),1),"mmmm")&amp;"!P4:P60"),$P12,INDIRECT(TEXT(DATE(2013,ROW(INDIRECT("1:"&amp;$AC$1)),1),"mmmm")&amp;"!AB4:AB13")))</f>
        <v>0</v>
      </c>
      <c r="Y12" s="27">
        <f ca="1">+U12+W12-X12</f>
        <v>144</v>
      </c>
      <c r="Z12" s="26"/>
      <c r="AA12" s="28">
        <v>30</v>
      </c>
      <c r="AB12" s="29">
        <f ca="1">Y12+Z12+AA12</f>
        <v>174</v>
      </c>
    </row>
    <row r="13" spans="15:29" x14ac:dyDescent="0.3">
      <c r="O13" s="1"/>
      <c r="P13" s="54">
        <v>41330</v>
      </c>
      <c r="Q13" s="4"/>
      <c r="R13" s="4"/>
      <c r="S13" s="39"/>
      <c r="T13" s="36"/>
      <c r="U13" s="43"/>
      <c r="V13" s="5">
        <v>1250</v>
      </c>
      <c r="W13" s="43"/>
      <c r="X13" s="47"/>
      <c r="Y13" s="46"/>
      <c r="Z13" s="44"/>
      <c r="AA13" s="45"/>
      <c r="AB13" s="49"/>
    </row>
    <row r="14" spans="15:29" x14ac:dyDescent="0.3">
      <c r="O14" s="1"/>
      <c r="P14" s="54">
        <v>41333</v>
      </c>
      <c r="Q14" s="4"/>
      <c r="R14" s="4"/>
      <c r="S14" s="39"/>
      <c r="T14" s="36">
        <v>890</v>
      </c>
      <c r="U14" s="43"/>
      <c r="V14" s="5"/>
      <c r="W14" s="43"/>
      <c r="X14" s="47"/>
      <c r="Y14" s="46"/>
      <c r="Z14" s="44"/>
      <c r="AA14" s="45"/>
      <c r="AB14" s="49"/>
    </row>
    <row r="15" spans="15:29" ht="15" thickBot="1" x14ac:dyDescent="0.35">
      <c r="O15" s="30"/>
      <c r="P15" s="55" t="s">
        <v>35</v>
      </c>
      <c r="Q15" s="23"/>
      <c r="R15" s="24"/>
      <c r="S15" s="40"/>
      <c r="T15" s="37">
        <f>SUM(T13:T14)</f>
        <v>890</v>
      </c>
      <c r="U15" s="25">
        <f>T15*0.12</f>
        <v>106.8</v>
      </c>
      <c r="V15" s="26">
        <f>SUM(V13:V14)</f>
        <v>1250</v>
      </c>
      <c r="W15" s="25">
        <f>V15*0.08</f>
        <v>100</v>
      </c>
      <c r="X15" s="53">
        <f ca="1">SUMPRODUCT(SUMIF(INDIRECT(TEXT(DATE(2013,ROW(INDIRECT("1:"&amp;$AC$1)),1),"mmmm")&amp;"!P4:P60"),$P15,INDIRECT(TEXT(DATE(2013,ROW(INDIRECT("1:"&amp;$AC$1)),1),"mmmm")&amp;"!AB4:AB13")))</f>
        <v>0</v>
      </c>
      <c r="Y15" s="27">
        <f ca="1">+U15+W15-X15</f>
        <v>206.8</v>
      </c>
      <c r="Z15" s="26">
        <v>42</v>
      </c>
      <c r="AA15" s="28"/>
      <c r="AB15" s="29">
        <f ca="1">Y15+Z15+AA15</f>
        <v>248.8</v>
      </c>
    </row>
    <row r="16" spans="15:29" ht="15" thickBot="1" x14ac:dyDescent="0.35">
      <c r="O16" s="33"/>
      <c r="P16" s="32"/>
      <c r="Q16" s="32"/>
      <c r="R16" s="32"/>
      <c r="S16" s="42"/>
      <c r="T16" s="31">
        <f t="shared" ref="T16:AB16" si="0">T6+T9+T12+T15</f>
        <v>14871</v>
      </c>
      <c r="U16" s="31">
        <f t="shared" si="0"/>
        <v>1784.52</v>
      </c>
      <c r="V16" s="31">
        <f t="shared" si="0"/>
        <v>25688</v>
      </c>
      <c r="W16" s="31">
        <f t="shared" si="0"/>
        <v>2055.04</v>
      </c>
      <c r="X16" s="31">
        <f t="shared" ca="1" si="0"/>
        <v>2715.72</v>
      </c>
      <c r="Y16" s="31">
        <f t="shared" ca="1" si="0"/>
        <v>1123.8400000000004</v>
      </c>
      <c r="Z16" s="31">
        <f t="shared" si="0"/>
        <v>64</v>
      </c>
      <c r="AA16" s="31">
        <f t="shared" si="0"/>
        <v>74</v>
      </c>
      <c r="AB16" s="31">
        <f t="shared" ca="1" si="0"/>
        <v>1261.8400000000004</v>
      </c>
    </row>
    <row r="17" ht="15" thickTop="1" x14ac:dyDescent="0.3"/>
  </sheetData>
  <mergeCells count="6">
    <mergeCell ref="Y2:Y3"/>
    <mergeCell ref="O2:O3"/>
    <mergeCell ref="P2:P3"/>
    <mergeCell ref="Q2:Q3"/>
    <mergeCell ref="R2:S2"/>
    <mergeCell ref="X2:X3"/>
  </mergeCells>
  <pageMargins left="0.7" right="0.7" top="0.75" bottom="0.75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O1:AC17"/>
  <sheetViews>
    <sheetView workbookViewId="0">
      <selection activeCell="P16" sqref="P16"/>
    </sheetView>
  </sheetViews>
  <sheetFormatPr baseColWidth="10" defaultRowHeight="14.4" x14ac:dyDescent="0.3"/>
  <cols>
    <col min="1" max="1" width="3" customWidth="1"/>
    <col min="2" max="15" width="2.77734375" customWidth="1"/>
    <col min="16" max="17" width="6.77734375" customWidth="1"/>
    <col min="18" max="18" width="8.77734375" customWidth="1"/>
    <col min="19" max="28" width="7.77734375" customWidth="1"/>
    <col min="29" max="29" width="3.33203125" customWidth="1"/>
  </cols>
  <sheetData>
    <row r="1" spans="15:29" ht="16.2" thickTop="1" x14ac:dyDescent="0.3">
      <c r="O1" s="17"/>
      <c r="P1" s="18"/>
      <c r="Q1" s="15" t="s">
        <v>52</v>
      </c>
      <c r="R1" s="16"/>
      <c r="S1" s="38"/>
      <c r="T1" s="19"/>
      <c r="U1" s="19"/>
      <c r="V1" s="19"/>
      <c r="W1" s="19"/>
      <c r="X1" s="19"/>
      <c r="Y1" s="19"/>
      <c r="Z1" s="19"/>
      <c r="AA1" s="19"/>
      <c r="AB1" s="20"/>
      <c r="AC1" s="52">
        <f ca="1">MONTH("1/"&amp;MID(CELL("nomfichier",$A$1),FIND("]",CELL("nomfichier",$A$1))+1,32))-1</f>
        <v>10</v>
      </c>
    </row>
    <row r="2" spans="15:29" ht="14.4" customHeight="1" x14ac:dyDescent="0.3">
      <c r="O2" s="67" t="s">
        <v>3</v>
      </c>
      <c r="P2" s="69" t="s">
        <v>1</v>
      </c>
      <c r="Q2" s="69" t="s">
        <v>2</v>
      </c>
      <c r="R2" s="71" t="s">
        <v>4</v>
      </c>
      <c r="S2" s="72"/>
      <c r="T2" s="34" t="s">
        <v>5</v>
      </c>
      <c r="U2" s="3"/>
      <c r="V2" s="8" t="s">
        <v>6</v>
      </c>
      <c r="W2" s="3"/>
      <c r="X2" s="73" t="s">
        <v>8</v>
      </c>
      <c r="Y2" s="65" t="s">
        <v>0</v>
      </c>
      <c r="Z2" s="21" t="s">
        <v>13</v>
      </c>
      <c r="AA2" s="21"/>
      <c r="AB2" s="9" t="s">
        <v>12</v>
      </c>
    </row>
    <row r="3" spans="15:29" ht="15" thickBot="1" x14ac:dyDescent="0.35">
      <c r="O3" s="68"/>
      <c r="P3" s="70"/>
      <c r="Q3" s="70"/>
      <c r="R3" s="50" t="s">
        <v>37</v>
      </c>
      <c r="S3" s="51" t="s">
        <v>38</v>
      </c>
      <c r="T3" s="35" t="s">
        <v>7</v>
      </c>
      <c r="U3" s="11" t="s">
        <v>11</v>
      </c>
      <c r="V3" s="10" t="s">
        <v>7</v>
      </c>
      <c r="W3" s="11" t="s">
        <v>11</v>
      </c>
      <c r="X3" s="74"/>
      <c r="Y3" s="66"/>
      <c r="Z3" s="13" t="s">
        <v>9</v>
      </c>
      <c r="AA3" s="14" t="s">
        <v>10</v>
      </c>
      <c r="AB3" s="12"/>
    </row>
    <row r="4" spans="15:29" x14ac:dyDescent="0.3">
      <c r="O4" s="1"/>
      <c r="P4" s="54">
        <v>41311</v>
      </c>
      <c r="Q4" s="4"/>
      <c r="R4" s="4"/>
      <c r="S4" s="39"/>
      <c r="T4" s="36">
        <v>3221</v>
      </c>
      <c r="U4" s="43"/>
      <c r="V4" s="5"/>
      <c r="W4" s="43"/>
      <c r="X4" s="47"/>
      <c r="Y4" s="46"/>
      <c r="Z4" s="43"/>
      <c r="AA4" s="43"/>
      <c r="AB4" s="48"/>
    </row>
    <row r="5" spans="15:29" x14ac:dyDescent="0.3">
      <c r="O5" s="1"/>
      <c r="P5" s="54">
        <v>41312</v>
      </c>
      <c r="Q5" s="4"/>
      <c r="R5" s="4"/>
      <c r="S5" s="39"/>
      <c r="T5" s="36">
        <v>3000</v>
      </c>
      <c r="U5" s="43"/>
      <c r="V5" s="5">
        <v>4520</v>
      </c>
      <c r="W5" s="43"/>
      <c r="X5" s="47"/>
      <c r="Y5" s="46"/>
      <c r="Z5" s="43"/>
      <c r="AA5" s="43"/>
      <c r="AB5" s="48"/>
    </row>
    <row r="6" spans="15:29" x14ac:dyDescent="0.3">
      <c r="O6" s="22"/>
      <c r="P6" s="55" t="s">
        <v>42</v>
      </c>
      <c r="Q6" s="23"/>
      <c r="R6" s="24"/>
      <c r="S6" s="40"/>
      <c r="T6" s="37">
        <f>SUM(T4:T5)</f>
        <v>6221</v>
      </c>
      <c r="U6" s="25">
        <f>T6*0.12</f>
        <v>746.52</v>
      </c>
      <c r="V6" s="26">
        <f>SUM(V4:V5)</f>
        <v>4520</v>
      </c>
      <c r="W6" s="25">
        <f>V6*0.08</f>
        <v>361.6</v>
      </c>
      <c r="X6" s="53">
        <f ca="1">SUMPRODUCT(SUMIF(INDIRECT(TEXT(DATE(2013,ROW(INDIRECT("1:"&amp;$AC$1)),1),"mmmm")&amp;"!P4:P60"),$P6,INDIRECT(TEXT(DATE(2013,ROW(INDIRECT("1:"&amp;$AC$1)),1),"mmmm")&amp;"!AB4:AB16")))</f>
        <v>2370.12</v>
      </c>
      <c r="Y6" s="27">
        <f ca="1">U6+W6-X9</f>
        <v>337.99999999999989</v>
      </c>
      <c r="Z6" s="26">
        <v>22</v>
      </c>
      <c r="AA6" s="28"/>
      <c r="AB6" s="29">
        <f ca="1">Y6+Z6+AA6</f>
        <v>359.99999999999989</v>
      </c>
    </row>
    <row r="7" spans="15:29" x14ac:dyDescent="0.3">
      <c r="O7" s="7"/>
      <c r="P7" s="56">
        <v>41315</v>
      </c>
      <c r="Q7" s="6"/>
      <c r="R7" s="6"/>
      <c r="S7" s="41"/>
      <c r="T7" s="36">
        <v>860</v>
      </c>
      <c r="U7" s="43"/>
      <c r="V7" s="5"/>
      <c r="W7" s="43"/>
      <c r="X7" s="47"/>
      <c r="Y7" s="46"/>
      <c r="Z7" s="43"/>
      <c r="AA7" s="43"/>
      <c r="AB7" s="49"/>
    </row>
    <row r="8" spans="15:29" x14ac:dyDescent="0.3">
      <c r="O8" s="7"/>
      <c r="P8" s="56">
        <v>41316</v>
      </c>
      <c r="Q8" s="6"/>
      <c r="R8" s="6"/>
      <c r="S8" s="41"/>
      <c r="T8" s="36"/>
      <c r="U8" s="43"/>
      <c r="V8" s="5">
        <v>455</v>
      </c>
      <c r="W8" s="43"/>
      <c r="X8" s="47"/>
      <c r="Y8" s="46"/>
      <c r="Z8" s="43"/>
      <c r="AA8" s="43"/>
      <c r="AB8" s="49"/>
    </row>
    <row r="9" spans="15:29" x14ac:dyDescent="0.3">
      <c r="O9" s="30"/>
      <c r="P9" s="55" t="s">
        <v>18</v>
      </c>
      <c r="Q9" s="23"/>
      <c r="R9" s="24"/>
      <c r="S9" s="40"/>
      <c r="T9" s="37">
        <f>SUM(T7:T8)</f>
        <v>860</v>
      </c>
      <c r="U9" s="25">
        <f>T9*0.12</f>
        <v>103.2</v>
      </c>
      <c r="V9" s="26">
        <f>SUM(V7:V8)</f>
        <v>455</v>
      </c>
      <c r="W9" s="25">
        <f>V9*0.08</f>
        <v>36.4</v>
      </c>
      <c r="X9" s="53">
        <f ca="1">SUMPRODUCT(SUMIF(INDIRECT(TEXT(DATE(2013,ROW(INDIRECT("1:"&amp;$AC$1)),1),"mmmm")&amp;"!P4:P60"),$P9,INDIRECT(TEXT(DATE(2013,ROW(INDIRECT("1:"&amp;$AC$1)),1),"mmmm")&amp;"!AB4:AB16")))</f>
        <v>770.12</v>
      </c>
      <c r="Y9" s="27">
        <f ca="1">U9+W9-X12</f>
        <v>139.6</v>
      </c>
      <c r="Z9" s="26"/>
      <c r="AA9" s="28">
        <v>44</v>
      </c>
      <c r="AB9" s="62">
        <f ca="1">Y9+Z9+AA9</f>
        <v>183.6</v>
      </c>
    </row>
    <row r="10" spans="15:29" x14ac:dyDescent="0.3">
      <c r="O10" s="1"/>
      <c r="P10" s="54">
        <v>41317</v>
      </c>
      <c r="Q10" s="4"/>
      <c r="R10" s="4"/>
      <c r="S10" s="39"/>
      <c r="T10" s="36">
        <v>900</v>
      </c>
      <c r="U10" s="43"/>
      <c r="V10" s="5"/>
      <c r="W10" s="43"/>
      <c r="X10" s="47"/>
      <c r="Y10" s="46"/>
      <c r="Z10" s="43"/>
      <c r="AA10" s="43"/>
      <c r="AB10" s="49"/>
    </row>
    <row r="11" spans="15:29" x14ac:dyDescent="0.3">
      <c r="O11" s="1"/>
      <c r="P11" s="54">
        <v>41319</v>
      </c>
      <c r="Q11" s="4"/>
      <c r="R11" s="4"/>
      <c r="S11" s="39"/>
      <c r="T11" s="36"/>
      <c r="U11" s="43"/>
      <c r="V11" s="5">
        <v>450</v>
      </c>
      <c r="W11" s="43"/>
      <c r="X11" s="47"/>
      <c r="Y11" s="46"/>
      <c r="Z11" s="43"/>
      <c r="AA11" s="43"/>
      <c r="AB11" s="49"/>
    </row>
    <row r="12" spans="15:29" x14ac:dyDescent="0.3">
      <c r="O12" s="30"/>
      <c r="P12" s="55" t="s">
        <v>33</v>
      </c>
      <c r="Q12" s="23"/>
      <c r="R12" s="24"/>
      <c r="S12" s="40"/>
      <c r="T12" s="37">
        <f>SUM(T10:T11)</f>
        <v>900</v>
      </c>
      <c r="U12" s="25">
        <f>T12*0.12</f>
        <v>108</v>
      </c>
      <c r="V12" s="26">
        <f>SUM(V10:V11)</f>
        <v>450</v>
      </c>
      <c r="W12" s="25">
        <f>V12*0.08</f>
        <v>36</v>
      </c>
      <c r="X12" s="53">
        <f ca="1">SUMPRODUCT(SUMIF(INDIRECT(TEXT(DATE(2013,ROW(INDIRECT("1:"&amp;$AC$1)),1),"mmmm")&amp;"!P4:P60"),$P12,INDIRECT(TEXT(DATE(2013,ROW(INDIRECT("1:"&amp;$AC$1)),1),"mmmm")&amp;"!AB4:AB13")))</f>
        <v>0</v>
      </c>
      <c r="Y12" s="27">
        <f ca="1">T12+V12-X12</f>
        <v>1350</v>
      </c>
      <c r="Z12" s="26"/>
      <c r="AA12" s="28">
        <v>30</v>
      </c>
      <c r="AB12" s="29">
        <f ca="1">Y12+Z12+AA12</f>
        <v>1380</v>
      </c>
    </row>
    <row r="13" spans="15:29" x14ac:dyDescent="0.3">
      <c r="O13" s="1"/>
      <c r="P13" s="54">
        <v>41330</v>
      </c>
      <c r="Q13" s="4"/>
      <c r="R13" s="4"/>
      <c r="S13" s="39"/>
      <c r="T13" s="36"/>
      <c r="U13" s="43"/>
      <c r="V13" s="5">
        <v>1250</v>
      </c>
      <c r="W13" s="43"/>
      <c r="X13" s="47"/>
      <c r="Y13" s="46"/>
      <c r="Z13" s="44"/>
      <c r="AA13" s="45"/>
      <c r="AB13" s="49"/>
    </row>
    <row r="14" spans="15:29" x14ac:dyDescent="0.3">
      <c r="O14" s="1"/>
      <c r="P14" s="54">
        <v>41333</v>
      </c>
      <c r="Q14" s="4"/>
      <c r="R14" s="4"/>
      <c r="S14" s="39"/>
      <c r="T14" s="36">
        <v>890</v>
      </c>
      <c r="U14" s="43"/>
      <c r="V14" s="5"/>
      <c r="W14" s="43"/>
      <c r="X14" s="47"/>
      <c r="Y14" s="46"/>
      <c r="Z14" s="44"/>
      <c r="AA14" s="45"/>
      <c r="AB14" s="49"/>
    </row>
    <row r="15" spans="15:29" ht="15" thickBot="1" x14ac:dyDescent="0.35">
      <c r="O15" s="30"/>
      <c r="P15" s="55" t="s">
        <v>31</v>
      </c>
      <c r="Q15" s="23"/>
      <c r="R15" s="24"/>
      <c r="S15" s="40"/>
      <c r="T15" s="37">
        <f>SUM(T13:T14)</f>
        <v>890</v>
      </c>
      <c r="U15" s="25">
        <f>T15*0.12</f>
        <v>106.8</v>
      </c>
      <c r="V15" s="26">
        <f>SUM(V13:V14)</f>
        <v>1250</v>
      </c>
      <c r="W15" s="25">
        <f>V15*0.08</f>
        <v>100</v>
      </c>
      <c r="X15" s="53">
        <f ca="1">SUMPRODUCT(SUMIF(INDIRECT(TEXT(DATE(2013,ROW(INDIRECT("1:"&amp;$AC$1)),1),"mmmm")&amp;"!P4:P60"),$P15,INDIRECT(TEXT(DATE(2013,ROW(INDIRECT("1:"&amp;$AC$1)),1),"mmmm")&amp;"!AB4:AB13")))</f>
        <v>248.8</v>
      </c>
      <c r="Y15" s="27">
        <f ca="1">T15+V15-X15</f>
        <v>1891.2</v>
      </c>
      <c r="Z15" s="26">
        <v>42</v>
      </c>
      <c r="AA15" s="28"/>
      <c r="AB15" s="63">
        <f ca="1">Y15+Z15+AA15</f>
        <v>1933.2</v>
      </c>
    </row>
    <row r="16" spans="15:29" ht="15" thickBot="1" x14ac:dyDescent="0.35">
      <c r="O16" s="33"/>
      <c r="P16" s="32"/>
      <c r="Q16" s="32"/>
      <c r="R16" s="32"/>
      <c r="S16" s="42"/>
      <c r="T16" s="31">
        <f>T6+T9+T12+T15</f>
        <v>8871</v>
      </c>
      <c r="U16" s="31">
        <f>U6+U9+U12+U15</f>
        <v>1064.52</v>
      </c>
      <c r="V16" s="31">
        <f>V6+V9+V12+V15</f>
        <v>6675</v>
      </c>
      <c r="W16" s="31">
        <f>W6+W9+W12+W15</f>
        <v>534</v>
      </c>
      <c r="X16" s="31" t="e">
        <f ca="1">X9+#REF!+X12+X15</f>
        <v>#REF!</v>
      </c>
      <c r="Y16" s="31">
        <f ca="1">Y6+Y9+Y12+Y15</f>
        <v>3718.8</v>
      </c>
      <c r="Z16" s="31">
        <f>Z6+Z9+Z12+Z15</f>
        <v>64</v>
      </c>
      <c r="AA16" s="31">
        <f>AA6+AA9+AA12+AA15</f>
        <v>74</v>
      </c>
      <c r="AB16" s="31">
        <f ca="1">AB6+AB9+AB12+AB15</f>
        <v>3856.8</v>
      </c>
    </row>
    <row r="17" ht="15" thickTop="1" x14ac:dyDescent="0.3"/>
  </sheetData>
  <mergeCells count="6">
    <mergeCell ref="Y2:Y3"/>
    <mergeCell ref="O2:O3"/>
    <mergeCell ref="P2:P3"/>
    <mergeCell ref="Q2:Q3"/>
    <mergeCell ref="R2:S2"/>
    <mergeCell ref="X2:X3"/>
  </mergeCells>
  <pageMargins left="0.7" right="0.7" top="0.75" bottom="0.75" header="0.3" footer="0.3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O1:AC17"/>
  <sheetViews>
    <sheetView tabSelected="1" workbookViewId="0">
      <selection activeCell="AD11" sqref="AD11"/>
    </sheetView>
  </sheetViews>
  <sheetFormatPr baseColWidth="10" defaultRowHeight="14.4" x14ac:dyDescent="0.3"/>
  <cols>
    <col min="1" max="1" width="3" customWidth="1"/>
    <col min="2" max="15" width="2.77734375" customWidth="1"/>
    <col min="16" max="17" width="6.77734375" customWidth="1"/>
    <col min="18" max="18" width="8.77734375" customWidth="1"/>
    <col min="19" max="28" width="7.77734375" customWidth="1"/>
    <col min="29" max="29" width="3.33203125" customWidth="1"/>
  </cols>
  <sheetData>
    <row r="1" spans="15:29" ht="16.2" thickTop="1" x14ac:dyDescent="0.3">
      <c r="O1" s="17"/>
      <c r="P1" s="18"/>
      <c r="Q1" s="15" t="s">
        <v>53</v>
      </c>
      <c r="R1" s="16"/>
      <c r="S1" s="38"/>
      <c r="T1" s="19"/>
      <c r="U1" s="19"/>
      <c r="V1" s="19"/>
      <c r="W1" s="19"/>
      <c r="X1" s="19"/>
      <c r="Y1" s="19"/>
      <c r="Z1" s="19"/>
      <c r="AA1" s="19"/>
      <c r="AB1" s="20"/>
      <c r="AC1" s="52">
        <f ca="1">MONTH("1/"&amp;MID(CELL("nomfichier",$A$1),FIND("]",CELL("nomfichier",$A$1))+1,32))-1</f>
        <v>11</v>
      </c>
    </row>
    <row r="2" spans="15:29" ht="14.4" customHeight="1" x14ac:dyDescent="0.3">
      <c r="O2" s="67" t="s">
        <v>3</v>
      </c>
      <c r="P2" s="69" t="s">
        <v>1</v>
      </c>
      <c r="Q2" s="69" t="s">
        <v>2</v>
      </c>
      <c r="R2" s="71" t="s">
        <v>4</v>
      </c>
      <c r="S2" s="72"/>
      <c r="T2" s="34" t="s">
        <v>5</v>
      </c>
      <c r="U2" s="3"/>
      <c r="V2" s="8" t="s">
        <v>6</v>
      </c>
      <c r="W2" s="3"/>
      <c r="X2" s="73" t="s">
        <v>8</v>
      </c>
      <c r="Y2" s="65" t="s">
        <v>0</v>
      </c>
      <c r="Z2" s="21" t="s">
        <v>13</v>
      </c>
      <c r="AA2" s="21"/>
      <c r="AB2" s="9" t="s">
        <v>12</v>
      </c>
    </row>
    <row r="3" spans="15:29" ht="15" thickBot="1" x14ac:dyDescent="0.35">
      <c r="O3" s="68"/>
      <c r="P3" s="70"/>
      <c r="Q3" s="70"/>
      <c r="R3" s="50" t="s">
        <v>37</v>
      </c>
      <c r="S3" s="51" t="s">
        <v>38</v>
      </c>
      <c r="T3" s="35" t="s">
        <v>7</v>
      </c>
      <c r="U3" s="11" t="s">
        <v>11</v>
      </c>
      <c r="V3" s="10" t="s">
        <v>7</v>
      </c>
      <c r="W3" s="11" t="s">
        <v>11</v>
      </c>
      <c r="X3" s="74"/>
      <c r="Y3" s="66"/>
      <c r="Z3" s="13" t="s">
        <v>9</v>
      </c>
      <c r="AA3" s="14" t="s">
        <v>10</v>
      </c>
      <c r="AB3" s="12"/>
    </row>
    <row r="4" spans="15:29" x14ac:dyDescent="0.3">
      <c r="O4" s="1"/>
      <c r="P4" s="54">
        <v>41311</v>
      </c>
      <c r="Q4" s="4"/>
      <c r="R4" s="4"/>
      <c r="S4" s="39"/>
      <c r="T4" s="36">
        <v>3221</v>
      </c>
      <c r="U4" s="43"/>
      <c r="V4" s="5"/>
      <c r="W4" s="43"/>
      <c r="X4" s="47"/>
      <c r="Y4" s="46"/>
      <c r="Z4" s="43"/>
      <c r="AA4" s="43"/>
      <c r="AB4" s="48"/>
    </row>
    <row r="5" spans="15:29" x14ac:dyDescent="0.3">
      <c r="O5" s="1"/>
      <c r="P5" s="54">
        <v>41312</v>
      </c>
      <c r="Q5" s="4"/>
      <c r="R5" s="4"/>
      <c r="S5" s="39"/>
      <c r="T5" s="36"/>
      <c r="U5" s="43"/>
      <c r="V5" s="5">
        <v>4520</v>
      </c>
      <c r="W5" s="43"/>
      <c r="X5" s="47"/>
      <c r="Y5" s="46"/>
      <c r="Z5" s="43"/>
      <c r="AA5" s="43"/>
      <c r="AB5" s="48"/>
    </row>
    <row r="6" spans="15:29" x14ac:dyDescent="0.3">
      <c r="O6" s="22"/>
      <c r="P6" s="55" t="s">
        <v>18</v>
      </c>
      <c r="Q6" s="23"/>
      <c r="R6" s="24"/>
      <c r="S6" s="40"/>
      <c r="T6" s="37">
        <v>9221</v>
      </c>
      <c r="U6" s="25">
        <f>T6*0.12</f>
        <v>1106.52</v>
      </c>
      <c r="V6" s="26">
        <f>SUM(V4:V5)</f>
        <v>4520</v>
      </c>
      <c r="W6" s="25">
        <f>V6*0.08</f>
        <v>361.6</v>
      </c>
      <c r="X6" s="53">
        <f ca="1">SUMPRODUCT(SUMIF(INDIRECT(TEXT(DATE(2013,ROW(INDIRECT("1:"&amp;$AC$1)),1),"mmmm")&amp;"!P4:P60"),$P6,INDIRECT(TEXT(DATE(2013,ROW(INDIRECT("1:"&amp;$AC$1)),1),"mmmm")&amp;"!AB4:AB16")))</f>
        <v>953.72</v>
      </c>
      <c r="Y6" s="27">
        <f ca="1">U6+W6-X6</f>
        <v>514.39999999999986</v>
      </c>
      <c r="Z6" s="26">
        <v>22</v>
      </c>
      <c r="AA6" s="28"/>
      <c r="AB6" s="62">
        <f ca="1">Y6+Z6+AA6</f>
        <v>536.39999999999986</v>
      </c>
    </row>
    <row r="7" spans="15:29" x14ac:dyDescent="0.3">
      <c r="O7" s="7"/>
      <c r="P7" s="56">
        <v>41315</v>
      </c>
      <c r="Q7" s="6"/>
      <c r="R7" s="6"/>
      <c r="S7" s="41"/>
      <c r="T7" s="36">
        <v>860</v>
      </c>
      <c r="U7" s="43"/>
      <c r="V7" s="5"/>
      <c r="W7" s="43"/>
      <c r="X7" s="47"/>
      <c r="Y7" s="46"/>
      <c r="Z7" s="43"/>
      <c r="AA7" s="43"/>
      <c r="AB7" s="49"/>
    </row>
    <row r="8" spans="15:29" x14ac:dyDescent="0.3">
      <c r="O8" s="7"/>
      <c r="P8" s="56">
        <v>41316</v>
      </c>
      <c r="Q8" s="6"/>
      <c r="R8" s="6"/>
      <c r="S8" s="41"/>
      <c r="T8" s="36"/>
      <c r="U8" s="43"/>
      <c r="V8" s="5">
        <v>455</v>
      </c>
      <c r="W8" s="43"/>
      <c r="X8" s="47"/>
      <c r="Y8" s="46"/>
      <c r="Z8" s="43"/>
      <c r="AA8" s="43"/>
      <c r="AB8" s="49"/>
    </row>
    <row r="9" spans="15:29" x14ac:dyDescent="0.3">
      <c r="O9" s="30"/>
      <c r="P9" s="55" t="s">
        <v>24</v>
      </c>
      <c r="Q9" s="23"/>
      <c r="R9" s="24"/>
      <c r="S9" s="40"/>
      <c r="T9" s="37">
        <f>SUM(T7:T8)</f>
        <v>860</v>
      </c>
      <c r="U9" s="25">
        <f>T9*0.12</f>
        <v>103.2</v>
      </c>
      <c r="V9" s="26">
        <f>SUM(V7:V8)</f>
        <v>455</v>
      </c>
      <c r="W9" s="25">
        <f>V9*0.08</f>
        <v>36.4</v>
      </c>
      <c r="X9" s="53">
        <f ca="1">SUMPRODUCT(SUMIF(INDIRECT(TEXT(DATE(2013,ROW(INDIRECT("1:"&amp;$AC$1)),1),"mmmm")&amp;"!P4:P60"),$P9,INDIRECT(TEXT(DATE(2013,ROW(INDIRECT("1:"&amp;$AC$1)),1),"mmmm")&amp;"!AB4:AB13")))</f>
        <v>1254</v>
      </c>
      <c r="Y9" s="27">
        <f ca="1">T9+V9-X9</f>
        <v>61</v>
      </c>
      <c r="Z9" s="26"/>
      <c r="AA9" s="28">
        <v>44</v>
      </c>
      <c r="AB9" s="29">
        <f ca="1">Y9+Z9+AA9</f>
        <v>105</v>
      </c>
    </row>
    <row r="10" spans="15:29" x14ac:dyDescent="0.3">
      <c r="O10" s="1"/>
      <c r="P10" s="54">
        <v>41317</v>
      </c>
      <c r="Q10" s="4"/>
      <c r="R10" s="4"/>
      <c r="S10" s="39"/>
      <c r="T10" s="36">
        <v>900</v>
      </c>
      <c r="U10" s="43"/>
      <c r="V10" s="5"/>
      <c r="W10" s="43"/>
      <c r="X10" s="47"/>
      <c r="Y10" s="46"/>
      <c r="Z10" s="43"/>
      <c r="AA10" s="43"/>
      <c r="AB10" s="49"/>
    </row>
    <row r="11" spans="15:29" x14ac:dyDescent="0.3">
      <c r="O11" s="1"/>
      <c r="P11" s="54">
        <v>41319</v>
      </c>
      <c r="Q11" s="4"/>
      <c r="R11" s="4"/>
      <c r="S11" s="39"/>
      <c r="T11" s="36"/>
      <c r="U11" s="43"/>
      <c r="V11" s="5">
        <v>450</v>
      </c>
      <c r="W11" s="43"/>
      <c r="X11" s="47"/>
      <c r="Y11" s="46"/>
      <c r="Z11" s="43"/>
      <c r="AA11" s="43"/>
      <c r="AB11" s="49"/>
    </row>
    <row r="12" spans="15:29" x14ac:dyDescent="0.3">
      <c r="O12" s="30"/>
      <c r="P12" s="55" t="s">
        <v>41</v>
      </c>
      <c r="Q12" s="23"/>
      <c r="R12" s="24"/>
      <c r="S12" s="40"/>
      <c r="T12" s="37">
        <v>9890</v>
      </c>
      <c r="U12" s="25">
        <f>T12*0.12</f>
        <v>1186.8</v>
      </c>
      <c r="V12" s="26">
        <v>18959</v>
      </c>
      <c r="W12" s="25">
        <f>V12*0.08</f>
        <v>1516.72</v>
      </c>
      <c r="X12" s="53">
        <f ca="1">SUMPRODUCT(SUMIF(INDIRECT(TEXT(DATE(2013,ROW(INDIRECT("1:"&amp;$AC$1)),1),"mmmm")&amp;"!P4:P60"),$P12,INDIRECT(TEXT(DATE(2013,ROW(INDIRECT("1:"&amp;$AC$1)),1),"mmmm")&amp;"!AB4:AB13")))</f>
        <v>248.8</v>
      </c>
      <c r="Y12" s="27">
        <f ca="1">U12+W12-X12</f>
        <v>2454.7199999999998</v>
      </c>
      <c r="Z12" s="26"/>
      <c r="AA12" s="28">
        <v>30</v>
      </c>
      <c r="AB12" s="64">
        <f ca="1">Y12+Z12+AA12</f>
        <v>2484.7199999999998</v>
      </c>
    </row>
    <row r="13" spans="15:29" x14ac:dyDescent="0.3">
      <c r="O13" s="1"/>
      <c r="P13" s="54">
        <v>41330</v>
      </c>
      <c r="Q13" s="4"/>
      <c r="R13" s="4"/>
      <c r="S13" s="39"/>
      <c r="T13" s="36"/>
      <c r="U13" s="43"/>
      <c r="V13" s="5">
        <v>1250</v>
      </c>
      <c r="W13" s="43"/>
      <c r="X13" s="47"/>
      <c r="Y13" s="46"/>
      <c r="Z13" s="44"/>
      <c r="AA13" s="45"/>
      <c r="AB13" s="49"/>
    </row>
    <row r="14" spans="15:29" x14ac:dyDescent="0.3">
      <c r="O14" s="1"/>
      <c r="P14" s="54">
        <v>41333</v>
      </c>
      <c r="Q14" s="4"/>
      <c r="R14" s="4"/>
      <c r="S14" s="39"/>
      <c r="T14" s="36">
        <v>890</v>
      </c>
      <c r="U14" s="43"/>
      <c r="V14" s="5"/>
      <c r="W14" s="43"/>
      <c r="X14" s="47"/>
      <c r="Y14" s="46"/>
      <c r="Z14" s="44"/>
      <c r="AA14" s="45"/>
      <c r="AB14" s="49"/>
    </row>
    <row r="15" spans="15:29" ht="15" thickBot="1" x14ac:dyDescent="0.35">
      <c r="O15" s="30"/>
      <c r="P15" s="55" t="s">
        <v>33</v>
      </c>
      <c r="Q15" s="23"/>
      <c r="R15" s="24"/>
      <c r="S15" s="40"/>
      <c r="T15" s="37">
        <f>SUM(T13:T14)</f>
        <v>890</v>
      </c>
      <c r="U15" s="25">
        <f>T15*0.12</f>
        <v>106.8</v>
      </c>
      <c r="V15" s="26">
        <f>SUM(V13:V14)</f>
        <v>1250</v>
      </c>
      <c r="W15" s="25">
        <f>V15*0.08</f>
        <v>100</v>
      </c>
      <c r="X15" s="53">
        <f ca="1">SUMPRODUCT(SUMIF(INDIRECT(TEXT(DATE(2013,ROW(INDIRECT("1:"&amp;$AC$1)),1),"mmmm")&amp;"!P4:P60"),$P15,INDIRECT(TEXT(DATE(2013,ROW(INDIRECT("1:"&amp;$AC$1)),1),"mmmm")&amp;"!AB4:AB13")))</f>
        <v>1380</v>
      </c>
      <c r="Y15" s="27">
        <f ca="1">T15+V15-X15</f>
        <v>760</v>
      </c>
      <c r="Z15" s="26">
        <v>42</v>
      </c>
      <c r="AA15" s="28"/>
      <c r="AB15" s="29">
        <f ca="1">Y15+Z15+AA15</f>
        <v>802</v>
      </c>
    </row>
    <row r="16" spans="15:29" ht="15" thickBot="1" x14ac:dyDescent="0.35">
      <c r="O16" s="33"/>
      <c r="P16" s="32"/>
      <c r="Q16" s="32"/>
      <c r="R16" s="32"/>
      <c r="S16" s="42"/>
      <c r="T16" s="31">
        <f t="shared" ref="T16:AB16" si="0">T6+T9+T12+T15</f>
        <v>20861</v>
      </c>
      <c r="U16" s="31">
        <f t="shared" si="0"/>
        <v>2503.3200000000002</v>
      </c>
      <c r="V16" s="31">
        <f t="shared" si="0"/>
        <v>25184</v>
      </c>
      <c r="W16" s="31">
        <f t="shared" si="0"/>
        <v>2014.72</v>
      </c>
      <c r="X16" s="31">
        <f t="shared" ca="1" si="0"/>
        <v>3836.5200000000004</v>
      </c>
      <c r="Y16" s="31">
        <f t="shared" ca="1" si="0"/>
        <v>3790.12</v>
      </c>
      <c r="Z16" s="31">
        <f t="shared" si="0"/>
        <v>64</v>
      </c>
      <c r="AA16" s="31">
        <f t="shared" si="0"/>
        <v>74</v>
      </c>
      <c r="AB16" s="31">
        <f t="shared" ca="1" si="0"/>
        <v>3928.12</v>
      </c>
    </row>
    <row r="17" ht="15" thickTop="1" x14ac:dyDescent="0.3"/>
  </sheetData>
  <mergeCells count="6">
    <mergeCell ref="Y2:Y3"/>
    <mergeCell ref="O2:O3"/>
    <mergeCell ref="P2:P3"/>
    <mergeCell ref="Q2:Q3"/>
    <mergeCell ref="R2:S2"/>
    <mergeCell ref="X2:X3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O1:AC17"/>
  <sheetViews>
    <sheetView topLeftCell="H1" workbookViewId="0">
      <selection activeCell="Q1" sqref="Q1"/>
    </sheetView>
  </sheetViews>
  <sheetFormatPr baseColWidth="10" defaultRowHeight="14.4" x14ac:dyDescent="0.3"/>
  <cols>
    <col min="1" max="1" width="3" customWidth="1"/>
    <col min="2" max="15" width="2.77734375" customWidth="1"/>
    <col min="16" max="17" width="6.77734375" customWidth="1"/>
    <col min="18" max="18" width="8.77734375" customWidth="1"/>
    <col min="19" max="28" width="7.77734375" customWidth="1"/>
    <col min="29" max="29" width="3.109375" customWidth="1"/>
  </cols>
  <sheetData>
    <row r="1" spans="15:29" ht="16.2" thickTop="1" x14ac:dyDescent="0.3">
      <c r="O1" s="17"/>
      <c r="P1" s="18"/>
      <c r="Q1" s="15" t="s">
        <v>54</v>
      </c>
      <c r="R1" s="16"/>
      <c r="S1" s="38"/>
      <c r="T1" s="19"/>
      <c r="U1" s="19"/>
      <c r="V1" s="19"/>
      <c r="W1" s="19"/>
      <c r="X1" s="19"/>
      <c r="Y1" s="19"/>
      <c r="Z1" s="19"/>
      <c r="AA1" s="19"/>
      <c r="AB1" s="20"/>
      <c r="AC1" s="52">
        <f ca="1">MONTH("1/"&amp;MID(CELL("nomfichier",$A$1),FIND("]",CELL("nomfichier",$A$1))+1,32))-1</f>
        <v>1</v>
      </c>
    </row>
    <row r="2" spans="15:29" x14ac:dyDescent="0.3">
      <c r="O2" s="67" t="s">
        <v>3</v>
      </c>
      <c r="P2" s="69" t="s">
        <v>1</v>
      </c>
      <c r="Q2" s="69" t="s">
        <v>2</v>
      </c>
      <c r="R2" s="71" t="s">
        <v>4</v>
      </c>
      <c r="S2" s="72"/>
      <c r="T2" s="34" t="s">
        <v>5</v>
      </c>
      <c r="U2" s="3"/>
      <c r="V2" s="8" t="s">
        <v>6</v>
      </c>
      <c r="W2" s="3"/>
      <c r="X2" s="73" t="s">
        <v>8</v>
      </c>
      <c r="Y2" s="65" t="s">
        <v>0</v>
      </c>
      <c r="Z2" s="21" t="s">
        <v>13</v>
      </c>
      <c r="AA2" s="21"/>
      <c r="AB2" s="9" t="s">
        <v>12</v>
      </c>
    </row>
    <row r="3" spans="15:29" ht="15" thickBot="1" x14ac:dyDescent="0.35">
      <c r="O3" s="68"/>
      <c r="P3" s="70"/>
      <c r="Q3" s="70"/>
      <c r="R3" s="50" t="s">
        <v>37</v>
      </c>
      <c r="S3" s="51" t="s">
        <v>38</v>
      </c>
      <c r="T3" s="35" t="s">
        <v>7</v>
      </c>
      <c r="U3" s="11" t="s">
        <v>11</v>
      </c>
      <c r="V3" s="10" t="s">
        <v>7</v>
      </c>
      <c r="W3" s="11" t="s">
        <v>11</v>
      </c>
      <c r="X3" s="74"/>
      <c r="Y3" s="66"/>
      <c r="Z3" s="13" t="s">
        <v>9</v>
      </c>
      <c r="AA3" s="14" t="s">
        <v>10</v>
      </c>
      <c r="AB3" s="12"/>
    </row>
    <row r="4" spans="15:29" x14ac:dyDescent="0.3">
      <c r="O4" s="1"/>
      <c r="P4" s="54">
        <v>41311</v>
      </c>
      <c r="Q4" s="4"/>
      <c r="R4" s="4"/>
      <c r="S4" s="39"/>
      <c r="T4" s="36">
        <v>3221</v>
      </c>
      <c r="U4" s="43"/>
      <c r="V4" s="5"/>
      <c r="W4" s="43"/>
      <c r="X4" s="47"/>
      <c r="Y4" s="46"/>
      <c r="Z4" s="43"/>
      <c r="AA4" s="43"/>
      <c r="AB4" s="48"/>
    </row>
    <row r="5" spans="15:29" x14ac:dyDescent="0.3">
      <c r="O5" s="1"/>
      <c r="P5" s="54">
        <v>41312</v>
      </c>
      <c r="Q5" s="4"/>
      <c r="R5" s="4"/>
      <c r="S5" s="39"/>
      <c r="T5" s="36"/>
      <c r="U5" s="43"/>
      <c r="V5" s="5">
        <v>4520</v>
      </c>
      <c r="W5" s="43"/>
      <c r="X5" s="47"/>
      <c r="Y5" s="46"/>
      <c r="Z5" s="43"/>
      <c r="AA5" s="43"/>
      <c r="AB5" s="48"/>
    </row>
    <row r="6" spans="15:29" x14ac:dyDescent="0.3">
      <c r="O6" s="22"/>
      <c r="P6" s="55" t="s">
        <v>19</v>
      </c>
      <c r="Q6" s="23"/>
      <c r="R6" s="24"/>
      <c r="S6" s="40"/>
      <c r="T6" s="37">
        <f>SUM(T4:T5)</f>
        <v>3221</v>
      </c>
      <c r="U6" s="25">
        <f>T6*0.12</f>
        <v>386.52</v>
      </c>
      <c r="V6" s="26">
        <f>SUM(V4:V5)</f>
        <v>4520</v>
      </c>
      <c r="W6" s="25">
        <f>V6*0.08</f>
        <v>361.6</v>
      </c>
      <c r="X6" s="53">
        <f ca="1">SUMPRODUCT(SUMIF(INDIRECT(TEXT(DATE(2013,ROW(INDIRECT("1:"&amp;$AC$1)),1),"mmmm")&amp;"!P4:P60"),$P6,INDIRECT(TEXT(DATE(2013,ROW(INDIRECT("1:"&amp;$AC$1)),1),"mmmm")&amp;"!AB4:AB13")))</f>
        <v>0</v>
      </c>
      <c r="Y6" s="27">
        <f ca="1">U6+W6-X6</f>
        <v>748.12</v>
      </c>
      <c r="Z6" s="26">
        <v>22</v>
      </c>
      <c r="AA6" s="28"/>
      <c r="AB6" s="29">
        <f ca="1">Y6+Z6+AA6</f>
        <v>770.12</v>
      </c>
    </row>
    <row r="7" spans="15:29" x14ac:dyDescent="0.3">
      <c r="O7" s="7"/>
      <c r="P7" s="56">
        <v>41315</v>
      </c>
      <c r="Q7" s="6"/>
      <c r="R7" s="6"/>
      <c r="S7" s="41"/>
      <c r="T7" s="36">
        <v>860</v>
      </c>
      <c r="U7" s="43"/>
      <c r="V7" s="5"/>
      <c r="W7" s="43"/>
      <c r="X7" s="47"/>
      <c r="Y7" s="46"/>
      <c r="Z7" s="43"/>
      <c r="AA7" s="43"/>
      <c r="AB7" s="49"/>
    </row>
    <row r="8" spans="15:29" x14ac:dyDescent="0.3">
      <c r="O8" s="7"/>
      <c r="P8" s="56">
        <v>41316</v>
      </c>
      <c r="Q8" s="6"/>
      <c r="R8" s="6"/>
      <c r="S8" s="41"/>
      <c r="T8" s="36"/>
      <c r="U8" s="43"/>
      <c r="V8" s="5">
        <v>455</v>
      </c>
      <c r="W8" s="43"/>
      <c r="X8" s="47"/>
      <c r="Y8" s="46"/>
      <c r="Z8" s="43"/>
      <c r="AA8" s="43"/>
      <c r="AB8" s="49"/>
    </row>
    <row r="9" spans="15:29" x14ac:dyDescent="0.3">
      <c r="O9" s="30"/>
      <c r="P9" s="55" t="s">
        <v>18</v>
      </c>
      <c r="Q9" s="23"/>
      <c r="R9" s="24"/>
      <c r="S9" s="40"/>
      <c r="T9" s="37">
        <v>1860</v>
      </c>
      <c r="U9" s="25">
        <f>T9*0.12</f>
        <v>223.2</v>
      </c>
      <c r="V9" s="26">
        <f>SUM(V7:V8)</f>
        <v>455</v>
      </c>
      <c r="W9" s="25">
        <f>V9*0.08</f>
        <v>36.4</v>
      </c>
      <c r="X9" s="53">
        <f ca="1">SUMPRODUCT(SUMIF(INDIRECT(TEXT(DATE(,ROW(INDIRECT("1:"&amp;$AC$1)),1),"mmmm")&amp;"!P4:P60"),$P9,INDIRECT(TEXT(DATE(,ROW(INDIRECT("1:"&amp;$AC$1)),1),"mmmm")&amp;"!AB4:AB13")))</f>
        <v>125.28</v>
      </c>
      <c r="Y9" s="27">
        <f ca="1">U9+W9-X9</f>
        <v>134.31999999999996</v>
      </c>
      <c r="Z9" s="26"/>
      <c r="AA9" s="28">
        <v>44</v>
      </c>
      <c r="AB9" s="29">
        <f ca="1">Y9+Z9+AA9</f>
        <v>178.31999999999996</v>
      </c>
    </row>
    <row r="10" spans="15:29" x14ac:dyDescent="0.3">
      <c r="O10" s="1"/>
      <c r="P10" s="54">
        <v>41317</v>
      </c>
      <c r="Q10" s="4"/>
      <c r="R10" s="4"/>
      <c r="S10" s="39"/>
      <c r="T10" s="36">
        <v>900</v>
      </c>
      <c r="U10" s="25"/>
      <c r="V10" s="5"/>
      <c r="W10" s="43"/>
      <c r="X10" s="47"/>
      <c r="Y10" s="46"/>
      <c r="Z10" s="43"/>
      <c r="AA10" s="43"/>
      <c r="AB10" s="49"/>
    </row>
    <row r="11" spans="15:29" x14ac:dyDescent="0.3">
      <c r="O11" s="1"/>
      <c r="P11" s="54">
        <v>41319</v>
      </c>
      <c r="Q11" s="4"/>
      <c r="R11" s="4"/>
      <c r="S11" s="39"/>
      <c r="T11" s="36"/>
      <c r="U11" s="43"/>
      <c r="V11" s="5">
        <v>450</v>
      </c>
      <c r="W11" s="43"/>
      <c r="X11" s="47"/>
      <c r="Y11" s="46"/>
      <c r="Z11" s="43"/>
      <c r="AA11" s="43"/>
      <c r="AB11" s="49"/>
    </row>
    <row r="12" spans="15:29" x14ac:dyDescent="0.3">
      <c r="O12" s="30"/>
      <c r="P12" s="55" t="s">
        <v>28</v>
      </c>
      <c r="Q12" s="23"/>
      <c r="R12" s="24"/>
      <c r="S12" s="40"/>
      <c r="T12" s="37">
        <v>3986</v>
      </c>
      <c r="U12" s="25">
        <f>T12*0.12</f>
        <v>478.32</v>
      </c>
      <c r="V12" s="26">
        <v>2689</v>
      </c>
      <c r="W12" s="25">
        <f>V12*0.08</f>
        <v>215.12</v>
      </c>
      <c r="X12" s="53">
        <f ca="1">SUMPRODUCT(SUMIF(INDIRECT(TEXT(DATE(2013,ROW(INDIRECT("1:"&amp;$AC$1)),1),"mmmm")&amp;"!P4:P60"),$P12,INDIRECT(TEXT(DATE(2013,ROW(INDIRECT("1:"&amp;$AC$1)),1),"mmmm")&amp;"!AB4:AB13")))</f>
        <v>555.40000000000009</v>
      </c>
      <c r="Y12" s="27">
        <f ca="1">U12+W12-X12</f>
        <v>138.03999999999996</v>
      </c>
      <c r="Z12" s="26"/>
      <c r="AA12" s="28">
        <v>30</v>
      </c>
      <c r="AB12" s="29">
        <f ca="1">Y12+Z12+AA12</f>
        <v>168.03999999999996</v>
      </c>
    </row>
    <row r="13" spans="15:29" x14ac:dyDescent="0.3">
      <c r="O13" s="1"/>
      <c r="P13" s="54">
        <v>41330</v>
      </c>
      <c r="Q13" s="4"/>
      <c r="R13" s="4"/>
      <c r="S13" s="39"/>
      <c r="T13" s="36"/>
      <c r="U13" s="43"/>
      <c r="V13" s="5">
        <v>1250</v>
      </c>
      <c r="W13" s="43"/>
      <c r="X13" s="47"/>
      <c r="Y13" s="46"/>
      <c r="Z13" s="44"/>
      <c r="AA13" s="45"/>
      <c r="AB13" s="49"/>
    </row>
    <row r="14" spans="15:29" x14ac:dyDescent="0.3">
      <c r="O14" s="1"/>
      <c r="P14" s="54">
        <v>41333</v>
      </c>
      <c r="Q14" s="4"/>
      <c r="R14" s="4"/>
      <c r="S14" s="39"/>
      <c r="T14" s="36">
        <v>890</v>
      </c>
      <c r="U14" s="43"/>
      <c r="V14" s="5"/>
      <c r="W14" s="43"/>
      <c r="X14" s="47"/>
      <c r="Y14" s="46"/>
      <c r="Z14" s="44"/>
      <c r="AA14" s="45"/>
      <c r="AB14" s="49"/>
    </row>
    <row r="15" spans="15:29" ht="15" thickBot="1" x14ac:dyDescent="0.35">
      <c r="O15" s="30"/>
      <c r="P15" s="55" t="s">
        <v>21</v>
      </c>
      <c r="Q15" s="23"/>
      <c r="R15" s="24"/>
      <c r="S15" s="40"/>
      <c r="T15" s="37">
        <f>SUM(T13:T14)</f>
        <v>890</v>
      </c>
      <c r="U15" s="25">
        <f>T15*0.12</f>
        <v>106.8</v>
      </c>
      <c r="V15" s="26">
        <f>SUM(V13:V14)</f>
        <v>1250</v>
      </c>
      <c r="W15" s="25">
        <f>V15*0.08</f>
        <v>100</v>
      </c>
      <c r="X15" s="53">
        <f ca="1">SUMPRODUCT(SUMIF(INDIRECT(TEXT(DATE(2013,ROW(INDIRECT("1:"&amp;$AC$1)),1),"mmmm")&amp;"!P4:P60"),$P15,INDIRECT(TEXT(DATE(2013,ROW(INDIRECT("1:"&amp;$AC$1)),1),"mmmm")&amp;"!AB4:AB13")))</f>
        <v>0</v>
      </c>
      <c r="Y15" s="27">
        <f ca="1">U15+W15-X15</f>
        <v>206.8</v>
      </c>
      <c r="Z15" s="26">
        <v>42</v>
      </c>
      <c r="AA15" s="28"/>
      <c r="AB15" s="29">
        <f ca="1">Y15+Z15+AA15</f>
        <v>248.8</v>
      </c>
    </row>
    <row r="16" spans="15:29" ht="15" thickBot="1" x14ac:dyDescent="0.35">
      <c r="O16" s="33"/>
      <c r="P16" s="32"/>
      <c r="Q16" s="32"/>
      <c r="R16" s="32"/>
      <c r="S16" s="42"/>
      <c r="T16" s="31">
        <f t="shared" ref="T16:AB16" si="0">T6+T9+T12+T15</f>
        <v>9957</v>
      </c>
      <c r="U16" s="31">
        <f t="shared" si="0"/>
        <v>1194.8399999999999</v>
      </c>
      <c r="V16" s="31">
        <f t="shared" si="0"/>
        <v>8914</v>
      </c>
      <c r="W16" s="31">
        <f t="shared" si="0"/>
        <v>713.12</v>
      </c>
      <c r="X16" s="31">
        <f t="shared" ca="1" si="0"/>
        <v>680.68000000000006</v>
      </c>
      <c r="Y16" s="31">
        <f t="shared" ca="1" si="0"/>
        <v>1227.28</v>
      </c>
      <c r="Z16" s="31">
        <f t="shared" si="0"/>
        <v>64</v>
      </c>
      <c r="AA16" s="31">
        <f t="shared" si="0"/>
        <v>74</v>
      </c>
      <c r="AB16" s="31">
        <f t="shared" ca="1" si="0"/>
        <v>1365.28</v>
      </c>
    </row>
    <row r="17" ht="15" thickTop="1" x14ac:dyDescent="0.3"/>
  </sheetData>
  <mergeCells count="6">
    <mergeCell ref="Y2:Y3"/>
    <mergeCell ref="O2:O3"/>
    <mergeCell ref="P2:P3"/>
    <mergeCell ref="Q2:Q3"/>
    <mergeCell ref="R2:S2"/>
    <mergeCell ref="X2:X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O1:AC17"/>
  <sheetViews>
    <sheetView topLeftCell="I1" workbookViewId="0">
      <selection activeCell="Q1" sqref="Q1"/>
    </sheetView>
  </sheetViews>
  <sheetFormatPr baseColWidth="10" defaultRowHeight="14.4" x14ac:dyDescent="0.3"/>
  <cols>
    <col min="1" max="1" width="3" customWidth="1"/>
    <col min="2" max="15" width="2.77734375" customWidth="1"/>
    <col min="16" max="17" width="6.77734375" customWidth="1"/>
    <col min="18" max="18" width="8.77734375" customWidth="1"/>
    <col min="19" max="28" width="7.77734375" customWidth="1"/>
    <col min="29" max="29" width="4.33203125" customWidth="1"/>
  </cols>
  <sheetData>
    <row r="1" spans="15:29" ht="16.2" thickTop="1" x14ac:dyDescent="0.3">
      <c r="O1" s="17"/>
      <c r="P1" s="18"/>
      <c r="Q1" s="15" t="s">
        <v>44</v>
      </c>
      <c r="R1" s="16"/>
      <c r="S1" s="38"/>
      <c r="T1" s="19"/>
      <c r="U1" s="19"/>
      <c r="V1" s="19"/>
      <c r="W1" s="19"/>
      <c r="X1" s="19"/>
      <c r="Y1" s="19"/>
      <c r="Z1" s="19"/>
      <c r="AA1" s="19"/>
      <c r="AB1" s="20"/>
      <c r="AC1" s="52">
        <f ca="1">MONTH("1/"&amp;MID(CELL("nomfichier",$A$1),FIND("]",CELL("nomfichier",$A$1))+1,32))-1</f>
        <v>2</v>
      </c>
    </row>
    <row r="2" spans="15:29" ht="14.4" customHeight="1" x14ac:dyDescent="0.3">
      <c r="O2" s="67" t="s">
        <v>3</v>
      </c>
      <c r="P2" s="69" t="s">
        <v>1</v>
      </c>
      <c r="Q2" s="69" t="s">
        <v>2</v>
      </c>
      <c r="R2" s="71" t="s">
        <v>4</v>
      </c>
      <c r="S2" s="72"/>
      <c r="T2" s="34" t="s">
        <v>5</v>
      </c>
      <c r="U2" s="3"/>
      <c r="V2" s="8" t="s">
        <v>6</v>
      </c>
      <c r="W2" s="3"/>
      <c r="X2" s="73" t="s">
        <v>8</v>
      </c>
      <c r="Y2" s="65" t="s">
        <v>0</v>
      </c>
      <c r="Z2" s="21" t="s">
        <v>13</v>
      </c>
      <c r="AA2" s="21"/>
      <c r="AB2" s="9" t="s">
        <v>12</v>
      </c>
    </row>
    <row r="3" spans="15:29" ht="15" thickBot="1" x14ac:dyDescent="0.35">
      <c r="O3" s="68"/>
      <c r="P3" s="70"/>
      <c r="Q3" s="70"/>
      <c r="R3" s="50" t="s">
        <v>37</v>
      </c>
      <c r="S3" s="51" t="s">
        <v>38</v>
      </c>
      <c r="T3" s="35" t="s">
        <v>7</v>
      </c>
      <c r="U3" s="11" t="s">
        <v>11</v>
      </c>
      <c r="V3" s="10" t="s">
        <v>7</v>
      </c>
      <c r="W3" s="11" t="s">
        <v>11</v>
      </c>
      <c r="X3" s="74"/>
      <c r="Y3" s="66"/>
      <c r="Z3" s="13" t="s">
        <v>9</v>
      </c>
      <c r="AA3" s="14" t="s">
        <v>10</v>
      </c>
      <c r="AB3" s="12"/>
    </row>
    <row r="4" spans="15:29" ht="15" thickBot="1" x14ac:dyDescent="0.35">
      <c r="O4" s="1"/>
      <c r="P4" s="54">
        <v>41311</v>
      </c>
      <c r="Q4" s="4"/>
      <c r="R4" s="50" t="s">
        <v>37</v>
      </c>
      <c r="S4" s="51" t="s">
        <v>38</v>
      </c>
      <c r="T4" s="36">
        <v>3221</v>
      </c>
      <c r="U4" s="43"/>
      <c r="V4" s="5"/>
      <c r="W4" s="43"/>
      <c r="X4" s="47"/>
      <c r="Y4" s="46"/>
      <c r="Z4" s="43"/>
      <c r="AA4" s="43"/>
      <c r="AB4" s="48"/>
    </row>
    <row r="5" spans="15:29" x14ac:dyDescent="0.3">
      <c r="O5" s="1"/>
      <c r="P5" s="54">
        <v>41312</v>
      </c>
      <c r="Q5" s="4"/>
      <c r="R5" s="4"/>
      <c r="S5" s="39"/>
      <c r="T5" s="36"/>
      <c r="U5" s="43"/>
      <c r="V5" s="5">
        <v>4520</v>
      </c>
      <c r="W5" s="43"/>
      <c r="X5" s="47"/>
      <c r="Y5" s="46"/>
      <c r="Z5" s="43"/>
      <c r="AA5" s="43"/>
      <c r="AB5" s="48"/>
    </row>
    <row r="6" spans="15:29" x14ac:dyDescent="0.3">
      <c r="O6" s="22"/>
      <c r="P6" s="55" t="s">
        <v>18</v>
      </c>
      <c r="Q6" s="23"/>
      <c r="R6" s="24"/>
      <c r="S6" s="40"/>
      <c r="T6" s="37">
        <f>SUM(T4:T5)</f>
        <v>3221</v>
      </c>
      <c r="U6" s="25">
        <f>T6*0.12</f>
        <v>386.52</v>
      </c>
      <c r="V6" s="26">
        <f>SUM(V4:V5)</f>
        <v>4520</v>
      </c>
      <c r="W6" s="25">
        <f>V6*0.08</f>
        <v>361.6</v>
      </c>
      <c r="X6" s="53">
        <f ca="1">SUMPRODUCT(SUMIF(INDIRECT(TEXT(DATE(,ROW(INDIRECT("1:"&amp;$AC$1)),1),"mmmm")&amp;"!P4:P60"),$P6,INDIRECT(TEXT(DATE(,ROW(INDIRECT("1:"&amp;$AC$1)),1),"mmmm")&amp;"!AB4:AB13")))</f>
        <v>303.59999999999997</v>
      </c>
      <c r="Y6" s="27">
        <f ca="1">U6+W6-X6</f>
        <v>444.52000000000004</v>
      </c>
      <c r="Z6" s="26">
        <v>22</v>
      </c>
      <c r="AA6" s="28"/>
      <c r="AB6" s="29">
        <f ca="1">Y6+Z6+AA6</f>
        <v>466.52000000000004</v>
      </c>
    </row>
    <row r="7" spans="15:29" x14ac:dyDescent="0.3">
      <c r="O7" s="7"/>
      <c r="P7" s="56">
        <v>41315</v>
      </c>
      <c r="Q7" s="6"/>
      <c r="R7" s="6"/>
      <c r="S7" s="41"/>
      <c r="T7" s="36">
        <v>860</v>
      </c>
      <c r="U7" s="43"/>
      <c r="V7" s="5"/>
      <c r="W7" s="43"/>
      <c r="X7" s="47"/>
      <c r="Y7" s="46"/>
      <c r="Z7" s="43"/>
      <c r="AA7" s="43"/>
      <c r="AB7" s="49"/>
    </row>
    <row r="8" spans="15:29" x14ac:dyDescent="0.3">
      <c r="O8" s="7"/>
      <c r="P8" s="56">
        <v>41316</v>
      </c>
      <c r="Q8" s="6"/>
      <c r="R8" s="6"/>
      <c r="S8" s="41"/>
      <c r="T8" s="36"/>
      <c r="U8" s="43"/>
      <c r="V8" s="5">
        <v>455</v>
      </c>
      <c r="W8" s="43"/>
      <c r="X8" s="47"/>
      <c r="Y8" s="46"/>
      <c r="Z8" s="43"/>
      <c r="AA8" s="43"/>
      <c r="AB8" s="49"/>
      <c r="AC8" s="2"/>
    </row>
    <row r="9" spans="15:29" x14ac:dyDescent="0.3">
      <c r="O9" s="30"/>
      <c r="P9" s="55" t="s">
        <v>23</v>
      </c>
      <c r="Q9" s="23"/>
      <c r="R9" s="24"/>
      <c r="S9" s="40"/>
      <c r="T9" s="37">
        <f>SUM(T7:T8)</f>
        <v>860</v>
      </c>
      <c r="U9" s="25">
        <f>T9*0.12</f>
        <v>103.2</v>
      </c>
      <c r="V9" s="26">
        <f>SUM(V7:V8)</f>
        <v>455</v>
      </c>
      <c r="W9" s="25">
        <f>V9*0.08</f>
        <v>36.4</v>
      </c>
      <c r="X9" s="53">
        <f ca="1">SUMPRODUCT(SUMIF(INDIRECT(TEXT(DATE(,ROW(INDIRECT("1:"&amp;$AC$1)),1),"mmmm")&amp;"!P4:P60"),$P9,INDIRECT(TEXT(DATE(,ROW(INDIRECT("1:"&amp;$AC$1)),1),"mmmm")&amp;"!AB4:AB13")))</f>
        <v>0</v>
      </c>
      <c r="Y9" s="27">
        <f ca="1">U9+W9-X9</f>
        <v>139.6</v>
      </c>
      <c r="Z9" s="26"/>
      <c r="AA9" s="28">
        <v>44</v>
      </c>
      <c r="AB9" s="29">
        <f ca="1">Y9+Z9+AA9</f>
        <v>183.6</v>
      </c>
    </row>
    <row r="10" spans="15:29" x14ac:dyDescent="0.3">
      <c r="O10" s="1"/>
      <c r="P10" s="54">
        <v>41317</v>
      </c>
      <c r="Q10" s="4"/>
      <c r="R10" s="4"/>
      <c r="S10" s="39"/>
      <c r="T10" s="36">
        <v>900</v>
      </c>
      <c r="U10" s="43"/>
      <c r="V10" s="5"/>
      <c r="W10" s="43"/>
      <c r="X10" s="47"/>
      <c r="Y10" s="46"/>
      <c r="Z10" s="43"/>
      <c r="AA10" s="43"/>
      <c r="AB10" s="49"/>
    </row>
    <row r="11" spans="15:29" x14ac:dyDescent="0.3">
      <c r="O11" s="1"/>
      <c r="P11" s="54">
        <v>41319</v>
      </c>
      <c r="Q11" s="4"/>
      <c r="R11" s="4"/>
      <c r="S11" s="39"/>
      <c r="T11" s="36"/>
      <c r="U11" s="43"/>
      <c r="V11" s="5">
        <v>450</v>
      </c>
      <c r="W11" s="43"/>
      <c r="X11" s="47"/>
      <c r="Y11" s="46"/>
      <c r="Z11" s="43"/>
      <c r="AA11" s="43"/>
      <c r="AB11" s="49"/>
    </row>
    <row r="12" spans="15:29" x14ac:dyDescent="0.3">
      <c r="O12" s="30"/>
      <c r="P12" s="55" t="s">
        <v>24</v>
      </c>
      <c r="Q12" s="23"/>
      <c r="R12" s="24"/>
      <c r="S12" s="40"/>
      <c r="T12" s="37">
        <v>1898</v>
      </c>
      <c r="U12" s="25">
        <f>T12*0.12</f>
        <v>227.76</v>
      </c>
      <c r="V12" s="26">
        <f>SUM(V10:V11)</f>
        <v>450</v>
      </c>
      <c r="W12" s="25">
        <f>V12*0.08</f>
        <v>36</v>
      </c>
      <c r="X12" s="53">
        <f ca="1">SUMPRODUCT(SUMIF(INDIRECT(TEXT(DATE(2013,ROW(INDIRECT("1:"&amp;$AC$1)),1),"mmmm")&amp;"!P4:P60"),$P12,INDIRECT(TEXT(DATE(2013,ROW(INDIRECT("1:"&amp;$AC$1)),1),"mmmm")&amp;"!AB4:AB13")))</f>
        <v>151</v>
      </c>
      <c r="Y12" s="27">
        <f ca="1">U12+W12-X12</f>
        <v>112.75999999999999</v>
      </c>
      <c r="Z12" s="26"/>
      <c r="AA12" s="28">
        <v>30</v>
      </c>
      <c r="AB12" s="29">
        <f ca="1">Y12+Z12+AA12</f>
        <v>142.76</v>
      </c>
    </row>
    <row r="13" spans="15:29" x14ac:dyDescent="0.3">
      <c r="O13" s="1"/>
      <c r="P13" s="54">
        <v>41330</v>
      </c>
      <c r="Q13" s="4"/>
      <c r="R13" s="4"/>
      <c r="S13" s="39"/>
      <c r="T13" s="36"/>
      <c r="U13" s="43"/>
      <c r="V13" s="5">
        <v>1250</v>
      </c>
      <c r="W13" s="43"/>
      <c r="X13" s="47"/>
      <c r="Y13" s="46"/>
      <c r="Z13" s="44"/>
      <c r="AA13" s="45"/>
      <c r="AB13" s="49"/>
    </row>
    <row r="14" spans="15:29" x14ac:dyDescent="0.3">
      <c r="O14" s="1"/>
      <c r="P14" s="54">
        <v>41333</v>
      </c>
      <c r="Q14" s="4"/>
      <c r="R14" s="4"/>
      <c r="S14" s="39"/>
      <c r="T14" s="36">
        <v>890</v>
      </c>
      <c r="U14" s="43"/>
      <c r="V14" s="5"/>
      <c r="W14" s="43"/>
      <c r="X14" s="47"/>
      <c r="Y14" s="46"/>
      <c r="Z14" s="44"/>
      <c r="AA14" s="45"/>
      <c r="AB14" s="49"/>
    </row>
    <row r="15" spans="15:29" ht="15" thickBot="1" x14ac:dyDescent="0.35">
      <c r="O15" s="30"/>
      <c r="P15" s="55" t="s">
        <v>29</v>
      </c>
      <c r="Q15" s="23"/>
      <c r="R15" s="24"/>
      <c r="S15" s="40"/>
      <c r="T15" s="37">
        <f>SUM(T13:T14)</f>
        <v>890</v>
      </c>
      <c r="U15" s="25">
        <f>T15*0.12</f>
        <v>106.8</v>
      </c>
      <c r="V15" s="26">
        <f>SUM(V13:V14)</f>
        <v>1250</v>
      </c>
      <c r="W15" s="25">
        <f>V15*0.08</f>
        <v>100</v>
      </c>
      <c r="X15" s="53">
        <f ca="1">SUMPRODUCT(SUMIF(INDIRECT(TEXT(DATE(2013,ROW(INDIRECT("1:"&amp;$AC$1)),1),"mmmm")&amp;"!P4:P60"),$P15,INDIRECT(TEXT(DATE(2013,ROW(INDIRECT("1:"&amp;$AC$1)),1),"mmmm")&amp;"!AB4:AB13")))</f>
        <v>36.199999999999989</v>
      </c>
      <c r="Y15" s="27">
        <f ca="1">U15+W15-X15</f>
        <v>170.60000000000002</v>
      </c>
      <c r="Z15" s="26">
        <v>42</v>
      </c>
      <c r="AA15" s="28"/>
      <c r="AB15" s="29">
        <f ca="1">Y15+Z15+AA15</f>
        <v>212.60000000000002</v>
      </c>
    </row>
    <row r="16" spans="15:29" ht="15" thickBot="1" x14ac:dyDescent="0.35">
      <c r="O16" s="33"/>
      <c r="P16" s="32"/>
      <c r="Q16" s="32"/>
      <c r="R16" s="32"/>
      <c r="S16" s="42"/>
      <c r="T16" s="31">
        <f t="shared" ref="T16:AB16" si="0">T6+T9+T12+T15</f>
        <v>6869</v>
      </c>
      <c r="U16" s="31">
        <f t="shared" si="0"/>
        <v>824.28</v>
      </c>
      <c r="V16" s="31">
        <f t="shared" si="0"/>
        <v>6675</v>
      </c>
      <c r="W16" s="31">
        <f t="shared" si="0"/>
        <v>534</v>
      </c>
      <c r="X16" s="31">
        <f t="shared" ca="1" si="0"/>
        <v>490.79999999999995</v>
      </c>
      <c r="Y16" s="31">
        <f t="shared" ca="1" si="0"/>
        <v>867.48</v>
      </c>
      <c r="Z16" s="31">
        <f t="shared" si="0"/>
        <v>64</v>
      </c>
      <c r="AA16" s="31">
        <f t="shared" si="0"/>
        <v>74</v>
      </c>
      <c r="AB16" s="31">
        <f t="shared" ca="1" si="0"/>
        <v>1005.48</v>
      </c>
    </row>
    <row r="17" ht="15" thickTop="1" x14ac:dyDescent="0.3"/>
  </sheetData>
  <mergeCells count="6">
    <mergeCell ref="Y2:Y3"/>
    <mergeCell ref="O2:O3"/>
    <mergeCell ref="P2:P3"/>
    <mergeCell ref="Q2:Q3"/>
    <mergeCell ref="R2:S2"/>
    <mergeCell ref="X2:X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O1:AC17"/>
  <sheetViews>
    <sheetView topLeftCell="E1" workbookViewId="0">
      <selection activeCell="Q1" sqref="Q1"/>
    </sheetView>
  </sheetViews>
  <sheetFormatPr baseColWidth="10" defaultRowHeight="14.4" x14ac:dyDescent="0.3"/>
  <cols>
    <col min="1" max="1" width="3" customWidth="1"/>
    <col min="2" max="15" width="2.77734375" customWidth="1"/>
    <col min="16" max="17" width="6.77734375" customWidth="1"/>
    <col min="18" max="18" width="8.77734375" customWidth="1"/>
    <col min="19" max="28" width="7.77734375" customWidth="1"/>
    <col min="29" max="29" width="4.33203125" customWidth="1"/>
  </cols>
  <sheetData>
    <row r="1" spans="15:29" ht="16.2" thickTop="1" x14ac:dyDescent="0.3">
      <c r="O1" s="17"/>
      <c r="P1" s="18"/>
      <c r="Q1" s="15" t="s">
        <v>45</v>
      </c>
      <c r="R1" s="16"/>
      <c r="S1" s="38"/>
      <c r="T1" s="19"/>
      <c r="U1" s="19"/>
      <c r="V1" s="19"/>
      <c r="W1" s="19"/>
      <c r="X1" s="19"/>
      <c r="Y1" s="19"/>
      <c r="Z1" s="19"/>
      <c r="AA1" s="19"/>
      <c r="AB1" s="20"/>
      <c r="AC1" s="52">
        <f ca="1">MONTH("1/"&amp;MID(CELL("nomfichier",$A$1),FIND("]",CELL("nomfichier",$A$1))+1,32))-1</f>
        <v>3</v>
      </c>
    </row>
    <row r="2" spans="15:29" ht="14.4" customHeight="1" x14ac:dyDescent="0.3">
      <c r="O2" s="67" t="s">
        <v>3</v>
      </c>
      <c r="P2" s="69" t="s">
        <v>1</v>
      </c>
      <c r="Q2" s="69" t="s">
        <v>2</v>
      </c>
      <c r="R2" s="71" t="s">
        <v>4</v>
      </c>
      <c r="S2" s="72"/>
      <c r="T2" s="34" t="s">
        <v>5</v>
      </c>
      <c r="U2" s="3"/>
      <c r="V2" s="8" t="s">
        <v>6</v>
      </c>
      <c r="W2" s="3"/>
      <c r="X2" s="73" t="s">
        <v>8</v>
      </c>
      <c r="Y2" s="65" t="s">
        <v>0</v>
      </c>
      <c r="Z2" s="21" t="s">
        <v>13</v>
      </c>
      <c r="AA2" s="21"/>
      <c r="AB2" s="9" t="s">
        <v>12</v>
      </c>
    </row>
    <row r="3" spans="15:29" ht="15" thickBot="1" x14ac:dyDescent="0.35">
      <c r="O3" s="68"/>
      <c r="P3" s="70"/>
      <c r="Q3" s="70"/>
      <c r="R3" s="50" t="s">
        <v>37</v>
      </c>
      <c r="S3" s="51" t="s">
        <v>38</v>
      </c>
      <c r="T3" s="35" t="s">
        <v>7</v>
      </c>
      <c r="U3" s="11" t="s">
        <v>11</v>
      </c>
      <c r="V3" s="10" t="s">
        <v>7</v>
      </c>
      <c r="W3" s="11" t="s">
        <v>11</v>
      </c>
      <c r="X3" s="74"/>
      <c r="Y3" s="66"/>
      <c r="Z3" s="13" t="s">
        <v>9</v>
      </c>
      <c r="AA3" s="14" t="s">
        <v>10</v>
      </c>
      <c r="AB3" s="12"/>
    </row>
    <row r="4" spans="15:29" ht="15" thickBot="1" x14ac:dyDescent="0.35">
      <c r="O4" s="1"/>
      <c r="P4" s="54">
        <v>41311</v>
      </c>
      <c r="Q4" s="4"/>
      <c r="R4" s="50" t="s">
        <v>37</v>
      </c>
      <c r="S4" s="51" t="s">
        <v>38</v>
      </c>
      <c r="T4" s="36">
        <v>3221</v>
      </c>
      <c r="U4" s="43"/>
      <c r="V4" s="5"/>
      <c r="W4" s="43"/>
      <c r="X4" s="47"/>
      <c r="Y4" s="46"/>
      <c r="Z4" s="43"/>
      <c r="AA4" s="43"/>
      <c r="AB4" s="48"/>
    </row>
    <row r="5" spans="15:29" x14ac:dyDescent="0.3">
      <c r="O5" s="1"/>
      <c r="P5" s="54">
        <v>41312</v>
      </c>
      <c r="Q5" s="4"/>
      <c r="R5" s="4"/>
      <c r="S5" s="39"/>
      <c r="T5" s="36"/>
      <c r="U5" s="43"/>
      <c r="V5" s="5">
        <v>4520</v>
      </c>
      <c r="W5" s="43"/>
      <c r="X5" s="47"/>
      <c r="Y5" s="46"/>
      <c r="Z5" s="43"/>
      <c r="AA5" s="43"/>
      <c r="AB5" s="48"/>
    </row>
    <row r="6" spans="15:29" x14ac:dyDescent="0.3">
      <c r="O6" s="22"/>
      <c r="P6" s="55" t="s">
        <v>17</v>
      </c>
      <c r="Q6" s="23"/>
      <c r="R6" s="24"/>
      <c r="S6" s="40"/>
      <c r="T6" s="37">
        <f>SUM(T4:T5)</f>
        <v>3221</v>
      </c>
      <c r="U6" s="25">
        <f>T6*0.12</f>
        <v>386.52</v>
      </c>
      <c r="V6" s="26">
        <f>SUM(V4:V5)</f>
        <v>4520</v>
      </c>
      <c r="W6" s="25">
        <f>V6*0.08</f>
        <v>361.6</v>
      </c>
      <c r="X6" s="53">
        <f ca="1">SUMPRODUCT(SUMIF(INDIRECT(TEXT(DATE(2013,ROW(INDIRECT("1:"&amp;$AC$1)),1),"mmmm")&amp;"!P4:P60"),$P6,INDIRECT(TEXT(DATE(2013,ROW(INDIRECT("1:"&amp;$AC$1)),1),"mmmm")&amp;"!AB4:AB13")))</f>
        <v>293.76</v>
      </c>
      <c r="Y6" s="27">
        <f ca="1">U6+W6-X6</f>
        <v>454.36</v>
      </c>
      <c r="Z6" s="26">
        <v>22</v>
      </c>
      <c r="AA6" s="28"/>
      <c r="AB6" s="29">
        <f ca="1">Y6+Z6+AA6</f>
        <v>476.36</v>
      </c>
    </row>
    <row r="7" spans="15:29" x14ac:dyDescent="0.3">
      <c r="O7" s="7"/>
      <c r="P7" s="56">
        <v>41315</v>
      </c>
      <c r="Q7" s="6"/>
      <c r="R7" s="6"/>
      <c r="S7" s="41"/>
      <c r="T7" s="36">
        <v>860</v>
      </c>
      <c r="U7" s="43"/>
      <c r="V7" s="5"/>
      <c r="W7" s="43"/>
      <c r="X7" s="47"/>
      <c r="Y7" s="46"/>
      <c r="Z7" s="43"/>
      <c r="AA7" s="43"/>
      <c r="AB7" s="49"/>
    </row>
    <row r="8" spans="15:29" x14ac:dyDescent="0.3">
      <c r="O8" s="7"/>
      <c r="P8" s="56">
        <v>41316</v>
      </c>
      <c r="Q8" s="6"/>
      <c r="R8" s="6"/>
      <c r="S8" s="41"/>
      <c r="T8" s="36"/>
      <c r="U8" s="43"/>
      <c r="V8" s="5">
        <v>455</v>
      </c>
      <c r="W8" s="43"/>
      <c r="X8" s="47"/>
      <c r="Y8" s="46"/>
      <c r="Z8" s="43"/>
      <c r="AA8" s="43"/>
      <c r="AB8" s="49"/>
    </row>
    <row r="9" spans="15:29" x14ac:dyDescent="0.3">
      <c r="O9" s="30"/>
      <c r="P9" s="55" t="s">
        <v>21</v>
      </c>
      <c r="Q9" s="23"/>
      <c r="R9" s="24"/>
      <c r="S9" s="40"/>
      <c r="T9" s="37">
        <f>SUM(T7:T8)</f>
        <v>860</v>
      </c>
      <c r="U9" s="25">
        <f>T9*0.12</f>
        <v>103.2</v>
      </c>
      <c r="V9" s="26">
        <f>SUM(V7:V8)</f>
        <v>455</v>
      </c>
      <c r="W9" s="25">
        <f>V9*0.08</f>
        <v>36.4</v>
      </c>
      <c r="X9" s="53">
        <f ca="1">SUMPRODUCT(SUMIF(INDIRECT(TEXT(DATE(2013,ROW(INDIRECT("1:"&amp;$AC$1)),1),"mmmm")&amp;"!P4:P60"),$P9,INDIRECT(TEXT(DATE(2013,ROW(INDIRECT("1:"&amp;$AC$1)),1),"mmmm")&amp;"!AB4:AB13")))</f>
        <v>248.8</v>
      </c>
      <c r="Y9" s="27">
        <f ca="1">T9+V9-X9</f>
        <v>1066.2</v>
      </c>
      <c r="Z9" s="26"/>
      <c r="AA9" s="28">
        <v>44</v>
      </c>
      <c r="AB9" s="29">
        <f ca="1">Y9+Z9+AA9</f>
        <v>1110.2</v>
      </c>
    </row>
    <row r="10" spans="15:29" x14ac:dyDescent="0.3">
      <c r="O10" s="1"/>
      <c r="P10" s="54">
        <v>41317</v>
      </c>
      <c r="Q10" s="4"/>
      <c r="R10" s="4"/>
      <c r="S10" s="39"/>
      <c r="T10" s="36">
        <v>900</v>
      </c>
      <c r="U10" s="43"/>
      <c r="V10" s="5"/>
      <c r="W10" s="43"/>
      <c r="X10" s="47"/>
      <c r="Y10" s="46"/>
      <c r="Z10" s="43"/>
      <c r="AA10" s="43"/>
      <c r="AB10" s="49"/>
    </row>
    <row r="11" spans="15:29" x14ac:dyDescent="0.3">
      <c r="O11" s="1"/>
      <c r="P11" s="54">
        <v>41319</v>
      </c>
      <c r="Q11" s="4"/>
      <c r="R11" s="4"/>
      <c r="S11" s="39"/>
      <c r="T11" s="36"/>
      <c r="U11" s="43"/>
      <c r="V11" s="5">
        <v>450</v>
      </c>
      <c r="W11" s="43"/>
      <c r="X11" s="47"/>
      <c r="Y11" s="46"/>
      <c r="Z11" s="43"/>
      <c r="AA11" s="43"/>
      <c r="AB11" s="49"/>
    </row>
    <row r="12" spans="15:29" x14ac:dyDescent="0.3">
      <c r="O12" s="30"/>
      <c r="P12" s="55" t="s">
        <v>28</v>
      </c>
      <c r="Q12" s="23"/>
      <c r="R12" s="24"/>
      <c r="S12" s="40"/>
      <c r="T12" s="37">
        <f>SUM(T10:T11)</f>
        <v>900</v>
      </c>
      <c r="U12" s="25">
        <f>T12*0.12</f>
        <v>108</v>
      </c>
      <c r="V12" s="26">
        <f>SUM(V10:V11)</f>
        <v>450</v>
      </c>
      <c r="W12" s="25">
        <f>V12*0.08</f>
        <v>36</v>
      </c>
      <c r="X12" s="53">
        <f ca="1">SUMPRODUCT(SUMIF(INDIRECT(TEXT(DATE(2013,ROW(INDIRECT("1:"&amp;$AC$1)),1),"mmmm")&amp;"!P4:P60"),$P12,INDIRECT(TEXT(DATE(2013,ROW(INDIRECT("1:"&amp;$AC$1)),1),"mmmm")&amp;"!AB4:AB13")))</f>
        <v>723.44</v>
      </c>
      <c r="Y12" s="27">
        <f ca="1">T12+V12-X12</f>
        <v>626.55999999999995</v>
      </c>
      <c r="Z12" s="26"/>
      <c r="AA12" s="28">
        <v>30</v>
      </c>
      <c r="AB12" s="29">
        <f ca="1">Y12+Z12+AA12</f>
        <v>656.56</v>
      </c>
    </row>
    <row r="13" spans="15:29" x14ac:dyDescent="0.3">
      <c r="O13" s="1"/>
      <c r="P13" s="54">
        <v>41330</v>
      </c>
      <c r="Q13" s="4"/>
      <c r="R13" s="4"/>
      <c r="S13" s="39"/>
      <c r="T13" s="36"/>
      <c r="U13" s="43"/>
      <c r="V13" s="5">
        <v>1250</v>
      </c>
      <c r="W13" s="43"/>
      <c r="X13" s="47"/>
      <c r="Y13" s="46"/>
      <c r="Z13" s="44"/>
      <c r="AA13" s="45"/>
      <c r="AB13" s="49"/>
    </row>
    <row r="14" spans="15:29" x14ac:dyDescent="0.3">
      <c r="O14" s="1"/>
      <c r="P14" s="54">
        <v>41333</v>
      </c>
      <c r="Q14" s="4"/>
      <c r="R14" s="4"/>
      <c r="S14" s="39"/>
      <c r="T14" s="36">
        <v>890</v>
      </c>
      <c r="U14" s="43"/>
      <c r="V14" s="5"/>
      <c r="W14" s="43"/>
      <c r="X14" s="47"/>
      <c r="Y14" s="46"/>
      <c r="Z14" s="44"/>
      <c r="AA14" s="45"/>
      <c r="AB14" s="49"/>
    </row>
    <row r="15" spans="15:29" ht="15" thickBot="1" x14ac:dyDescent="0.35">
      <c r="O15" s="30"/>
      <c r="P15" s="55" t="s">
        <v>20</v>
      </c>
      <c r="Q15" s="23"/>
      <c r="R15" s="24"/>
      <c r="S15" s="40"/>
      <c r="T15" s="37">
        <f>SUM(T13:T14)</f>
        <v>890</v>
      </c>
      <c r="U15" s="25">
        <f>T15*0.12</f>
        <v>106.8</v>
      </c>
      <c r="V15" s="26">
        <f>SUM(V13:V14)</f>
        <v>1250</v>
      </c>
      <c r="W15" s="25">
        <f>V15*0.08</f>
        <v>100</v>
      </c>
      <c r="X15" s="53">
        <f ca="1">SUMPRODUCT(SUMIF(INDIRECT(TEXT(DATE(2013,ROW(INDIRECT("1:"&amp;$AC$1)),1),"mmmm")&amp;"!P4:P60"),$P15,INDIRECT(TEXT(DATE(2013,ROW(INDIRECT("1:"&amp;$AC$1)),1),"mmmm")&amp;"!AB4:AB13")))</f>
        <v>0</v>
      </c>
      <c r="Y15" s="27">
        <f ca="1">T15+V15-X15</f>
        <v>2140</v>
      </c>
      <c r="Z15" s="26">
        <v>42</v>
      </c>
      <c r="AA15" s="28"/>
      <c r="AB15" s="29">
        <f ca="1">Y15+Z15+AA15</f>
        <v>2182</v>
      </c>
    </row>
    <row r="16" spans="15:29" ht="15" thickBot="1" x14ac:dyDescent="0.35">
      <c r="O16" s="33"/>
      <c r="P16" s="32"/>
      <c r="Q16" s="32"/>
      <c r="R16" s="32"/>
      <c r="S16" s="42"/>
      <c r="T16" s="31">
        <f t="shared" ref="T16:AB16" si="0">T6+T9+T12+T15</f>
        <v>5871</v>
      </c>
      <c r="U16" s="31">
        <f t="shared" si="0"/>
        <v>704.52</v>
      </c>
      <c r="V16" s="31">
        <f t="shared" si="0"/>
        <v>6675</v>
      </c>
      <c r="W16" s="31">
        <f t="shared" si="0"/>
        <v>534</v>
      </c>
      <c r="X16" s="31">
        <f t="shared" ca="1" si="0"/>
        <v>1266</v>
      </c>
      <c r="Y16" s="31">
        <f t="shared" ca="1" si="0"/>
        <v>4287.12</v>
      </c>
      <c r="Z16" s="31">
        <f t="shared" si="0"/>
        <v>64</v>
      </c>
      <c r="AA16" s="31">
        <f t="shared" si="0"/>
        <v>74</v>
      </c>
      <c r="AB16" s="31">
        <f t="shared" ca="1" si="0"/>
        <v>4425.12</v>
      </c>
    </row>
    <row r="17" ht="15" thickTop="1" x14ac:dyDescent="0.3"/>
  </sheetData>
  <mergeCells count="6">
    <mergeCell ref="Y2:Y3"/>
    <mergeCell ref="O2:O3"/>
    <mergeCell ref="P2:P3"/>
    <mergeCell ref="Q2:Q3"/>
    <mergeCell ref="R2:S2"/>
    <mergeCell ref="X2:X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O1:AC19"/>
  <sheetViews>
    <sheetView topLeftCell="D1" workbookViewId="0">
      <selection activeCell="R1" sqref="R1"/>
    </sheetView>
  </sheetViews>
  <sheetFormatPr baseColWidth="10" defaultRowHeight="14.4" x14ac:dyDescent="0.3"/>
  <cols>
    <col min="1" max="1" width="3" customWidth="1"/>
    <col min="2" max="15" width="2.77734375" customWidth="1"/>
    <col min="16" max="17" width="6.77734375" customWidth="1"/>
    <col min="18" max="18" width="8.77734375" customWidth="1"/>
    <col min="19" max="28" width="7.77734375" customWidth="1"/>
    <col min="29" max="29" width="3" customWidth="1"/>
  </cols>
  <sheetData>
    <row r="1" spans="15:29" ht="16.2" thickTop="1" x14ac:dyDescent="0.3">
      <c r="O1" s="17"/>
      <c r="P1" s="18"/>
      <c r="Q1" s="15" t="s">
        <v>46</v>
      </c>
      <c r="R1" s="16"/>
      <c r="S1" s="38"/>
      <c r="T1" s="19"/>
      <c r="U1" s="19"/>
      <c r="V1" s="19"/>
      <c r="W1" s="19"/>
      <c r="X1" s="19"/>
      <c r="Y1" s="19"/>
      <c r="Z1" s="19"/>
      <c r="AA1" s="19"/>
      <c r="AB1" s="20"/>
      <c r="AC1" s="52">
        <f ca="1">MONTH("1/"&amp;MID(CELL("nomfichier",$A$1),FIND("]",CELL("nomfichier",$A$1))+1,32))-1</f>
        <v>4</v>
      </c>
    </row>
    <row r="2" spans="15:29" x14ac:dyDescent="0.3">
      <c r="O2" s="67" t="s">
        <v>3</v>
      </c>
      <c r="P2" s="69" t="s">
        <v>1</v>
      </c>
      <c r="Q2" s="69" t="s">
        <v>2</v>
      </c>
      <c r="R2" s="71" t="s">
        <v>4</v>
      </c>
      <c r="S2" s="72"/>
      <c r="T2" s="34" t="s">
        <v>5</v>
      </c>
      <c r="U2" s="3"/>
      <c r="V2" s="8" t="s">
        <v>6</v>
      </c>
      <c r="W2" s="3"/>
      <c r="X2" s="73" t="s">
        <v>8</v>
      </c>
      <c r="Y2" s="65" t="s">
        <v>0</v>
      </c>
      <c r="Z2" s="21" t="s">
        <v>13</v>
      </c>
      <c r="AA2" s="21"/>
      <c r="AB2" s="9" t="s">
        <v>12</v>
      </c>
    </row>
    <row r="3" spans="15:29" ht="15" thickBot="1" x14ac:dyDescent="0.35">
      <c r="O3" s="68"/>
      <c r="P3" s="70"/>
      <c r="Q3" s="70"/>
      <c r="R3" s="50" t="s">
        <v>37</v>
      </c>
      <c r="S3" s="51" t="s">
        <v>38</v>
      </c>
      <c r="T3" s="35" t="s">
        <v>7</v>
      </c>
      <c r="U3" s="11" t="s">
        <v>11</v>
      </c>
      <c r="V3" s="10" t="s">
        <v>7</v>
      </c>
      <c r="W3" s="11" t="s">
        <v>11</v>
      </c>
      <c r="X3" s="74"/>
      <c r="Y3" s="66"/>
      <c r="Z3" s="13" t="s">
        <v>9</v>
      </c>
      <c r="AA3" s="14" t="s">
        <v>10</v>
      </c>
      <c r="AB3" s="12"/>
    </row>
    <row r="4" spans="15:29" x14ac:dyDescent="0.3">
      <c r="O4" s="1"/>
      <c r="P4" s="54">
        <v>41311</v>
      </c>
      <c r="Q4" s="4"/>
      <c r="R4" s="4" t="s">
        <v>15</v>
      </c>
      <c r="S4" s="39"/>
      <c r="T4" s="36">
        <v>3221</v>
      </c>
      <c r="U4" s="43"/>
      <c r="V4" s="5"/>
      <c r="W4" s="43"/>
      <c r="X4" s="47"/>
      <c r="Y4" s="46"/>
      <c r="Z4" s="43"/>
      <c r="AA4" s="43"/>
      <c r="AB4" s="48"/>
    </row>
    <row r="5" spans="15:29" x14ac:dyDescent="0.3">
      <c r="O5" s="1"/>
      <c r="P5" s="54">
        <v>41312</v>
      </c>
      <c r="Q5" s="4"/>
      <c r="R5" s="4"/>
      <c r="S5" s="39"/>
      <c r="T5" s="36"/>
      <c r="U5" s="43"/>
      <c r="V5" s="5">
        <v>4520</v>
      </c>
      <c r="W5" s="43"/>
      <c r="X5" s="47"/>
      <c r="Y5" s="46"/>
      <c r="Z5" s="43"/>
      <c r="AA5" s="43"/>
      <c r="AB5" s="48"/>
    </row>
    <row r="6" spans="15:29" x14ac:dyDescent="0.3">
      <c r="O6" s="22"/>
      <c r="P6" s="55" t="s">
        <v>39</v>
      </c>
      <c r="Q6" s="23"/>
      <c r="R6" s="24"/>
      <c r="S6" s="40"/>
      <c r="T6" s="37">
        <v>6221</v>
      </c>
      <c r="U6" s="25">
        <f>T6*0.12</f>
        <v>746.52</v>
      </c>
      <c r="V6" s="26">
        <v>8568</v>
      </c>
      <c r="W6" s="25">
        <f>V6*0.08</f>
        <v>685.44</v>
      </c>
      <c r="X6" s="53">
        <f ca="1">SUMPRODUCT(SUMIF(INDIRECT(TEXT(DATE(2013,ROW(INDIRECT("1:"&amp;$AC$1)),1),"mmmm")&amp;"!P4:P60"),$P6,INDIRECT(TEXT(DATE(2013,ROW(INDIRECT("1:"&amp;$AC$1)),1),"mmmm")&amp;"!AB4:AB13")))</f>
        <v>1359</v>
      </c>
      <c r="Y6" s="27">
        <f ca="1">U6+W6-X6</f>
        <v>72.960000000000036</v>
      </c>
      <c r="Z6" s="26">
        <v>22</v>
      </c>
      <c r="AA6" s="28"/>
      <c r="AB6" s="29">
        <f ca="1">Y6+Z6+AA6</f>
        <v>94.960000000000036</v>
      </c>
    </row>
    <row r="7" spans="15:29" x14ac:dyDescent="0.3">
      <c r="O7" s="7"/>
      <c r="P7" s="56">
        <v>41315</v>
      </c>
      <c r="Q7" s="6"/>
      <c r="R7" s="6"/>
      <c r="S7" s="41"/>
      <c r="T7" s="36">
        <v>860</v>
      </c>
      <c r="U7" s="43"/>
      <c r="V7" s="5"/>
      <c r="W7" s="43"/>
      <c r="X7" s="47"/>
      <c r="Y7" s="46"/>
      <c r="Z7" s="43"/>
      <c r="AA7" s="43"/>
      <c r="AB7" s="49"/>
    </row>
    <row r="8" spans="15:29" x14ac:dyDescent="0.3">
      <c r="O8" s="7"/>
      <c r="P8" s="56">
        <v>41316</v>
      </c>
      <c r="Q8" s="6"/>
      <c r="R8" s="6"/>
      <c r="S8" s="41"/>
      <c r="T8" s="36"/>
      <c r="U8" s="43"/>
      <c r="V8" s="5">
        <v>455</v>
      </c>
      <c r="W8" s="43"/>
      <c r="X8" s="47"/>
      <c r="Y8" s="46"/>
      <c r="Z8" s="43"/>
      <c r="AA8" s="43"/>
      <c r="AB8" s="49"/>
    </row>
    <row r="9" spans="15:29" x14ac:dyDescent="0.3">
      <c r="O9" s="30"/>
      <c r="P9" s="55" t="s">
        <v>22</v>
      </c>
      <c r="Q9" s="23"/>
      <c r="R9" s="24"/>
      <c r="S9" s="40"/>
      <c r="T9" s="37">
        <f>SUM(T7:T8)</f>
        <v>860</v>
      </c>
      <c r="U9" s="25">
        <f>T9*0.12</f>
        <v>103.2</v>
      </c>
      <c r="V9" s="26">
        <f>SUM(V7:V8)</f>
        <v>455</v>
      </c>
      <c r="W9" s="25">
        <f>V9*0.08</f>
        <v>36.4</v>
      </c>
      <c r="X9" s="53">
        <f ca="1">SUMPRODUCT(SUMIF(INDIRECT(TEXT(DATE(2013,ROW(INDIRECT("1:"&amp;$AC$1)),1),"mmmm")&amp;"!P4:P60"),$P9,INDIRECT(TEXT(DATE(2013,ROW(INDIRECT("1:"&amp;$AC$1)),1),"mmmm")&amp;"!AB4:AB13")))</f>
        <v>0</v>
      </c>
      <c r="Y9" s="27">
        <f ca="1">T9+V9-X9</f>
        <v>1315</v>
      </c>
      <c r="Z9" s="26"/>
      <c r="AA9" s="28">
        <v>44</v>
      </c>
      <c r="AB9" s="29">
        <f ca="1">Y9+Z9+AA9</f>
        <v>1359</v>
      </c>
    </row>
    <row r="10" spans="15:29" x14ac:dyDescent="0.3">
      <c r="O10" s="1"/>
      <c r="P10" s="54">
        <v>41317</v>
      </c>
      <c r="Q10" s="4"/>
      <c r="R10" s="4"/>
      <c r="S10" s="39"/>
      <c r="T10" s="36">
        <v>900</v>
      </c>
      <c r="U10" s="43"/>
      <c r="V10" s="5"/>
      <c r="W10" s="43"/>
      <c r="X10" s="47"/>
      <c r="Y10" s="46"/>
      <c r="Z10" s="43"/>
      <c r="AA10" s="43"/>
      <c r="AB10" s="49"/>
    </row>
    <row r="11" spans="15:29" x14ac:dyDescent="0.3">
      <c r="O11" s="1"/>
      <c r="P11" s="54">
        <v>41319</v>
      </c>
      <c r="Q11" s="4"/>
      <c r="R11" s="4"/>
      <c r="S11" s="39"/>
      <c r="T11" s="36"/>
      <c r="U11" s="43"/>
      <c r="V11" s="5">
        <v>450</v>
      </c>
      <c r="W11" s="43"/>
      <c r="X11" s="47"/>
      <c r="Y11" s="46"/>
      <c r="Z11" s="43"/>
      <c r="AA11" s="43"/>
      <c r="AB11" s="49"/>
    </row>
    <row r="12" spans="15:29" x14ac:dyDescent="0.3">
      <c r="O12" s="30"/>
      <c r="P12" s="55" t="s">
        <v>23</v>
      </c>
      <c r="Q12" s="23"/>
      <c r="R12" s="24"/>
      <c r="S12" s="40"/>
      <c r="T12" s="37">
        <f>SUM(T10:T11)</f>
        <v>900</v>
      </c>
      <c r="U12" s="25">
        <f>T12*0.12</f>
        <v>108</v>
      </c>
      <c r="V12" s="26">
        <f>SUM(V10:V11)</f>
        <v>450</v>
      </c>
      <c r="W12" s="25">
        <f>V12*0.08</f>
        <v>36</v>
      </c>
      <c r="X12" s="53">
        <f ca="1">SUMPRODUCT(SUMIF(INDIRECT(TEXT(DATE(2013,ROW(INDIRECT("1:"&amp;$AC$1)),1),"mmmm")&amp;"!P4:P60"),$P12,INDIRECT(TEXT(DATE(2013,ROW(INDIRECT("1:"&amp;$AC$1)),1),"mmmm")&amp;"!AB4:AB13")))</f>
        <v>183.6</v>
      </c>
      <c r="Y12" s="27">
        <f ca="1">T12+V12-X12</f>
        <v>1166.4000000000001</v>
      </c>
      <c r="Z12" s="26"/>
      <c r="AA12" s="28">
        <v>30</v>
      </c>
      <c r="AB12" s="29">
        <f ca="1">Y12+Z12+AA12</f>
        <v>1196.4000000000001</v>
      </c>
    </row>
    <row r="13" spans="15:29" x14ac:dyDescent="0.3">
      <c r="O13" s="1"/>
      <c r="P13" s="54">
        <v>41330</v>
      </c>
      <c r="Q13" s="4"/>
      <c r="R13" s="4"/>
      <c r="S13" s="39"/>
      <c r="T13" s="36"/>
      <c r="U13" s="43"/>
      <c r="V13" s="5">
        <v>1250</v>
      </c>
      <c r="W13" s="43"/>
      <c r="X13" s="47"/>
      <c r="Y13" s="46"/>
      <c r="Z13" s="44"/>
      <c r="AA13" s="45"/>
      <c r="AB13" s="49"/>
    </row>
    <row r="14" spans="15:29" x14ac:dyDescent="0.3">
      <c r="O14" s="1"/>
      <c r="P14" s="54">
        <v>41333</v>
      </c>
      <c r="Q14" s="4"/>
      <c r="R14" s="4"/>
      <c r="S14" s="39"/>
      <c r="T14" s="36">
        <v>890</v>
      </c>
      <c r="U14" s="43"/>
      <c r="V14" s="5"/>
      <c r="W14" s="43"/>
      <c r="X14" s="47"/>
      <c r="Y14" s="46"/>
      <c r="Z14" s="44"/>
      <c r="AA14" s="45"/>
      <c r="AB14" s="49"/>
    </row>
    <row r="15" spans="15:29" ht="15" thickBot="1" x14ac:dyDescent="0.35">
      <c r="O15" s="30"/>
      <c r="P15" s="57" t="s">
        <v>26</v>
      </c>
      <c r="Q15" s="75"/>
      <c r="R15" s="76"/>
      <c r="S15" s="58"/>
      <c r="T15" s="37">
        <f>SUM(T13:T14)</f>
        <v>890</v>
      </c>
      <c r="U15" s="25">
        <f>T15*0.12</f>
        <v>106.8</v>
      </c>
      <c r="V15" s="26">
        <f>SUM(V13:V14)</f>
        <v>1250</v>
      </c>
      <c r="W15" s="25">
        <f>V15*0.08</f>
        <v>100</v>
      </c>
      <c r="X15" s="53">
        <f ca="1">SUMPRODUCT(SUMIF(INDIRECT(TEXT(DATE(2013,ROW(INDIRECT("1:"&amp;$AC$1)),1),"mmmm")&amp;"!P4:P60"),$P15,INDIRECT(TEXT(DATE(2013,ROW(INDIRECT("1:"&amp;$AC$1)),1),"mmmm")&amp;"!AB4:AB13")))</f>
        <v>0</v>
      </c>
      <c r="Y15" s="27">
        <f ca="1">T15+V15-X15</f>
        <v>2140</v>
      </c>
      <c r="Z15" s="26">
        <v>42</v>
      </c>
      <c r="AA15" s="28"/>
      <c r="AB15" s="29">
        <f ca="1">Y15+Z15+AA15</f>
        <v>2182</v>
      </c>
    </row>
    <row r="16" spans="15:29" ht="15" thickBot="1" x14ac:dyDescent="0.35">
      <c r="O16" s="33"/>
      <c r="P16" s="32"/>
      <c r="Q16" s="59"/>
      <c r="R16" s="59"/>
      <c r="S16" s="42"/>
      <c r="T16" s="31">
        <f t="shared" ref="T16:AB16" si="0">T6+T9+T12+T15</f>
        <v>8871</v>
      </c>
      <c r="U16" s="31">
        <f t="shared" si="0"/>
        <v>1064.52</v>
      </c>
      <c r="V16" s="31">
        <f t="shared" si="0"/>
        <v>10723</v>
      </c>
      <c r="W16" s="31">
        <f t="shared" si="0"/>
        <v>857.84</v>
      </c>
      <c r="X16" s="31">
        <f t="shared" ca="1" si="0"/>
        <v>1542.6</v>
      </c>
      <c r="Y16" s="31">
        <f t="shared" ca="1" si="0"/>
        <v>4694.3600000000006</v>
      </c>
      <c r="Z16" s="31">
        <f t="shared" si="0"/>
        <v>64</v>
      </c>
      <c r="AA16" s="31">
        <f t="shared" si="0"/>
        <v>74</v>
      </c>
      <c r="AB16" s="31">
        <f t="shared" ca="1" si="0"/>
        <v>4832.3600000000006</v>
      </c>
    </row>
    <row r="17" spans="17:17" ht="15" thickTop="1" x14ac:dyDescent="0.3"/>
    <row r="19" spans="17:17" ht="15" thickBot="1" x14ac:dyDescent="0.35">
      <c r="Q19" s="60"/>
    </row>
  </sheetData>
  <mergeCells count="7">
    <mergeCell ref="Q15:R15"/>
    <mergeCell ref="Y2:Y3"/>
    <mergeCell ref="O2:O3"/>
    <mergeCell ref="P2:P3"/>
    <mergeCell ref="Q2:Q3"/>
    <mergeCell ref="R2:S2"/>
    <mergeCell ref="X2:X3"/>
  </mergeCells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O1:AC17"/>
  <sheetViews>
    <sheetView topLeftCell="E1" workbookViewId="0">
      <selection activeCell="Q1" sqref="Q1"/>
    </sheetView>
  </sheetViews>
  <sheetFormatPr baseColWidth="10" defaultRowHeight="14.4" x14ac:dyDescent="0.3"/>
  <cols>
    <col min="1" max="1" width="3" customWidth="1"/>
    <col min="2" max="15" width="2.77734375" customWidth="1"/>
    <col min="16" max="17" width="6.77734375" customWidth="1"/>
    <col min="18" max="18" width="8.77734375" customWidth="1"/>
    <col min="19" max="28" width="7.77734375" customWidth="1"/>
    <col min="29" max="29" width="4.33203125" customWidth="1"/>
  </cols>
  <sheetData>
    <row r="1" spans="15:29" ht="16.2" thickTop="1" x14ac:dyDescent="0.3">
      <c r="O1" s="17"/>
      <c r="P1" s="18"/>
      <c r="Q1" s="15" t="s">
        <v>47</v>
      </c>
      <c r="R1" s="16"/>
      <c r="S1" s="38"/>
      <c r="T1" s="19"/>
      <c r="U1" s="19"/>
      <c r="V1" s="19"/>
      <c r="W1" s="19"/>
      <c r="X1" s="19"/>
      <c r="Y1" s="19"/>
      <c r="Z1" s="19"/>
      <c r="AA1" s="19"/>
      <c r="AB1" s="20"/>
      <c r="AC1" s="52">
        <f ca="1">MONTH("1/"&amp;MID(CELL("nomfichier",$A$1),FIND("]",CELL("nomfichier",$A$1))+1,32))-1</f>
        <v>5</v>
      </c>
    </row>
    <row r="2" spans="15:29" ht="14.4" customHeight="1" x14ac:dyDescent="0.3">
      <c r="O2" s="67" t="s">
        <v>3</v>
      </c>
      <c r="P2" s="69" t="s">
        <v>1</v>
      </c>
      <c r="Q2" s="69" t="s">
        <v>2</v>
      </c>
      <c r="R2" s="71" t="s">
        <v>4</v>
      </c>
      <c r="S2" s="72"/>
      <c r="T2" s="34" t="s">
        <v>5</v>
      </c>
      <c r="U2" s="3"/>
      <c r="V2" s="8" t="s">
        <v>6</v>
      </c>
      <c r="W2" s="3"/>
      <c r="X2" s="73" t="s">
        <v>8</v>
      </c>
      <c r="Y2" s="65" t="s">
        <v>0</v>
      </c>
      <c r="Z2" s="21" t="s">
        <v>13</v>
      </c>
      <c r="AA2" s="21"/>
      <c r="AB2" s="9" t="s">
        <v>12</v>
      </c>
    </row>
    <row r="3" spans="15:29" ht="15" thickBot="1" x14ac:dyDescent="0.35">
      <c r="O3" s="68"/>
      <c r="P3" s="70"/>
      <c r="Q3" s="70"/>
      <c r="R3" s="50" t="s">
        <v>37</v>
      </c>
      <c r="S3" s="51" t="s">
        <v>38</v>
      </c>
      <c r="T3" s="35" t="s">
        <v>7</v>
      </c>
      <c r="U3" s="11" t="s">
        <v>11</v>
      </c>
      <c r="V3" s="10" t="s">
        <v>7</v>
      </c>
      <c r="W3" s="11" t="s">
        <v>11</v>
      </c>
      <c r="X3" s="74"/>
      <c r="Y3" s="66"/>
      <c r="Z3" s="13" t="s">
        <v>9</v>
      </c>
      <c r="AA3" s="14" t="s">
        <v>10</v>
      </c>
      <c r="AB3" s="12"/>
    </row>
    <row r="4" spans="15:29" x14ac:dyDescent="0.3">
      <c r="O4" s="1"/>
      <c r="P4" s="54">
        <v>41311</v>
      </c>
      <c r="Q4" s="4"/>
      <c r="R4" s="4"/>
      <c r="S4" s="39"/>
      <c r="T4" s="36">
        <v>3221</v>
      </c>
      <c r="U4" s="43"/>
      <c r="V4" s="5"/>
      <c r="W4" s="43"/>
      <c r="X4" s="47"/>
      <c r="Y4" s="46"/>
      <c r="Z4" s="43"/>
      <c r="AA4" s="43"/>
      <c r="AB4" s="48"/>
    </row>
    <row r="5" spans="15:29" x14ac:dyDescent="0.3">
      <c r="O5" s="1"/>
      <c r="P5" s="54">
        <v>41312</v>
      </c>
      <c r="Q5" s="4"/>
      <c r="R5" s="4"/>
      <c r="S5" s="39"/>
      <c r="T5" s="36"/>
      <c r="U5" s="43"/>
      <c r="V5" s="5">
        <v>4520</v>
      </c>
      <c r="W5" s="43"/>
      <c r="X5" s="47"/>
      <c r="Y5" s="46"/>
      <c r="Z5" s="43"/>
      <c r="AA5" s="43"/>
      <c r="AB5" s="48"/>
    </row>
    <row r="6" spans="15:29" x14ac:dyDescent="0.3">
      <c r="O6" s="22"/>
      <c r="P6" s="55" t="s">
        <v>21</v>
      </c>
      <c r="Q6" s="23"/>
      <c r="R6" s="24"/>
      <c r="S6" s="40"/>
      <c r="T6" s="37">
        <v>8221</v>
      </c>
      <c r="U6" s="25">
        <f>T6*0.12</f>
        <v>986.52</v>
      </c>
      <c r="V6" s="26">
        <v>8459</v>
      </c>
      <c r="W6" s="25">
        <f>V6*0.08</f>
        <v>676.72</v>
      </c>
      <c r="X6" s="53">
        <f ca="1">SUMPRODUCT(SUMIF(INDIRECT(TEXT(DATE(2013,ROW(INDIRECT("1:"&amp;$AC$1)),1),"mmmm")&amp;"!P4:P60"),$P6,INDIRECT(TEXT(DATE(2013,ROW(INDIRECT("1:"&amp;$AC$1)),1),"mmmm")&amp;"!AB4:AB13")))</f>
        <v>1453.96</v>
      </c>
      <c r="Y6" s="27">
        <f ca="1">U6+W6-X6</f>
        <v>209.27999999999997</v>
      </c>
      <c r="Z6" s="26">
        <v>22</v>
      </c>
      <c r="AA6" s="28"/>
      <c r="AB6" s="29">
        <f ca="1">Y6+Z6+AA6</f>
        <v>231.27999999999997</v>
      </c>
    </row>
    <row r="7" spans="15:29" x14ac:dyDescent="0.3">
      <c r="O7" s="7"/>
      <c r="P7" s="56">
        <v>41315</v>
      </c>
      <c r="Q7" s="6"/>
      <c r="R7" s="6"/>
      <c r="S7" s="41"/>
      <c r="T7" s="36">
        <v>860</v>
      </c>
      <c r="U7" s="43"/>
      <c r="V7" s="5"/>
      <c r="W7" s="43"/>
      <c r="X7" s="47"/>
      <c r="Y7" s="46"/>
      <c r="Z7" s="43"/>
      <c r="AA7" s="43"/>
      <c r="AB7" s="49"/>
    </row>
    <row r="8" spans="15:29" x14ac:dyDescent="0.3">
      <c r="O8" s="7"/>
      <c r="P8" s="56">
        <v>41316</v>
      </c>
      <c r="Q8" s="6"/>
      <c r="R8" s="6"/>
      <c r="S8" s="41"/>
      <c r="T8" s="36"/>
      <c r="U8" s="43"/>
      <c r="V8" s="5">
        <v>455</v>
      </c>
      <c r="W8" s="43"/>
      <c r="X8" s="47"/>
      <c r="Y8" s="46"/>
      <c r="Z8" s="43"/>
      <c r="AA8" s="43"/>
      <c r="AB8" s="49"/>
    </row>
    <row r="9" spans="15:29" x14ac:dyDescent="0.3">
      <c r="O9" s="30"/>
      <c r="P9" s="55" t="s">
        <v>20</v>
      </c>
      <c r="Q9" s="23"/>
      <c r="R9" s="24"/>
      <c r="S9" s="40"/>
      <c r="T9" s="37">
        <v>12897</v>
      </c>
      <c r="U9" s="25">
        <f>T9*0.12</f>
        <v>1547.6399999999999</v>
      </c>
      <c r="V9" s="26">
        <v>9856</v>
      </c>
      <c r="W9" s="25">
        <f>V9*0.08</f>
        <v>788.48</v>
      </c>
      <c r="X9" s="53">
        <f ca="1">SUMPRODUCT(SUMIF(INDIRECT(TEXT(DATE(2013,ROW(INDIRECT("1:"&amp;$AC$1)),1),"mmmm")&amp;"!P4:P60"),$P9,INDIRECT(TEXT(DATE(2013,ROW(INDIRECT("1:"&amp;$AC$1)),1),"mmmm")&amp;"!AB4:AB13")))</f>
        <v>2182</v>
      </c>
      <c r="Y9" s="27">
        <f ca="1">U9+W9-X9</f>
        <v>154.11999999999989</v>
      </c>
      <c r="Z9" s="26"/>
      <c r="AA9" s="28">
        <v>44</v>
      </c>
      <c r="AB9" s="29">
        <f ca="1">Y9+Z9+AA9</f>
        <v>198.11999999999989</v>
      </c>
    </row>
    <row r="10" spans="15:29" x14ac:dyDescent="0.3">
      <c r="O10" s="1"/>
      <c r="P10" s="54">
        <v>41317</v>
      </c>
      <c r="Q10" s="4"/>
      <c r="R10" s="4"/>
      <c r="S10" s="39"/>
      <c r="T10" s="36">
        <v>900</v>
      </c>
      <c r="U10" s="43"/>
      <c r="V10" s="5"/>
      <c r="W10" s="43"/>
      <c r="X10" s="47"/>
      <c r="Y10" s="46"/>
      <c r="Z10" s="43"/>
      <c r="AA10" s="43"/>
      <c r="AB10" s="49"/>
    </row>
    <row r="11" spans="15:29" x14ac:dyDescent="0.3">
      <c r="O11" s="1"/>
      <c r="P11" s="54">
        <v>41319</v>
      </c>
      <c r="Q11" s="4"/>
      <c r="R11" s="4"/>
      <c r="S11" s="39"/>
      <c r="T11" s="36"/>
      <c r="U11" s="43"/>
      <c r="V11" s="5">
        <v>450</v>
      </c>
      <c r="W11" s="43"/>
      <c r="X11" s="47"/>
      <c r="Y11" s="46"/>
      <c r="Z11" s="43"/>
      <c r="AA11" s="43"/>
      <c r="AB11" s="49"/>
    </row>
    <row r="12" spans="15:29" x14ac:dyDescent="0.3">
      <c r="O12" s="30"/>
      <c r="P12" s="55" t="s">
        <v>25</v>
      </c>
      <c r="Q12" s="23"/>
      <c r="R12" s="24"/>
      <c r="S12" s="40"/>
      <c r="T12" s="37">
        <f>SUM(T10:T11)</f>
        <v>900</v>
      </c>
      <c r="U12" s="25">
        <f>T12*0.12</f>
        <v>108</v>
      </c>
      <c r="V12" s="26">
        <f>SUM(V10:V11)</f>
        <v>450</v>
      </c>
      <c r="W12" s="25">
        <f>V12*0.08</f>
        <v>36</v>
      </c>
      <c r="X12" s="53">
        <f ca="1">SUMPRODUCT(SUMIF(INDIRECT(TEXT(DATE(2013,ROW(INDIRECT("1:"&amp;$AC$1)),1),"mmmm")&amp;"!P4:P60"),$P12,INDIRECT(TEXT(DATE(2013,ROW(INDIRECT("1:"&amp;$AC$1)),1),"mmmm")&amp;"!AB4:AB13")))</f>
        <v>0</v>
      </c>
      <c r="Y12" s="27">
        <f ca="1">U12+W12-X12</f>
        <v>144</v>
      </c>
      <c r="Z12" s="26"/>
      <c r="AA12" s="28">
        <v>30</v>
      </c>
      <c r="AB12" s="29">
        <f ca="1">Y12+Z12+AA12</f>
        <v>174</v>
      </c>
    </row>
    <row r="13" spans="15:29" x14ac:dyDescent="0.3">
      <c r="O13" s="1"/>
      <c r="P13" s="54">
        <v>41330</v>
      </c>
      <c r="Q13" s="4"/>
      <c r="R13" s="4"/>
      <c r="S13" s="39"/>
      <c r="T13" s="36"/>
      <c r="U13" s="43"/>
      <c r="V13" s="5">
        <v>1250</v>
      </c>
      <c r="W13" s="43"/>
      <c r="X13" s="47"/>
      <c r="Y13" s="46"/>
      <c r="Z13" s="44"/>
      <c r="AA13" s="45"/>
      <c r="AB13" s="49"/>
    </row>
    <row r="14" spans="15:29" x14ac:dyDescent="0.3">
      <c r="O14" s="1"/>
      <c r="P14" s="54">
        <v>41333</v>
      </c>
      <c r="Q14" s="4"/>
      <c r="R14" s="4"/>
      <c r="S14" s="39"/>
      <c r="T14" s="36">
        <v>890</v>
      </c>
      <c r="U14" s="43"/>
      <c r="V14" s="5"/>
      <c r="W14" s="43"/>
      <c r="X14" s="47"/>
      <c r="Y14" s="46"/>
      <c r="Z14" s="44"/>
      <c r="AA14" s="45"/>
      <c r="AB14" s="49"/>
    </row>
    <row r="15" spans="15:29" ht="15" thickBot="1" x14ac:dyDescent="0.35">
      <c r="O15" s="30"/>
      <c r="P15" s="55" t="s">
        <v>23</v>
      </c>
      <c r="Q15" s="23"/>
      <c r="R15" s="24"/>
      <c r="S15" s="40"/>
      <c r="T15" s="37">
        <v>9897</v>
      </c>
      <c r="U15" s="25">
        <f>T15*0.12</f>
        <v>1187.6399999999999</v>
      </c>
      <c r="V15" s="26">
        <v>8974</v>
      </c>
      <c r="W15" s="25">
        <f>V15*0.08</f>
        <v>717.92</v>
      </c>
      <c r="X15" s="53">
        <f ca="1">SUMPRODUCT(SUMIF(INDIRECT(TEXT(DATE(2013,ROW(INDIRECT("1:"&amp;$AC$1)),1),"mmmm")&amp;"!P4:P60"),$P15,INDIRECT(TEXT(DATE(2013,ROW(INDIRECT("1:"&amp;$AC$1)),1),"mmmm")&amp;"!AB4:AB13")))</f>
        <v>1380</v>
      </c>
      <c r="Y15" s="27">
        <f ca="1">U15+W15-X15</f>
        <v>525.55999999999995</v>
      </c>
      <c r="Z15" s="26">
        <v>42</v>
      </c>
      <c r="AA15" s="28"/>
      <c r="AB15" s="29">
        <f ca="1">Y15+Z15+AA15</f>
        <v>567.55999999999995</v>
      </c>
    </row>
    <row r="16" spans="15:29" ht="15" thickBot="1" x14ac:dyDescent="0.35">
      <c r="O16" s="33"/>
      <c r="P16" s="32"/>
      <c r="Q16" s="32"/>
      <c r="R16" s="32"/>
      <c r="S16" s="42"/>
      <c r="T16" s="31">
        <f t="shared" ref="T16:AB16" si="0">T6+T9+T12+T15</f>
        <v>31915</v>
      </c>
      <c r="U16" s="31">
        <f t="shared" si="0"/>
        <v>3829.7999999999997</v>
      </c>
      <c r="V16" s="31">
        <f t="shared" si="0"/>
        <v>27739</v>
      </c>
      <c r="W16" s="31">
        <f t="shared" si="0"/>
        <v>2219.12</v>
      </c>
      <c r="X16" s="31">
        <f t="shared" ca="1" si="0"/>
        <v>5015.96</v>
      </c>
      <c r="Y16" s="31">
        <f t="shared" ca="1" si="0"/>
        <v>1032.9599999999998</v>
      </c>
      <c r="Z16" s="31">
        <f t="shared" si="0"/>
        <v>64</v>
      </c>
      <c r="AA16" s="31">
        <f t="shared" si="0"/>
        <v>74</v>
      </c>
      <c r="AB16" s="31">
        <f t="shared" ca="1" si="0"/>
        <v>1170.9599999999998</v>
      </c>
    </row>
    <row r="17" ht="15" thickTop="1" x14ac:dyDescent="0.3"/>
  </sheetData>
  <mergeCells count="6">
    <mergeCell ref="X2:X3"/>
    <mergeCell ref="Y2:Y3"/>
    <mergeCell ref="O2:O3"/>
    <mergeCell ref="P2:P3"/>
    <mergeCell ref="Q2:Q3"/>
    <mergeCell ref="R2:S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O1:AC17"/>
  <sheetViews>
    <sheetView topLeftCell="E1" workbookViewId="0">
      <selection activeCell="Q1" sqref="Q1"/>
    </sheetView>
  </sheetViews>
  <sheetFormatPr baseColWidth="10" defaultRowHeight="14.4" x14ac:dyDescent="0.3"/>
  <cols>
    <col min="1" max="1" width="3" customWidth="1"/>
    <col min="2" max="15" width="2.77734375" customWidth="1"/>
    <col min="16" max="17" width="6.77734375" customWidth="1"/>
    <col min="18" max="18" width="8.77734375" customWidth="1"/>
    <col min="19" max="28" width="7.77734375" customWidth="1"/>
    <col min="29" max="29" width="4.33203125" customWidth="1"/>
  </cols>
  <sheetData>
    <row r="1" spans="15:29" ht="16.2" thickTop="1" x14ac:dyDescent="0.3">
      <c r="O1" s="17"/>
      <c r="P1" s="18"/>
      <c r="Q1" s="15" t="s">
        <v>48</v>
      </c>
      <c r="R1" s="16"/>
      <c r="S1" s="38"/>
      <c r="T1" s="19"/>
      <c r="U1" s="19"/>
      <c r="V1" s="19"/>
      <c r="W1" s="19"/>
      <c r="X1" s="19"/>
      <c r="Y1" s="19"/>
      <c r="Z1" s="19"/>
      <c r="AA1" s="19"/>
      <c r="AB1" s="20"/>
      <c r="AC1" s="52">
        <f ca="1">MONTH("1/"&amp;MID(CELL("nomfichier",$A$1),FIND("]",CELL("nomfichier",$A$1))+1,32))-1</f>
        <v>6</v>
      </c>
    </row>
    <row r="2" spans="15:29" ht="14.4" customHeight="1" x14ac:dyDescent="0.3">
      <c r="O2" s="67" t="s">
        <v>3</v>
      </c>
      <c r="P2" s="69" t="s">
        <v>1</v>
      </c>
      <c r="Q2" s="69" t="s">
        <v>2</v>
      </c>
      <c r="R2" s="71" t="s">
        <v>4</v>
      </c>
      <c r="S2" s="72"/>
      <c r="T2" s="34" t="s">
        <v>5</v>
      </c>
      <c r="U2" s="3"/>
      <c r="V2" s="8" t="s">
        <v>6</v>
      </c>
      <c r="W2" s="3"/>
      <c r="X2" s="73" t="s">
        <v>8</v>
      </c>
      <c r="Y2" s="65" t="s">
        <v>0</v>
      </c>
      <c r="Z2" s="21" t="s">
        <v>13</v>
      </c>
      <c r="AA2" s="21"/>
      <c r="AB2" s="9" t="s">
        <v>12</v>
      </c>
    </row>
    <row r="3" spans="15:29" ht="15" thickBot="1" x14ac:dyDescent="0.35">
      <c r="O3" s="68"/>
      <c r="P3" s="70"/>
      <c r="Q3" s="70"/>
      <c r="R3" s="50" t="s">
        <v>37</v>
      </c>
      <c r="S3" s="51" t="s">
        <v>38</v>
      </c>
      <c r="T3" s="35" t="s">
        <v>7</v>
      </c>
      <c r="U3" s="11" t="s">
        <v>11</v>
      </c>
      <c r="V3" s="10" t="s">
        <v>7</v>
      </c>
      <c r="W3" s="11" t="s">
        <v>11</v>
      </c>
      <c r="X3" s="74"/>
      <c r="Y3" s="66"/>
      <c r="Z3" s="13" t="s">
        <v>9</v>
      </c>
      <c r="AA3" s="14" t="s">
        <v>10</v>
      </c>
      <c r="AB3" s="12"/>
    </row>
    <row r="4" spans="15:29" x14ac:dyDescent="0.3">
      <c r="O4" s="1"/>
      <c r="P4" s="54">
        <v>41311</v>
      </c>
      <c r="Q4" s="4"/>
      <c r="R4" s="4"/>
      <c r="S4" s="39"/>
      <c r="T4" s="36">
        <v>3221</v>
      </c>
      <c r="U4" s="43"/>
      <c r="V4" s="5"/>
      <c r="W4" s="43"/>
      <c r="X4" s="47"/>
      <c r="Y4" s="46"/>
      <c r="Z4" s="43"/>
      <c r="AA4" s="43"/>
      <c r="AB4" s="48"/>
    </row>
    <row r="5" spans="15:29" x14ac:dyDescent="0.3">
      <c r="O5" s="1"/>
      <c r="P5" s="54">
        <v>41312</v>
      </c>
      <c r="Q5" s="4"/>
      <c r="R5" s="4"/>
      <c r="S5" s="39"/>
      <c r="T5" s="36"/>
      <c r="U5" s="43"/>
      <c r="V5" s="5">
        <v>4520</v>
      </c>
      <c r="W5" s="43"/>
      <c r="X5" s="47"/>
      <c r="Y5" s="46"/>
      <c r="Z5" s="43"/>
      <c r="AA5" s="43"/>
      <c r="AB5" s="48"/>
    </row>
    <row r="6" spans="15:29" x14ac:dyDescent="0.3">
      <c r="O6" s="22"/>
      <c r="P6" s="55" t="s">
        <v>36</v>
      </c>
      <c r="Q6" s="23"/>
      <c r="R6" s="24"/>
      <c r="S6" s="40"/>
      <c r="T6" s="37">
        <v>9221</v>
      </c>
      <c r="U6" s="25">
        <f>T6*0.12</f>
        <v>1106.52</v>
      </c>
      <c r="V6" s="26">
        <v>14569</v>
      </c>
      <c r="W6" s="25">
        <f>V6*0.08</f>
        <v>1165.52</v>
      </c>
      <c r="X6" s="53">
        <f ca="1">SUMPRODUCT(SUMIF(INDIRECT(TEXT(DATE(2013,ROW(INDIRECT("1:"&amp;$AC$1)),1),"mmmm")&amp;"!P4:P60"),$P6,INDIRECT(TEXT(DATE(2013,ROW(INDIRECT("1:"&amp;$AC$1)),1),"mmmm")&amp;"!AB4:AB13")))</f>
        <v>0</v>
      </c>
      <c r="Y6" s="27">
        <f ca="1">U6+W6-X6</f>
        <v>2272.04</v>
      </c>
      <c r="Z6" s="26">
        <v>22</v>
      </c>
      <c r="AA6" s="28"/>
      <c r="AB6" s="29">
        <f ca="1">Y6+Z6+AA6</f>
        <v>2294.04</v>
      </c>
    </row>
    <row r="7" spans="15:29" x14ac:dyDescent="0.3">
      <c r="O7" s="7"/>
      <c r="P7" s="56">
        <v>41315</v>
      </c>
      <c r="Q7" s="6"/>
      <c r="R7" s="6"/>
      <c r="S7" s="41"/>
      <c r="T7" s="36">
        <v>860</v>
      </c>
      <c r="U7" s="43"/>
      <c r="V7" s="5"/>
      <c r="W7" s="43"/>
      <c r="X7" s="47"/>
      <c r="Y7" s="46"/>
      <c r="Z7" s="43"/>
      <c r="AA7" s="43"/>
      <c r="AB7" s="49"/>
    </row>
    <row r="8" spans="15:29" x14ac:dyDescent="0.3">
      <c r="O8" s="7"/>
      <c r="P8" s="56">
        <v>41316</v>
      </c>
      <c r="Q8" s="6"/>
      <c r="R8" s="6"/>
      <c r="S8" s="41"/>
      <c r="T8" s="36"/>
      <c r="U8" s="43"/>
      <c r="V8" s="5">
        <v>455</v>
      </c>
      <c r="W8" s="43"/>
      <c r="X8" s="47"/>
      <c r="Y8" s="46"/>
      <c r="Z8" s="43"/>
      <c r="AA8" s="43"/>
      <c r="AB8" s="49"/>
    </row>
    <row r="9" spans="15:29" x14ac:dyDescent="0.3">
      <c r="O9" s="30"/>
      <c r="P9" s="55" t="s">
        <v>40</v>
      </c>
      <c r="Q9" s="23"/>
      <c r="R9" s="24"/>
      <c r="S9" s="40"/>
      <c r="T9" s="37">
        <v>9865</v>
      </c>
      <c r="U9" s="25">
        <f>T9*0.12</f>
        <v>1183.8</v>
      </c>
      <c r="V9" s="26">
        <v>9985</v>
      </c>
      <c r="W9" s="25">
        <f>V9*0.08</f>
        <v>798.80000000000007</v>
      </c>
      <c r="X9" s="53">
        <f ca="1">SUMPRODUCT(SUMIF(INDIRECT(TEXT(DATE(2013,ROW(INDIRECT("1:"&amp;$AC$1)),1),"mmmm")&amp;"!P4:P60"),$P9,INDIRECT(TEXT(DATE(2013,ROW(INDIRECT("1:"&amp;$AC$1)),1),"mmmm")&amp;"!AB4:AB13")))</f>
        <v>1947.56</v>
      </c>
      <c r="Y9" s="27">
        <f ca="1">U9+W9-X9</f>
        <v>35.039999999999964</v>
      </c>
      <c r="Z9" s="26"/>
      <c r="AA9" s="28">
        <v>44</v>
      </c>
      <c r="AB9" s="29">
        <f ca="1">Y9+Z9+AA9</f>
        <v>79.039999999999964</v>
      </c>
    </row>
    <row r="10" spans="15:29" x14ac:dyDescent="0.3">
      <c r="O10" s="1"/>
      <c r="P10" s="54">
        <v>41317</v>
      </c>
      <c r="Q10" s="4"/>
      <c r="R10" s="4"/>
      <c r="S10" s="39"/>
      <c r="T10" s="36">
        <v>900</v>
      </c>
      <c r="U10" s="43"/>
      <c r="V10" s="5"/>
      <c r="W10" s="43"/>
      <c r="X10" s="47"/>
      <c r="Y10" s="46"/>
      <c r="Z10" s="43"/>
      <c r="AA10" s="43"/>
      <c r="AB10" s="49"/>
    </row>
    <row r="11" spans="15:29" x14ac:dyDescent="0.3">
      <c r="O11" s="1"/>
      <c r="P11" s="54">
        <v>41319</v>
      </c>
      <c r="Q11" s="4"/>
      <c r="R11" s="4"/>
      <c r="S11" s="39"/>
      <c r="T11" s="36"/>
      <c r="U11" s="43"/>
      <c r="V11" s="5">
        <v>450</v>
      </c>
      <c r="W11" s="43"/>
      <c r="X11" s="47"/>
      <c r="Y11" s="46"/>
      <c r="Z11" s="43"/>
      <c r="AA11" s="43"/>
      <c r="AB11" s="49"/>
    </row>
    <row r="12" spans="15:29" x14ac:dyDescent="0.3">
      <c r="O12" s="30"/>
      <c r="P12" s="55" t="s">
        <v>27</v>
      </c>
      <c r="Q12" s="23"/>
      <c r="R12" s="24"/>
      <c r="S12" s="40"/>
      <c r="T12" s="37">
        <f>SUM(T10:T11)</f>
        <v>900</v>
      </c>
      <c r="U12" s="25">
        <f>T12*0.12</f>
        <v>108</v>
      </c>
      <c r="V12" s="26">
        <f>SUM(V10:V11)</f>
        <v>450</v>
      </c>
      <c r="W12" s="25">
        <f>V12*0.08</f>
        <v>36</v>
      </c>
      <c r="X12" s="53">
        <f ca="1">SUMPRODUCT(SUMIF(INDIRECT(TEXT(DATE(2013,ROW(INDIRECT("1:"&amp;$AC$1)),1),"mmmm")&amp;"!P4:P60"),$P12,INDIRECT(TEXT(DATE(2013,ROW(INDIRECT("1:"&amp;$AC$1)),1),"mmmm")&amp;"!AB4:AB13")))</f>
        <v>0</v>
      </c>
      <c r="Y12" s="27">
        <f ca="1">U12+W12-X12</f>
        <v>144</v>
      </c>
      <c r="Z12" s="26"/>
      <c r="AA12" s="28">
        <v>30</v>
      </c>
      <c r="AB12" s="29">
        <f ca="1">Y12+Z12+AA12</f>
        <v>174</v>
      </c>
    </row>
    <row r="13" spans="15:29" x14ac:dyDescent="0.3">
      <c r="O13" s="1"/>
      <c r="P13" s="54">
        <v>41330</v>
      </c>
      <c r="Q13" s="4"/>
      <c r="R13" s="4"/>
      <c r="S13" s="39"/>
      <c r="T13" s="36"/>
      <c r="U13" s="43"/>
      <c r="V13" s="5">
        <v>1250</v>
      </c>
      <c r="W13" s="43"/>
      <c r="X13" s="47"/>
      <c r="Y13" s="46"/>
      <c r="Z13" s="44"/>
      <c r="AA13" s="45"/>
      <c r="AB13" s="49"/>
    </row>
    <row r="14" spans="15:29" x14ac:dyDescent="0.3">
      <c r="O14" s="1"/>
      <c r="P14" s="54">
        <v>41333</v>
      </c>
      <c r="Q14" s="4"/>
      <c r="R14" s="4"/>
      <c r="S14" s="39"/>
      <c r="T14" s="36">
        <v>890</v>
      </c>
      <c r="U14" s="43"/>
      <c r="V14" s="5"/>
      <c r="W14" s="43"/>
      <c r="X14" s="47"/>
      <c r="Y14" s="46"/>
      <c r="Z14" s="44"/>
      <c r="AA14" s="45"/>
      <c r="AB14" s="49"/>
    </row>
    <row r="15" spans="15:29" ht="15" thickBot="1" x14ac:dyDescent="0.35">
      <c r="O15" s="30"/>
      <c r="P15" s="55" t="s">
        <v>30</v>
      </c>
      <c r="Q15" s="23"/>
      <c r="R15" s="24"/>
      <c r="S15" s="40"/>
      <c r="T15" s="37">
        <f>SUM(T13:T14)</f>
        <v>890</v>
      </c>
      <c r="U15" s="25">
        <f>T15*0.12</f>
        <v>106.8</v>
      </c>
      <c r="V15" s="26">
        <f>SUM(V13:V14)</f>
        <v>1250</v>
      </c>
      <c r="W15" s="25">
        <f>V15*0.08</f>
        <v>100</v>
      </c>
      <c r="X15" s="53">
        <f ca="1">SUMPRODUCT(SUMIF(INDIRECT(TEXT(DATE(2013,ROW(INDIRECT("1:"&amp;$AC$1)),1),"mmmm")&amp;"!P4:P60"),$P15,INDIRECT(TEXT(DATE(2013,ROW(INDIRECT("1:"&amp;$AC$1)),1),"mmmm")&amp;"!AB4:AB13")))</f>
        <v>0</v>
      </c>
      <c r="Y15" s="27">
        <f ca="1">U15+W15-X15</f>
        <v>206.8</v>
      </c>
      <c r="Z15" s="26">
        <v>42</v>
      </c>
      <c r="AA15" s="28"/>
      <c r="AB15" s="29">
        <f ca="1">Y15+Z15+AA15</f>
        <v>248.8</v>
      </c>
    </row>
    <row r="16" spans="15:29" ht="15" thickBot="1" x14ac:dyDescent="0.35">
      <c r="O16" s="33"/>
      <c r="P16" s="32"/>
      <c r="Q16" s="32"/>
      <c r="R16" s="32"/>
      <c r="S16" s="42"/>
      <c r="T16" s="31">
        <f t="shared" ref="T16:AB16" si="0">T6+T9+T12+T15</f>
        <v>20876</v>
      </c>
      <c r="U16" s="31">
        <f t="shared" si="0"/>
        <v>2505.12</v>
      </c>
      <c r="V16" s="31">
        <f t="shared" si="0"/>
        <v>26254</v>
      </c>
      <c r="W16" s="31">
        <f t="shared" si="0"/>
        <v>2100.3200000000002</v>
      </c>
      <c r="X16" s="31">
        <f t="shared" ca="1" si="0"/>
        <v>1947.56</v>
      </c>
      <c r="Y16" s="31">
        <f t="shared" ca="1" si="0"/>
        <v>2657.88</v>
      </c>
      <c r="Z16" s="31">
        <f t="shared" si="0"/>
        <v>64</v>
      </c>
      <c r="AA16" s="31">
        <f t="shared" si="0"/>
        <v>74</v>
      </c>
      <c r="AB16" s="31">
        <f t="shared" ca="1" si="0"/>
        <v>2795.88</v>
      </c>
    </row>
    <row r="17" ht="15" thickTop="1" x14ac:dyDescent="0.3"/>
  </sheetData>
  <mergeCells count="6">
    <mergeCell ref="Y2:Y3"/>
    <mergeCell ref="O2:O3"/>
    <mergeCell ref="P2:P3"/>
    <mergeCell ref="Q2:Q3"/>
    <mergeCell ref="R2:S2"/>
    <mergeCell ref="X2:X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O1:AC17"/>
  <sheetViews>
    <sheetView topLeftCell="E1" workbookViewId="0">
      <selection activeCell="Q1" sqref="Q1"/>
    </sheetView>
  </sheetViews>
  <sheetFormatPr baseColWidth="10" defaultRowHeight="14.4" x14ac:dyDescent="0.3"/>
  <cols>
    <col min="1" max="1" width="3" customWidth="1"/>
    <col min="2" max="15" width="2.77734375" customWidth="1"/>
    <col min="16" max="17" width="6.77734375" customWidth="1"/>
    <col min="18" max="18" width="8.77734375" customWidth="1"/>
    <col min="19" max="28" width="7.77734375" customWidth="1"/>
    <col min="29" max="29" width="4.33203125" customWidth="1"/>
  </cols>
  <sheetData>
    <row r="1" spans="15:29" ht="16.2" thickTop="1" x14ac:dyDescent="0.3">
      <c r="O1" s="17"/>
      <c r="P1" s="18"/>
      <c r="Q1" s="15" t="s">
        <v>49</v>
      </c>
      <c r="R1" s="16"/>
      <c r="S1" s="38"/>
      <c r="T1" s="19"/>
      <c r="U1" s="19"/>
      <c r="V1" s="19"/>
      <c r="W1" s="19"/>
      <c r="X1" s="19"/>
      <c r="Y1" s="19"/>
      <c r="Z1" s="19"/>
      <c r="AA1" s="19"/>
      <c r="AB1" s="20"/>
      <c r="AC1" s="52">
        <f ca="1">MONTH("1/"&amp;MID(CELL("nomfichier",$A$1),FIND("]",CELL("nomfichier",$A$1))+1,32))-1</f>
        <v>7</v>
      </c>
    </row>
    <row r="2" spans="15:29" ht="14.4" customHeight="1" x14ac:dyDescent="0.3">
      <c r="O2" s="67" t="s">
        <v>3</v>
      </c>
      <c r="P2" s="69" t="s">
        <v>1</v>
      </c>
      <c r="Q2" s="69" t="s">
        <v>2</v>
      </c>
      <c r="R2" s="71"/>
      <c r="S2" s="72"/>
      <c r="T2" s="34" t="s">
        <v>5</v>
      </c>
      <c r="U2" s="3"/>
      <c r="V2" s="8" t="s">
        <v>6</v>
      </c>
      <c r="W2" s="3"/>
      <c r="X2" s="73" t="s">
        <v>8</v>
      </c>
      <c r="Y2" s="65" t="s">
        <v>0</v>
      </c>
      <c r="Z2" s="21" t="s">
        <v>13</v>
      </c>
      <c r="AA2" s="21"/>
      <c r="AB2" s="9" t="s">
        <v>12</v>
      </c>
    </row>
    <row r="3" spans="15:29" ht="15" thickBot="1" x14ac:dyDescent="0.35">
      <c r="O3" s="68"/>
      <c r="P3" s="70"/>
      <c r="Q3" s="70"/>
      <c r="R3" s="50" t="s">
        <v>37</v>
      </c>
      <c r="S3" s="51" t="s">
        <v>38</v>
      </c>
      <c r="T3" s="35" t="s">
        <v>7</v>
      </c>
      <c r="U3" s="11" t="s">
        <v>11</v>
      </c>
      <c r="V3" s="10" t="s">
        <v>7</v>
      </c>
      <c r="W3" s="11" t="s">
        <v>11</v>
      </c>
      <c r="X3" s="74"/>
      <c r="Y3" s="66"/>
      <c r="Z3" s="13" t="s">
        <v>9</v>
      </c>
      <c r="AA3" s="14" t="s">
        <v>10</v>
      </c>
      <c r="AB3" s="12"/>
    </row>
    <row r="4" spans="15:29" x14ac:dyDescent="0.3">
      <c r="O4" s="1"/>
      <c r="P4" s="54">
        <v>41311</v>
      </c>
      <c r="Q4" s="4"/>
      <c r="R4" s="4"/>
      <c r="S4" s="39"/>
      <c r="T4" s="36">
        <v>3221</v>
      </c>
      <c r="U4" s="43"/>
      <c r="V4" s="5"/>
      <c r="W4" s="43"/>
      <c r="X4" s="47"/>
      <c r="Y4" s="46"/>
      <c r="Z4" s="43"/>
      <c r="AA4" s="43"/>
      <c r="AB4" s="48"/>
    </row>
    <row r="5" spans="15:29" x14ac:dyDescent="0.3">
      <c r="O5" s="1"/>
      <c r="P5" s="54">
        <v>41312</v>
      </c>
      <c r="Q5" s="4"/>
      <c r="R5" s="4"/>
      <c r="S5" s="39"/>
      <c r="T5" s="36"/>
      <c r="U5" s="43"/>
      <c r="V5" s="5">
        <v>4520</v>
      </c>
      <c r="W5" s="43"/>
      <c r="X5" s="47"/>
      <c r="Y5" s="46"/>
      <c r="Z5" s="43"/>
      <c r="AA5" s="43"/>
      <c r="AB5" s="48"/>
    </row>
    <row r="6" spans="15:29" x14ac:dyDescent="0.3">
      <c r="O6" s="22"/>
      <c r="P6" s="55" t="s">
        <v>27</v>
      </c>
      <c r="Q6" s="23"/>
      <c r="R6" s="24"/>
      <c r="S6" s="40"/>
      <c r="T6" s="37">
        <f>SUM(T4:T5)</f>
        <v>3221</v>
      </c>
      <c r="U6" s="25">
        <f>T6*0.12</f>
        <v>386.52</v>
      </c>
      <c r="V6" s="26">
        <f>SUM(V4:V5)</f>
        <v>4520</v>
      </c>
      <c r="W6" s="25">
        <f>V6*0.08</f>
        <v>361.6</v>
      </c>
      <c r="X6" s="53">
        <f ca="1">SUMPRODUCT(SUMIF(INDIRECT(TEXT(DATE(2013,ROW(INDIRECT("1:"&amp;$AC$1)),1),"mmmm")&amp;"!P4:P60"),$P6,INDIRECT(TEXT(DATE(2013,ROW(INDIRECT("1:"&amp;$AC$1)),1),"mmmm")&amp;"!AB4:AB13")))</f>
        <v>174</v>
      </c>
      <c r="Y6" s="61">
        <f ca="1">U6+W6-X6</f>
        <v>574.12</v>
      </c>
      <c r="Z6" s="26">
        <v>22</v>
      </c>
      <c r="AA6" s="28"/>
      <c r="AB6" s="29">
        <f ca="1">Y9+Z6+AA6</f>
        <v>161.6</v>
      </c>
    </row>
    <row r="7" spans="15:29" x14ac:dyDescent="0.3">
      <c r="O7" s="7"/>
      <c r="P7" s="56">
        <v>41315</v>
      </c>
      <c r="Q7" s="6"/>
      <c r="R7" s="6"/>
      <c r="S7" s="41"/>
      <c r="T7" s="36">
        <v>860</v>
      </c>
      <c r="U7" s="43"/>
      <c r="V7" s="5"/>
      <c r="W7" s="43"/>
      <c r="X7" s="47"/>
      <c r="Y7" s="46"/>
      <c r="Z7" s="43"/>
      <c r="AA7" s="43"/>
      <c r="AB7" s="49"/>
    </row>
    <row r="8" spans="15:29" x14ac:dyDescent="0.3">
      <c r="O8" s="7"/>
      <c r="P8" s="56">
        <v>41316</v>
      </c>
      <c r="Q8" s="6"/>
      <c r="R8" s="6"/>
      <c r="S8" s="41"/>
      <c r="T8" s="36"/>
      <c r="U8" s="43"/>
      <c r="V8" s="5">
        <v>455</v>
      </c>
      <c r="W8" s="43"/>
      <c r="X8" s="47"/>
      <c r="Y8" s="46"/>
      <c r="Z8" s="43"/>
      <c r="AA8" s="43"/>
      <c r="AB8" s="49"/>
    </row>
    <row r="9" spans="15:29" x14ac:dyDescent="0.3">
      <c r="O9" s="30"/>
      <c r="P9" s="55" t="s">
        <v>32</v>
      </c>
      <c r="Q9" s="23"/>
      <c r="R9" s="24"/>
      <c r="S9" s="40"/>
      <c r="T9" s="37">
        <f>SUM(T7:T8)</f>
        <v>860</v>
      </c>
      <c r="U9" s="25">
        <f>T9*0.12</f>
        <v>103.2</v>
      </c>
      <c r="V9" s="26">
        <f>SUM(V7:V8)</f>
        <v>455</v>
      </c>
      <c r="W9" s="25">
        <f>V9*0.08</f>
        <v>36.4</v>
      </c>
      <c r="X9" s="53">
        <f ca="1">SUMPRODUCT(SUMIF(INDIRECT(TEXT(DATE(2013,ROW(INDIRECT("1:"&amp;$AC$1)),1),"mmmm")&amp;"!P4:P60"),$P9,INDIRECT(TEXT(DATE(2013,ROW(INDIRECT("1:"&amp;$AC$1)),1),"mmmm")&amp;"!AB4:AB13")))</f>
        <v>0</v>
      </c>
      <c r="Y9" s="61">
        <f ca="1">U9+W9-X9</f>
        <v>139.6</v>
      </c>
      <c r="Z9" s="26"/>
      <c r="AA9" s="28">
        <v>44</v>
      </c>
      <c r="AB9" s="29">
        <f ca="1">Y12+Z9+AA9</f>
        <v>365.59999999999991</v>
      </c>
    </row>
    <row r="10" spans="15:29" x14ac:dyDescent="0.3">
      <c r="O10" s="1"/>
      <c r="P10" s="54">
        <v>41317</v>
      </c>
      <c r="Q10" s="4"/>
      <c r="R10" s="4"/>
      <c r="S10" s="39"/>
      <c r="T10" s="36">
        <v>900</v>
      </c>
      <c r="U10" s="43"/>
      <c r="V10" s="5"/>
      <c r="W10" s="43"/>
      <c r="X10" s="47"/>
      <c r="Y10" s="46"/>
      <c r="Z10" s="43"/>
      <c r="AA10" s="43"/>
      <c r="AB10" s="49"/>
    </row>
    <row r="11" spans="15:29" x14ac:dyDescent="0.3">
      <c r="O11" s="1"/>
      <c r="P11" s="54">
        <v>41319</v>
      </c>
      <c r="Q11" s="4"/>
      <c r="R11" s="4"/>
      <c r="S11" s="39"/>
      <c r="T11" s="36"/>
      <c r="U11" s="43"/>
      <c r="V11" s="5">
        <v>450</v>
      </c>
      <c r="W11" s="43"/>
      <c r="X11" s="47"/>
      <c r="Y11" s="46"/>
      <c r="Z11" s="43"/>
      <c r="AA11" s="43"/>
      <c r="AB11" s="49"/>
    </row>
    <row r="12" spans="15:29" x14ac:dyDescent="0.3">
      <c r="O12" s="30"/>
      <c r="P12" s="55" t="s">
        <v>23</v>
      </c>
      <c r="Q12" s="23"/>
      <c r="R12" s="24"/>
      <c r="S12" s="40"/>
      <c r="T12" s="37">
        <v>12989</v>
      </c>
      <c r="U12" s="25">
        <f>T12*0.12</f>
        <v>1558.6799999999998</v>
      </c>
      <c r="V12" s="26">
        <v>9869</v>
      </c>
      <c r="W12" s="25">
        <f>V12*0.08</f>
        <v>789.52</v>
      </c>
      <c r="X12" s="53">
        <f ca="1">SUMPRODUCT(SUMIF(INDIRECT(TEXT(DATE(2013,ROW(INDIRECT("1:"&amp;$AC$1)),1),"mmmm")&amp;"!P4:P60"),$P12,INDIRECT(TEXT(DATE(2013,ROW(INDIRECT("1:"&amp;$AC$1)),1),"mmmm")&amp;"!AB4:AB13")))</f>
        <v>2026.6</v>
      </c>
      <c r="Y12" s="61">
        <f ca="1">U12+W12-X12</f>
        <v>321.59999999999991</v>
      </c>
      <c r="Z12" s="26"/>
      <c r="AA12" s="28">
        <v>30</v>
      </c>
      <c r="AB12" s="29">
        <f ca="1">Y12+Z12+AA12</f>
        <v>351.59999999999991</v>
      </c>
    </row>
    <row r="13" spans="15:29" x14ac:dyDescent="0.3">
      <c r="O13" s="1"/>
      <c r="P13" s="54">
        <v>41330</v>
      </c>
      <c r="Q13" s="4"/>
      <c r="R13" s="4"/>
      <c r="S13" s="39"/>
      <c r="T13" s="36"/>
      <c r="U13" s="43"/>
      <c r="V13" s="5">
        <v>1250</v>
      </c>
      <c r="W13" s="43"/>
      <c r="X13" s="47"/>
      <c r="Y13" s="46"/>
      <c r="Z13" s="44"/>
      <c r="AA13" s="45"/>
      <c r="AB13" s="49"/>
    </row>
    <row r="14" spans="15:29" x14ac:dyDescent="0.3">
      <c r="O14" s="1"/>
      <c r="P14" s="54">
        <v>41333</v>
      </c>
      <c r="Q14" s="4"/>
      <c r="R14" s="4"/>
      <c r="S14" s="39"/>
      <c r="T14" s="36">
        <v>890</v>
      </c>
      <c r="U14" s="43"/>
      <c r="V14" s="5"/>
      <c r="W14" s="43"/>
      <c r="X14" s="47"/>
      <c r="Y14" s="46"/>
      <c r="Z14" s="44"/>
      <c r="AA14" s="45"/>
      <c r="AB14" s="49"/>
    </row>
    <row r="15" spans="15:29" ht="15" thickBot="1" x14ac:dyDescent="0.35">
      <c r="O15" s="30"/>
      <c r="P15" s="55" t="s">
        <v>31</v>
      </c>
      <c r="Q15" s="23"/>
      <c r="R15" s="24"/>
      <c r="S15" s="40"/>
      <c r="T15" s="37">
        <f>SUM(T13:T14)</f>
        <v>890</v>
      </c>
      <c r="U15" s="25">
        <f>T15*0.12</f>
        <v>106.8</v>
      </c>
      <c r="V15" s="26">
        <f>SUM(V13:V14)</f>
        <v>1250</v>
      </c>
      <c r="W15" s="25">
        <f>V15*0.08</f>
        <v>100</v>
      </c>
      <c r="X15" s="53">
        <f ca="1">SUMPRODUCT(SUMIF(INDIRECT(TEXT(DATE(2013,ROW(INDIRECT("1:"&amp;$AC$1)),1),"mmmm")&amp;"!P4:P60"),$P15,INDIRECT(TEXT(DATE(2013,ROW(INDIRECT("1:"&amp;$AC$1)),1),"mmmm")&amp;"!AB4:AB13")))</f>
        <v>0</v>
      </c>
      <c r="Y15" s="61">
        <f ca="1">U15+W15-X15</f>
        <v>206.8</v>
      </c>
      <c r="Z15" s="26">
        <v>42</v>
      </c>
      <c r="AA15" s="28"/>
      <c r="AB15" s="29">
        <f ca="1">Y15+Z15+AA15</f>
        <v>248.8</v>
      </c>
    </row>
    <row r="16" spans="15:29" ht="15" thickBot="1" x14ac:dyDescent="0.35">
      <c r="T16" s="31">
        <f>T6+T9+T12+T15</f>
        <v>17960</v>
      </c>
      <c r="U16" s="31">
        <f>U6+U9+U12+U15</f>
        <v>2155.1999999999998</v>
      </c>
      <c r="V16" s="31">
        <f>V6+V9+V12+V15</f>
        <v>16094</v>
      </c>
      <c r="W16" s="31">
        <f>W6+W9+W12+W15</f>
        <v>1287.52</v>
      </c>
      <c r="X16" s="31">
        <f ca="1">X6+X9+X12+X15</f>
        <v>2200.6</v>
      </c>
      <c r="Y16" s="31" t="e">
        <f ca="1">Y9+#REF!+Y12+Y15</f>
        <v>#REF!</v>
      </c>
      <c r="Z16" s="31">
        <f>Z6+Z9+Z12+Z15</f>
        <v>64</v>
      </c>
      <c r="AA16" s="31">
        <f>AA6+AA9+AA12+AA15</f>
        <v>74</v>
      </c>
      <c r="AB16" s="31">
        <f ca="1">AB6+AB9+AB12+AB15</f>
        <v>1127.5999999999999</v>
      </c>
    </row>
    <row r="17" ht="15" thickTop="1" x14ac:dyDescent="0.3"/>
  </sheetData>
  <mergeCells count="6">
    <mergeCell ref="Y2:Y3"/>
    <mergeCell ref="O2:O3"/>
    <mergeCell ref="P2:P3"/>
    <mergeCell ref="Q2:Q3"/>
    <mergeCell ref="R2:S2"/>
    <mergeCell ref="X2:X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O1:AC17"/>
  <sheetViews>
    <sheetView topLeftCell="E1" workbookViewId="0">
      <selection activeCell="AB15" sqref="AB15"/>
    </sheetView>
  </sheetViews>
  <sheetFormatPr baseColWidth="10" defaultRowHeight="14.4" x14ac:dyDescent="0.3"/>
  <cols>
    <col min="1" max="1" width="3" customWidth="1"/>
    <col min="2" max="15" width="2.77734375" customWidth="1"/>
    <col min="16" max="17" width="6.77734375" customWidth="1"/>
    <col min="18" max="18" width="8.77734375" customWidth="1"/>
    <col min="19" max="28" width="7.77734375" customWidth="1"/>
    <col min="29" max="29" width="4.33203125" customWidth="1"/>
  </cols>
  <sheetData>
    <row r="1" spans="15:29" ht="16.2" thickTop="1" x14ac:dyDescent="0.3">
      <c r="O1" s="17"/>
      <c r="P1" s="18"/>
      <c r="Q1" s="15" t="s">
        <v>50</v>
      </c>
      <c r="R1" s="16"/>
      <c r="S1" s="38"/>
      <c r="T1" s="19"/>
      <c r="U1" s="19"/>
      <c r="V1" s="19"/>
      <c r="W1" s="19"/>
      <c r="X1" s="19"/>
      <c r="Y1" s="19"/>
      <c r="Z1" s="19"/>
      <c r="AA1" s="19"/>
      <c r="AB1" s="20"/>
      <c r="AC1" s="52">
        <f ca="1">MONTH("1/"&amp;MID(CELL("nomfichier",$A$1),FIND("]",CELL("nomfichier",$A$1))+1,32))-1</f>
        <v>8</v>
      </c>
    </row>
    <row r="2" spans="15:29" ht="14.4" customHeight="1" x14ac:dyDescent="0.3">
      <c r="O2" s="67" t="s">
        <v>3</v>
      </c>
      <c r="P2" s="69" t="s">
        <v>1</v>
      </c>
      <c r="Q2" s="69" t="s">
        <v>2</v>
      </c>
      <c r="R2" s="71" t="s">
        <v>4</v>
      </c>
      <c r="S2" s="72"/>
      <c r="T2" s="34" t="s">
        <v>5</v>
      </c>
      <c r="U2" s="3"/>
      <c r="V2" s="8" t="s">
        <v>6</v>
      </c>
      <c r="W2" s="3"/>
      <c r="X2" s="73" t="s">
        <v>8</v>
      </c>
      <c r="Y2" s="65" t="s">
        <v>0</v>
      </c>
      <c r="Z2" s="21" t="s">
        <v>13</v>
      </c>
      <c r="AA2" s="21"/>
      <c r="AB2" s="9" t="s">
        <v>12</v>
      </c>
    </row>
    <row r="3" spans="15:29" ht="15" thickBot="1" x14ac:dyDescent="0.35">
      <c r="O3" s="68"/>
      <c r="P3" s="70"/>
      <c r="Q3" s="70"/>
      <c r="R3" s="50" t="s">
        <v>37</v>
      </c>
      <c r="S3" s="51" t="s">
        <v>38</v>
      </c>
      <c r="T3" s="35" t="s">
        <v>7</v>
      </c>
      <c r="U3" s="11" t="s">
        <v>11</v>
      </c>
      <c r="V3" s="10" t="s">
        <v>7</v>
      </c>
      <c r="W3" s="11" t="s">
        <v>11</v>
      </c>
      <c r="X3" s="74"/>
      <c r="Y3" s="66"/>
      <c r="Z3" s="13" t="s">
        <v>9</v>
      </c>
      <c r="AA3" s="14" t="s">
        <v>10</v>
      </c>
      <c r="AB3" s="12"/>
    </row>
    <row r="4" spans="15:29" x14ac:dyDescent="0.3">
      <c r="O4" s="1"/>
      <c r="P4" s="54">
        <v>41311</v>
      </c>
      <c r="Q4" s="4"/>
      <c r="R4" s="4"/>
      <c r="S4" s="39"/>
      <c r="T4" s="36">
        <v>3221</v>
      </c>
      <c r="U4" s="43"/>
      <c r="V4" s="5"/>
      <c r="W4" s="43"/>
      <c r="X4" s="47"/>
      <c r="Y4" s="46"/>
      <c r="Z4" s="43"/>
      <c r="AA4" s="43"/>
      <c r="AB4" s="48"/>
    </row>
    <row r="5" spans="15:29" x14ac:dyDescent="0.3">
      <c r="O5" s="1"/>
      <c r="P5" s="54">
        <v>41312</v>
      </c>
      <c r="Q5" s="4"/>
      <c r="R5" s="4"/>
      <c r="S5" s="39"/>
      <c r="T5" s="36">
        <v>10000</v>
      </c>
      <c r="U5" s="43"/>
      <c r="V5" s="5">
        <v>4520</v>
      </c>
      <c r="W5" s="43"/>
      <c r="X5" s="47"/>
      <c r="Y5" s="46"/>
      <c r="Z5" s="43"/>
      <c r="AA5" s="43"/>
      <c r="AB5" s="48"/>
    </row>
    <row r="6" spans="15:29" x14ac:dyDescent="0.3">
      <c r="O6" s="22"/>
      <c r="P6" s="55" t="s">
        <v>42</v>
      </c>
      <c r="Q6" s="23"/>
      <c r="R6" s="24"/>
      <c r="S6" s="40"/>
      <c r="T6" s="37">
        <f>SUM(T4:T5)</f>
        <v>13221</v>
      </c>
      <c r="U6" s="25">
        <f>T6*0.12</f>
        <v>1586.52</v>
      </c>
      <c r="V6" s="26">
        <v>9520</v>
      </c>
      <c r="W6" s="25">
        <f>V6*0.08</f>
        <v>761.6</v>
      </c>
      <c r="X6" s="53">
        <f ca="1">SUMPRODUCT(SUMIF(INDIRECT(TEXT(DATE(2013,ROW(INDIRECT("1:"&amp;$AC$1)),1),"mmmm")&amp;"!P4:P60"),$P6,INDIRECT(TEXT(DATE(2013,ROW(INDIRECT("1:"&amp;$AC$1)),1),"mmmm")&amp;"!AB4:AB13")))</f>
        <v>0</v>
      </c>
      <c r="Y6" s="27">
        <f ca="1">U6+W6-X6</f>
        <v>2348.12</v>
      </c>
      <c r="Z6" s="26">
        <v>22</v>
      </c>
      <c r="AA6" s="28"/>
      <c r="AB6" s="29">
        <f ca="1">Y6+Z6+AA6</f>
        <v>2370.12</v>
      </c>
    </row>
    <row r="7" spans="15:29" x14ac:dyDescent="0.3">
      <c r="O7" s="7"/>
      <c r="P7" s="56">
        <v>41315</v>
      </c>
      <c r="Q7" s="6"/>
      <c r="R7" s="6"/>
      <c r="S7" s="41"/>
      <c r="T7" s="36">
        <v>860</v>
      </c>
      <c r="U7" s="43"/>
      <c r="V7" s="5"/>
      <c r="W7" s="43"/>
      <c r="X7" s="47"/>
      <c r="Y7" s="46"/>
      <c r="Z7" s="43"/>
      <c r="AA7" s="43"/>
      <c r="AB7" s="49"/>
    </row>
    <row r="8" spans="15:29" x14ac:dyDescent="0.3">
      <c r="O8" s="7"/>
      <c r="P8" s="56">
        <v>41316</v>
      </c>
      <c r="Q8" s="6"/>
      <c r="R8" s="6"/>
      <c r="S8" s="41"/>
      <c r="T8" s="36"/>
      <c r="U8" s="43"/>
      <c r="V8" s="5">
        <v>455</v>
      </c>
      <c r="W8" s="43"/>
      <c r="X8" s="47"/>
      <c r="Y8" s="46"/>
      <c r="Z8" s="43"/>
      <c r="AA8" s="43"/>
      <c r="AB8" s="49"/>
    </row>
    <row r="9" spans="15:29" x14ac:dyDescent="0.3">
      <c r="O9" s="30"/>
      <c r="P9" s="55" t="s">
        <v>25</v>
      </c>
      <c r="Q9" s="23"/>
      <c r="R9" s="24"/>
      <c r="S9" s="40"/>
      <c r="T9" s="37">
        <f>SUM(T7:T8)</f>
        <v>860</v>
      </c>
      <c r="U9" s="25">
        <f>T9*0.12</f>
        <v>103.2</v>
      </c>
      <c r="V9" s="26">
        <f>SUM(V7:V8)</f>
        <v>455</v>
      </c>
      <c r="W9" s="25">
        <f>V9*0.08</f>
        <v>36.4</v>
      </c>
      <c r="X9" s="53">
        <f ca="1">SUMPRODUCT(SUMIF(INDIRECT(TEXT(DATE(2013,ROW(INDIRECT("1:"&amp;$AC$1)),1),"mmmm")&amp;"!P4:P60"),$P9,INDIRECT(TEXT(DATE(2013,ROW(INDIRECT("1:"&amp;$AC$1)),1),"mmmm")&amp;"!AB4:AB13")))</f>
        <v>174</v>
      </c>
      <c r="Y9" s="27">
        <f ca="1">U9+W9-X9</f>
        <v>-34.400000000000006</v>
      </c>
      <c r="Z9" s="26"/>
      <c r="AA9" s="28">
        <v>44</v>
      </c>
      <c r="AB9" s="29">
        <f ca="1">Y9+Z9+AA9</f>
        <v>9.5999999999999943</v>
      </c>
    </row>
    <row r="10" spans="15:29" x14ac:dyDescent="0.3">
      <c r="O10" s="1"/>
      <c r="P10" s="54">
        <v>41317</v>
      </c>
      <c r="Q10" s="4"/>
      <c r="R10" s="4"/>
      <c r="S10" s="39"/>
      <c r="T10" s="36">
        <v>900</v>
      </c>
      <c r="U10" s="43"/>
      <c r="V10" s="5"/>
      <c r="W10" s="43"/>
      <c r="X10" s="47"/>
      <c r="Y10" s="46"/>
      <c r="Z10" s="43"/>
      <c r="AA10" s="43"/>
      <c r="AB10" s="49"/>
    </row>
    <row r="11" spans="15:29" x14ac:dyDescent="0.3">
      <c r="O11" s="1"/>
      <c r="P11" s="54">
        <v>41319</v>
      </c>
      <c r="Q11" s="4"/>
      <c r="R11" s="4"/>
      <c r="S11" s="39"/>
      <c r="T11" s="36">
        <v>9000</v>
      </c>
      <c r="U11" s="43"/>
      <c r="V11" s="5">
        <v>450</v>
      </c>
      <c r="W11" s="43"/>
      <c r="X11" s="47"/>
      <c r="Y11" s="46"/>
      <c r="Z11" s="43"/>
      <c r="AA11" s="43"/>
      <c r="AB11" s="49"/>
    </row>
    <row r="12" spans="15:29" x14ac:dyDescent="0.3">
      <c r="O12" s="30"/>
      <c r="P12" s="55" t="s">
        <v>17</v>
      </c>
      <c r="Q12" s="23"/>
      <c r="R12" s="24"/>
      <c r="S12" s="40"/>
      <c r="T12" s="37">
        <f>SUM(T10:T11)</f>
        <v>9900</v>
      </c>
      <c r="U12" s="25">
        <f>T12*0.12</f>
        <v>1188</v>
      </c>
      <c r="V12" s="26">
        <f>SUM(V10:V11)</f>
        <v>450</v>
      </c>
      <c r="W12" s="25">
        <f>V12*0.08</f>
        <v>36</v>
      </c>
      <c r="X12" s="53">
        <f ca="1">SUMPRODUCT(SUMIF(INDIRECT(TEXT(DATE(2013,ROW(INDIRECT("1:"&amp;$AC$1)),1),"mmmm")&amp;"!P4:P60"),$P12,INDIRECT(TEXT(DATE(2013,ROW(INDIRECT("1:"&amp;$AC$1)),1),"mmmm")&amp;"!AB4:AB13")))</f>
        <v>770.12</v>
      </c>
      <c r="Y12" s="27">
        <f ca="1">U12+W12-X12</f>
        <v>453.88</v>
      </c>
      <c r="Z12" s="26"/>
      <c r="AA12" s="28">
        <v>30</v>
      </c>
      <c r="AB12" s="29">
        <f ca="1">Y12+Z12+AA12</f>
        <v>483.88</v>
      </c>
    </row>
    <row r="13" spans="15:29" ht="14.4" customHeight="1" x14ac:dyDescent="0.3">
      <c r="O13" s="1"/>
      <c r="P13" s="54">
        <v>41330</v>
      </c>
      <c r="Q13" s="4"/>
      <c r="R13" s="4"/>
      <c r="S13" s="39"/>
      <c r="T13" s="36"/>
      <c r="U13" s="43"/>
      <c r="V13" s="5">
        <v>1250</v>
      </c>
      <c r="W13" s="43"/>
      <c r="X13" s="47"/>
      <c r="Y13" s="46"/>
      <c r="Z13" s="44"/>
      <c r="AA13" s="45"/>
      <c r="AB13" s="49"/>
    </row>
    <row r="14" spans="15:29" x14ac:dyDescent="0.3">
      <c r="O14" s="1"/>
      <c r="P14" s="54">
        <v>41333</v>
      </c>
      <c r="Q14" s="4"/>
      <c r="R14" s="4"/>
      <c r="S14" s="39"/>
      <c r="T14" s="36">
        <v>890</v>
      </c>
      <c r="U14" s="43"/>
      <c r="V14" s="5"/>
      <c r="W14" s="43"/>
      <c r="X14" s="47"/>
      <c r="Y14" s="46"/>
      <c r="Z14" s="44"/>
      <c r="AA14" s="45"/>
      <c r="AB14" s="49"/>
    </row>
    <row r="15" spans="15:29" ht="15" thickBot="1" x14ac:dyDescent="0.35">
      <c r="O15" s="30"/>
      <c r="P15" s="55" t="s">
        <v>41</v>
      </c>
      <c r="Q15" s="23"/>
      <c r="R15" s="24"/>
      <c r="S15" s="40"/>
      <c r="T15" s="37">
        <f>SUM(T13:T14)</f>
        <v>890</v>
      </c>
      <c r="U15" s="25">
        <f>T15*0.12</f>
        <v>106.8</v>
      </c>
      <c r="V15" s="26">
        <f>SUM(V13:V14)</f>
        <v>1250</v>
      </c>
      <c r="W15" s="25">
        <f>V15*0.08</f>
        <v>100</v>
      </c>
      <c r="X15" s="53">
        <f ca="1">SUMPRODUCT(SUMIF(INDIRECT(TEXT(DATE(2013,ROW(INDIRECT("1:"&amp;$AC$1)),1),"mmmm")&amp;"!P4:P60"),$P15,INDIRECT(TEXT(DATE(2013,ROW(INDIRECT("1:"&amp;$AC$1)),1),"mmmm")&amp;"!AB4:AB13")))</f>
        <v>0</v>
      </c>
      <c r="Y15" s="27">
        <f ca="1">U15+W15-X15</f>
        <v>206.8</v>
      </c>
      <c r="Z15" s="26">
        <v>42</v>
      </c>
      <c r="AA15" s="28"/>
      <c r="AB15" s="64">
        <f ca="1">Y15+Z15+AA15</f>
        <v>248.8</v>
      </c>
    </row>
    <row r="16" spans="15:29" ht="15" thickBot="1" x14ac:dyDescent="0.35">
      <c r="O16" s="33"/>
      <c r="P16" s="32"/>
      <c r="Q16" s="32"/>
      <c r="R16" s="32"/>
      <c r="S16" s="42"/>
      <c r="T16" s="31">
        <f t="shared" ref="T16:AB16" si="0">T6+T9+T12+T15</f>
        <v>24871</v>
      </c>
      <c r="U16" s="31">
        <f t="shared" si="0"/>
        <v>2984.5200000000004</v>
      </c>
      <c r="V16" s="31">
        <f t="shared" si="0"/>
        <v>11675</v>
      </c>
      <c r="W16" s="31">
        <f t="shared" si="0"/>
        <v>934</v>
      </c>
      <c r="X16" s="31">
        <f t="shared" ca="1" si="0"/>
        <v>944.12</v>
      </c>
      <c r="Y16" s="31">
        <f t="shared" ca="1" si="0"/>
        <v>2974.4</v>
      </c>
      <c r="Z16" s="31">
        <f t="shared" si="0"/>
        <v>64</v>
      </c>
      <c r="AA16" s="31">
        <f t="shared" si="0"/>
        <v>74</v>
      </c>
      <c r="AB16" s="31">
        <f t="shared" ca="1" si="0"/>
        <v>3112.4</v>
      </c>
    </row>
    <row r="17" ht="15" thickTop="1" x14ac:dyDescent="0.3"/>
  </sheetData>
  <mergeCells count="6">
    <mergeCell ref="Y2:Y3"/>
    <mergeCell ref="O2:O3"/>
    <mergeCell ref="P2:P3"/>
    <mergeCell ref="Q2:Q3"/>
    <mergeCell ref="R2:S2"/>
    <mergeCell ref="X2:X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13</vt:i4>
      </vt:variant>
    </vt:vector>
  </HeadingPairs>
  <TitlesOfParts>
    <vt:vector size="13" baseType="lpstr">
      <vt:lpstr>janvier</vt:lpstr>
      <vt:lpstr>février</vt:lpstr>
      <vt:lpstr>mars</vt:lpstr>
      <vt:lpstr>avril</vt:lpstr>
      <vt:lpstr>mai</vt:lpstr>
      <vt:lpstr>juin</vt:lpstr>
      <vt:lpstr>juillet</vt:lpstr>
      <vt:lpstr>août</vt:lpstr>
      <vt:lpstr>septembre</vt:lpstr>
      <vt:lpstr>octobre</vt:lpstr>
      <vt:lpstr>novembre</vt:lpstr>
      <vt:lpstr>décembre</vt:lpstr>
      <vt:lpstr>Feuil3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pap</dc:creator>
  <cp:lastModifiedBy>pap</cp:lastModifiedBy>
  <cp:lastPrinted>2013-12-09T10:05:49Z</cp:lastPrinted>
  <dcterms:created xsi:type="dcterms:W3CDTF">2013-11-14T09:16:13Z</dcterms:created>
  <dcterms:modified xsi:type="dcterms:W3CDTF">2013-12-15T11:30:18Z</dcterms:modified>
</cp:coreProperties>
</file>