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8" windowWidth="9252" windowHeight="5892" activeTab="3"/>
  </bookViews>
  <sheets>
    <sheet name="Produits" sheetId="1" r:id="rId1"/>
    <sheet name="Clients" sheetId="2" r:id="rId2"/>
    <sheet name="Tabletaux" sheetId="3" r:id="rId3"/>
    <sheet name="Facture" sheetId="4" r:id="rId4"/>
  </sheets>
  <definedNames>
    <definedName name="_xlnm._FilterDatabase" localSheetId="0" hidden="1">Produits!$A$3:$E$10</definedName>
  </definedNames>
  <calcPr calcId="144525"/>
</workbook>
</file>

<file path=xl/calcChain.xml><?xml version="1.0" encoding="utf-8"?>
<calcChain xmlns="http://schemas.openxmlformats.org/spreadsheetml/2006/main">
  <c r="G26" i="4" l="1"/>
  <c r="F26" i="4"/>
  <c r="F25" i="4" l="1"/>
  <c r="G18" i="4"/>
  <c r="E15" i="4"/>
  <c r="E16" i="4"/>
  <c r="E17" i="4"/>
  <c r="E18" i="4"/>
  <c r="E19" i="4"/>
  <c r="E20" i="4"/>
  <c r="E21" i="4"/>
  <c r="E22" i="4"/>
  <c r="C16" i="4"/>
  <c r="G16" i="4" s="1"/>
  <c r="C17" i="4"/>
  <c r="H17" i="4" s="1"/>
  <c r="C18" i="4"/>
  <c r="F18" i="4" s="1"/>
  <c r="C19" i="4"/>
  <c r="F19" i="4" s="1"/>
  <c r="C20" i="4"/>
  <c r="F20" i="4" s="1"/>
  <c r="C21" i="4"/>
  <c r="F21" i="4" s="1"/>
  <c r="C22" i="4"/>
  <c r="H22" i="4" s="1"/>
  <c r="C15" i="4"/>
  <c r="G15" i="4" s="1"/>
  <c r="A20" i="4"/>
  <c r="A22" i="4"/>
  <c r="B16" i="4"/>
  <c r="B17" i="4"/>
  <c r="B18" i="4"/>
  <c r="B19" i="4"/>
  <c r="B20" i="4"/>
  <c r="B21" i="4"/>
  <c r="B22" i="4"/>
  <c r="B15" i="4"/>
  <c r="A16" i="4"/>
  <c r="A17" i="4"/>
  <c r="A18" i="4"/>
  <c r="A19" i="4"/>
  <c r="A21" i="4"/>
  <c r="A15" i="4"/>
  <c r="G25" i="4" l="1"/>
  <c r="H25" i="4"/>
  <c r="H26" i="4" s="1"/>
</calcChain>
</file>

<file path=xl/sharedStrings.xml><?xml version="1.0" encoding="utf-8"?>
<sst xmlns="http://schemas.openxmlformats.org/spreadsheetml/2006/main" count="59" uniqueCount="53">
  <si>
    <t>Code</t>
  </si>
  <si>
    <t>désignation</t>
  </si>
  <si>
    <t xml:space="preserve">moniteur couleur </t>
  </si>
  <si>
    <t>Boîte 10 disquettes</t>
  </si>
  <si>
    <t>PRODUITS</t>
  </si>
  <si>
    <t>table basse</t>
  </si>
  <si>
    <t>chaise bois</t>
  </si>
  <si>
    <t>chaise plastique</t>
  </si>
  <si>
    <t>bar roulant</t>
  </si>
  <si>
    <t>Stylo Feutre</t>
  </si>
  <si>
    <t>PU Brut</t>
  </si>
  <si>
    <t>Code TVA</t>
  </si>
  <si>
    <t>Imprimante</t>
  </si>
  <si>
    <t>CLIENTS</t>
  </si>
  <si>
    <t>n° client</t>
  </si>
  <si>
    <t>cli1</t>
  </si>
  <si>
    <t>cli2</t>
  </si>
  <si>
    <t>clI3</t>
  </si>
  <si>
    <t>cli4</t>
  </si>
  <si>
    <t>Nom client</t>
  </si>
  <si>
    <t>CANTET</t>
  </si>
  <si>
    <t>GARCIA</t>
  </si>
  <si>
    <t>DUPONT</t>
  </si>
  <si>
    <t>DURANT</t>
  </si>
  <si>
    <t>Prénom client</t>
  </si>
  <si>
    <t>Yves</t>
  </si>
  <si>
    <t>Luc</t>
  </si>
  <si>
    <t>Pierre</t>
  </si>
  <si>
    <t>Mathias</t>
  </si>
  <si>
    <t>Adresse client</t>
  </si>
  <si>
    <t>10 rue Lecoq</t>
  </si>
  <si>
    <t>20 rue de metz</t>
  </si>
  <si>
    <t>11 rue de savoie</t>
  </si>
  <si>
    <t>5 rue merly</t>
  </si>
  <si>
    <t>Code postal client</t>
  </si>
  <si>
    <t>Ville client</t>
  </si>
  <si>
    <t>Toulouse</t>
  </si>
  <si>
    <t>Stock</t>
  </si>
  <si>
    <t>Taux TVA</t>
  </si>
  <si>
    <t>Seuil pour remise</t>
  </si>
  <si>
    <t>Taux de remise</t>
  </si>
  <si>
    <t>Code Art</t>
  </si>
  <si>
    <t>designation</t>
  </si>
  <si>
    <t>Qté</t>
  </si>
  <si>
    <t>HT à 7%</t>
  </si>
  <si>
    <t>HT à 18,6%</t>
  </si>
  <si>
    <t>HT à 33,33%</t>
  </si>
  <si>
    <t>Total HT</t>
  </si>
  <si>
    <t>Remise</t>
  </si>
  <si>
    <t>Total Net</t>
  </si>
  <si>
    <t>TVA</t>
  </si>
  <si>
    <t>Totaux TTC</t>
  </si>
  <si>
    <t>Total 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</si>
</sst>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9" fontId="0" fillId="0" borderId="1" xfId="0" applyNumberFormat="1" applyBorder="1"/>
    <xf numFmtId="10" fontId="0" fillId="0" borderId="1" xfId="0" applyNumberFormat="1" applyBorder="1"/>
    <xf numFmtId="0" fontId="2" fillId="0" borderId="1" xfId="0" applyFont="1" applyBorder="1"/>
    <xf numFmtId="0" fontId="2" fillId="2" borderId="1" xfId="0" applyFont="1" applyFill="1" applyBorder="1"/>
    <xf numFmtId="44" fontId="0" fillId="0" borderId="1" xfId="1" applyFont="1" applyBorder="1"/>
    <xf numFmtId="0" fontId="0" fillId="0" borderId="1" xfId="0" applyFill="1" applyBorder="1"/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3" sqref="D3"/>
    </sheetView>
  </sheetViews>
  <sheetFormatPr baseColWidth="10" defaultRowHeight="14.4" x14ac:dyDescent="0.3"/>
  <cols>
    <col min="2" max="2" width="23" customWidth="1"/>
    <col min="3" max="3" width="11.88671875" customWidth="1"/>
  </cols>
  <sheetData>
    <row r="1" spans="1:5" x14ac:dyDescent="0.3">
      <c r="A1" s="9" t="s">
        <v>4</v>
      </c>
      <c r="B1" s="10"/>
      <c r="C1" s="10"/>
      <c r="D1" s="10"/>
      <c r="E1" s="10"/>
    </row>
    <row r="2" spans="1:5" x14ac:dyDescent="0.3">
      <c r="A2" s="5" t="s">
        <v>0</v>
      </c>
      <c r="B2" s="5" t="s">
        <v>1</v>
      </c>
      <c r="C2" s="5" t="s">
        <v>10</v>
      </c>
      <c r="D2" s="5" t="s">
        <v>11</v>
      </c>
      <c r="E2" s="5" t="s">
        <v>37</v>
      </c>
    </row>
    <row r="3" spans="1:5" x14ac:dyDescent="0.3">
      <c r="A3" s="1">
        <v>55</v>
      </c>
      <c r="B3" s="1" t="s">
        <v>12</v>
      </c>
      <c r="C3" s="6">
        <v>5349</v>
      </c>
      <c r="D3" s="1">
        <v>2</v>
      </c>
      <c r="E3" s="1">
        <v>12</v>
      </c>
    </row>
    <row r="4" spans="1:5" x14ac:dyDescent="0.3">
      <c r="A4" s="1">
        <v>100</v>
      </c>
      <c r="B4" s="1" t="s">
        <v>2</v>
      </c>
      <c r="C4" s="6">
        <v>550</v>
      </c>
      <c r="D4" s="1">
        <v>2</v>
      </c>
      <c r="E4" s="1">
        <v>10</v>
      </c>
    </row>
    <row r="5" spans="1:5" x14ac:dyDescent="0.3">
      <c r="A5" s="1">
        <v>120</v>
      </c>
      <c r="B5" s="1" t="s">
        <v>3</v>
      </c>
      <c r="C5" s="6">
        <v>10</v>
      </c>
      <c r="D5" s="1">
        <v>3</v>
      </c>
      <c r="E5" s="1">
        <v>250</v>
      </c>
    </row>
    <row r="6" spans="1:5" x14ac:dyDescent="0.3">
      <c r="A6" s="1">
        <v>150</v>
      </c>
      <c r="B6" s="1" t="s">
        <v>5</v>
      </c>
      <c r="C6" s="6">
        <v>1350</v>
      </c>
      <c r="D6" s="1">
        <v>1</v>
      </c>
      <c r="E6" s="1">
        <v>10</v>
      </c>
    </row>
    <row r="7" spans="1:5" x14ac:dyDescent="0.3">
      <c r="A7" s="1">
        <v>200</v>
      </c>
      <c r="B7" s="1" t="s">
        <v>6</v>
      </c>
      <c r="C7" s="6">
        <v>290</v>
      </c>
      <c r="D7" s="1">
        <v>1</v>
      </c>
      <c r="E7" s="1">
        <v>45</v>
      </c>
    </row>
    <row r="8" spans="1:5" x14ac:dyDescent="0.3">
      <c r="A8" s="1">
        <v>230</v>
      </c>
      <c r="B8" s="1" t="s">
        <v>7</v>
      </c>
      <c r="C8" s="6">
        <v>90</v>
      </c>
      <c r="D8" s="1">
        <v>1</v>
      </c>
      <c r="E8" s="1">
        <v>65</v>
      </c>
    </row>
    <row r="9" spans="1:5" x14ac:dyDescent="0.3">
      <c r="A9" s="1">
        <v>300</v>
      </c>
      <c r="B9" s="1" t="s">
        <v>8</v>
      </c>
      <c r="C9" s="6">
        <v>990</v>
      </c>
      <c r="D9" s="1">
        <v>1</v>
      </c>
      <c r="E9" s="1">
        <v>7</v>
      </c>
    </row>
    <row r="10" spans="1:5" x14ac:dyDescent="0.3">
      <c r="A10" s="1">
        <v>569</v>
      </c>
      <c r="B10" s="1" t="s">
        <v>9</v>
      </c>
      <c r="C10" s="6">
        <v>12</v>
      </c>
      <c r="D10" s="1">
        <v>3</v>
      </c>
      <c r="E10" s="1">
        <v>300</v>
      </c>
    </row>
  </sheetData>
  <mergeCells count="1">
    <mergeCell ref="A1:E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C18" sqref="C18"/>
    </sheetView>
  </sheetViews>
  <sheetFormatPr baseColWidth="10" defaultRowHeight="14.4" x14ac:dyDescent="0.3"/>
  <cols>
    <col min="4" max="4" width="14.88671875" customWidth="1"/>
    <col min="5" max="5" width="16.88671875" customWidth="1"/>
  </cols>
  <sheetData>
    <row r="1" spans="1:6" x14ac:dyDescent="0.3">
      <c r="B1" s="11" t="s">
        <v>13</v>
      </c>
      <c r="C1" s="12"/>
    </row>
    <row r="2" spans="1:6" x14ac:dyDescent="0.3">
      <c r="A2" s="4" t="s">
        <v>14</v>
      </c>
      <c r="B2" s="4" t="s">
        <v>19</v>
      </c>
      <c r="C2" s="4" t="s">
        <v>24</v>
      </c>
      <c r="D2" s="4" t="s">
        <v>29</v>
      </c>
      <c r="E2" s="4" t="s">
        <v>34</v>
      </c>
      <c r="F2" s="4" t="s">
        <v>35</v>
      </c>
    </row>
    <row r="3" spans="1:6" x14ac:dyDescent="0.3">
      <c r="A3" s="1" t="s">
        <v>15</v>
      </c>
      <c r="B3" s="1" t="s">
        <v>23</v>
      </c>
      <c r="C3" s="1" t="s">
        <v>25</v>
      </c>
      <c r="D3" s="1" t="s">
        <v>30</v>
      </c>
      <c r="E3" s="1">
        <v>31500</v>
      </c>
      <c r="F3" s="1" t="s">
        <v>36</v>
      </c>
    </row>
    <row r="4" spans="1:6" x14ac:dyDescent="0.3">
      <c r="A4" s="1" t="s">
        <v>16</v>
      </c>
      <c r="B4" s="1" t="s">
        <v>22</v>
      </c>
      <c r="C4" s="1" t="s">
        <v>26</v>
      </c>
      <c r="D4" s="1" t="s">
        <v>31</v>
      </c>
      <c r="E4" s="1">
        <v>31000</v>
      </c>
      <c r="F4" s="1" t="s">
        <v>36</v>
      </c>
    </row>
    <row r="5" spans="1:6" x14ac:dyDescent="0.3">
      <c r="A5" s="1" t="s">
        <v>17</v>
      </c>
      <c r="B5" s="1" t="s">
        <v>21</v>
      </c>
      <c r="C5" s="1" t="s">
        <v>27</v>
      </c>
      <c r="D5" s="1" t="s">
        <v>32</v>
      </c>
      <c r="E5" s="1">
        <v>31000</v>
      </c>
      <c r="F5" s="1" t="s">
        <v>36</v>
      </c>
    </row>
    <row r="6" spans="1:6" x14ac:dyDescent="0.3">
      <c r="A6" s="1" t="s">
        <v>18</v>
      </c>
      <c r="B6" s="1" t="s">
        <v>20</v>
      </c>
      <c r="C6" s="1" t="s">
        <v>28</v>
      </c>
      <c r="D6" s="1" t="s">
        <v>33</v>
      </c>
      <c r="E6" s="1">
        <v>31000</v>
      </c>
      <c r="F6" s="1" t="s">
        <v>36</v>
      </c>
    </row>
  </sheetData>
  <mergeCells count="1">
    <mergeCell ref="B1:C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baseColWidth="10" defaultRowHeight="14.4" x14ac:dyDescent="0.3"/>
  <cols>
    <col min="3" max="3" width="17.33203125" customWidth="1"/>
    <col min="4" max="4" width="14.5546875" customWidth="1"/>
  </cols>
  <sheetData>
    <row r="1" spans="1:4" x14ac:dyDescent="0.3">
      <c r="A1" s="1" t="s">
        <v>0</v>
      </c>
      <c r="B1" s="1" t="s">
        <v>38</v>
      </c>
      <c r="C1" s="1" t="s">
        <v>39</v>
      </c>
      <c r="D1" s="1" t="s">
        <v>40</v>
      </c>
    </row>
    <row r="2" spans="1:4" x14ac:dyDescent="0.3">
      <c r="A2" s="1">
        <v>1</v>
      </c>
      <c r="B2" s="2">
        <v>7.0000000000000007E-2</v>
      </c>
      <c r="C2" s="1">
        <v>12</v>
      </c>
      <c r="D2" s="2">
        <v>0.05</v>
      </c>
    </row>
    <row r="3" spans="1:4" x14ac:dyDescent="0.3">
      <c r="A3" s="1">
        <v>2</v>
      </c>
      <c r="B3" s="3">
        <v>0.186</v>
      </c>
      <c r="C3" s="1">
        <v>15</v>
      </c>
      <c r="D3" s="2">
        <v>0.12</v>
      </c>
    </row>
    <row r="4" spans="1:4" x14ac:dyDescent="0.3">
      <c r="A4" s="1">
        <v>3</v>
      </c>
      <c r="B4" s="3">
        <v>0.33329999999999999</v>
      </c>
      <c r="C4" s="1">
        <v>200</v>
      </c>
      <c r="D4" s="2">
        <v>0.2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H33"/>
  <sheetViews>
    <sheetView tabSelected="1" topLeftCell="A6" workbookViewId="0">
      <selection activeCell="D22" sqref="D22"/>
    </sheetView>
  </sheetViews>
  <sheetFormatPr baseColWidth="10" defaultRowHeight="14.4" x14ac:dyDescent="0.3"/>
  <cols>
    <col min="2" max="2" width="18.5546875" customWidth="1"/>
  </cols>
  <sheetData>
    <row r="14" spans="1:8" ht="30" customHeight="1" x14ac:dyDescent="0.3">
      <c r="A14" s="1" t="s">
        <v>41</v>
      </c>
      <c r="B14" s="1" t="s">
        <v>42</v>
      </c>
      <c r="C14" s="1" t="s">
        <v>10</v>
      </c>
      <c r="D14" s="1" t="s">
        <v>43</v>
      </c>
      <c r="E14" s="1" t="s">
        <v>38</v>
      </c>
      <c r="F14" s="1" t="s">
        <v>44</v>
      </c>
      <c r="G14" s="1" t="s">
        <v>45</v>
      </c>
      <c r="H14" s="1" t="s">
        <v>46</v>
      </c>
    </row>
    <row r="15" spans="1:8" x14ac:dyDescent="0.3">
      <c r="A15" s="1">
        <f>VLOOKUP(Produits!A3,Produits!A3:E10,1)</f>
        <v>55</v>
      </c>
      <c r="B15" s="1" t="str">
        <f>HLOOKUP(Produits!B3,Produits!A3:D10,1)</f>
        <v>Imprimante</v>
      </c>
      <c r="C15" s="1">
        <f>HLOOKUP(Produits!C3,Produits!A3:D10,1)</f>
        <v>5349</v>
      </c>
      <c r="D15" s="1">
        <v>35</v>
      </c>
      <c r="E15" s="3">
        <f>IF(Produits!D3=Tabletaux!$A$2,Tabletaux!$B$2,IF(Produits!D3=Tabletaux!$A$3,Tabletaux!$B$3,Tabletaux!$B$4))</f>
        <v>0.186</v>
      </c>
      <c r="F15" s="1"/>
      <c r="G15" s="1">
        <f>C15*D15*E15</f>
        <v>34821.99</v>
      </c>
      <c r="H15" s="1"/>
    </row>
    <row r="16" spans="1:8" x14ac:dyDescent="0.3">
      <c r="A16" s="1">
        <f>VLOOKUP(Produits!A4,Produits!A4:E11,1)</f>
        <v>100</v>
      </c>
      <c r="B16" s="1" t="str">
        <f>HLOOKUP(Produits!B4,Produits!A4:D11,1)</f>
        <v xml:space="preserve">moniteur couleur </v>
      </c>
      <c r="C16" s="1">
        <f>HLOOKUP(Produits!C4,Produits!A4:D11,1)</f>
        <v>550</v>
      </c>
      <c r="D16" s="1">
        <v>4</v>
      </c>
      <c r="E16" s="3">
        <f>IF(Produits!D4=Tabletaux!$A$2,Tabletaux!$B$2,IF(Produits!D4=Tabletaux!$A$3,Tabletaux!$B$3,Tabletaux!$B$4))</f>
        <v>0.186</v>
      </c>
      <c r="F16" s="1"/>
      <c r="G16" s="8">
        <f>C16*D16*E16</f>
        <v>409.2</v>
      </c>
      <c r="H16" s="1"/>
    </row>
    <row r="17" spans="1:8" x14ac:dyDescent="0.3">
      <c r="A17" s="1">
        <f>VLOOKUP(Produits!A5,Produits!A5:E12,1)</f>
        <v>120</v>
      </c>
      <c r="B17" s="1" t="str">
        <f>HLOOKUP(Produits!B5,Produits!A5:D12,1)</f>
        <v>Boîte 10 disquettes</v>
      </c>
      <c r="C17" s="1">
        <f>HLOOKUP(Produits!C5,Produits!A5:D12,1)</f>
        <v>10</v>
      </c>
      <c r="D17" s="1">
        <v>1</v>
      </c>
      <c r="E17" s="3">
        <f>IF(Produits!D5=Tabletaux!$A$2,Tabletaux!$B$2,IF(Produits!D5=Tabletaux!$A$3,Tabletaux!$B$3,Tabletaux!$B$4))</f>
        <v>0.33329999999999999</v>
      </c>
      <c r="F17" s="1"/>
      <c r="G17" s="8"/>
      <c r="H17" s="1">
        <f>C17*D17*E17</f>
        <v>3.3329999999999997</v>
      </c>
    </row>
    <row r="18" spans="1:8" x14ac:dyDescent="0.3">
      <c r="A18" s="1">
        <f>VLOOKUP(Produits!A6,Produits!A6:E13,1)</f>
        <v>150</v>
      </c>
      <c r="B18" s="1" t="str">
        <f>HLOOKUP(Produits!B6,Produits!A6:D13,1)</f>
        <v>table basse</v>
      </c>
      <c r="C18" s="1">
        <f>HLOOKUP(Produits!C6,Produits!A6:D13,1)</f>
        <v>1350</v>
      </c>
      <c r="D18" s="1">
        <v>3</v>
      </c>
      <c r="E18" s="3">
        <f>IF(Produits!D6=Tabletaux!$A$2,Tabletaux!$B$2,IF(Produits!D6=Tabletaux!$A$3,Tabletaux!$B$3,Tabletaux!$B$4))</f>
        <v>7.0000000000000007E-2</v>
      </c>
      <c r="F18" s="1">
        <f>C18*D18*E18</f>
        <v>283.5</v>
      </c>
      <c r="G18" s="8">
        <f>E18*F18</f>
        <v>19.845000000000002</v>
      </c>
      <c r="H18" s="1"/>
    </row>
    <row r="19" spans="1:8" x14ac:dyDescent="0.3">
      <c r="A19" s="1">
        <f>VLOOKUP(Produits!A7,Produits!A7:E14,1)</f>
        <v>200</v>
      </c>
      <c r="B19" s="1" t="str">
        <f>HLOOKUP(Produits!B7,Produits!A7:D14,1)</f>
        <v>chaise bois</v>
      </c>
      <c r="C19" s="1">
        <f>HLOOKUP(Produits!C7,Produits!A7:D14,1)</f>
        <v>290</v>
      </c>
      <c r="D19" s="1">
        <v>4</v>
      </c>
      <c r="E19" s="3">
        <f>IF(Produits!D7=Tabletaux!$A$2,Tabletaux!$B$2,IF(Produits!D7=Tabletaux!$A$3,Tabletaux!$B$3,Tabletaux!$B$4))</f>
        <v>7.0000000000000007E-2</v>
      </c>
      <c r="F19" s="8">
        <f t="shared" ref="F19:F21" si="0">C19*D19*E19</f>
        <v>81.2</v>
      </c>
      <c r="G19" s="8"/>
      <c r="H19" s="1"/>
    </row>
    <row r="20" spans="1:8" x14ac:dyDescent="0.3">
      <c r="A20" s="1">
        <f>VLOOKUP(Produits!A8,Produits!A8:E15,1)</f>
        <v>230</v>
      </c>
      <c r="B20" s="1" t="str">
        <f>HLOOKUP(Produits!B8,Produits!A8:D15,1)</f>
        <v>chaise plastique</v>
      </c>
      <c r="C20" s="1">
        <f>HLOOKUP(Produits!C8,Produits!A8:D15,1)</f>
        <v>90</v>
      </c>
      <c r="D20" s="7">
        <v>74</v>
      </c>
      <c r="E20" s="3">
        <f>IF(Produits!D8=Tabletaux!$A$2,Tabletaux!$B$2,IF(Produits!D8=Tabletaux!$A$3,Tabletaux!$B$3,Tabletaux!$B$4))</f>
        <v>7.0000000000000007E-2</v>
      </c>
      <c r="F20" s="8">
        <f t="shared" si="0"/>
        <v>466.20000000000005</v>
      </c>
      <c r="G20" s="8"/>
      <c r="H20" s="8"/>
    </row>
    <row r="21" spans="1:8" x14ac:dyDescent="0.3">
      <c r="A21" s="1">
        <f>VLOOKUP(Produits!A9,Produits!A9:E16,1)</f>
        <v>300</v>
      </c>
      <c r="B21" s="1" t="str">
        <f>HLOOKUP(Produits!B9,Produits!A9:D16,1)</f>
        <v>bar roulant</v>
      </c>
      <c r="C21" s="1">
        <f>HLOOKUP(Produits!C9,Produits!A9:D16,1)</f>
        <v>990</v>
      </c>
      <c r="D21" s="7">
        <v>4</v>
      </c>
      <c r="E21" s="3">
        <f>IF(Produits!D9=Tabletaux!$A$2,Tabletaux!$B$2,IF(Produits!D9=Tabletaux!$A$3,Tabletaux!$B$3,Tabletaux!$B$4))</f>
        <v>7.0000000000000007E-2</v>
      </c>
      <c r="F21" s="8">
        <f t="shared" si="0"/>
        <v>277.20000000000005</v>
      </c>
      <c r="G21" s="8"/>
      <c r="H21" s="8"/>
    </row>
    <row r="22" spans="1:8" x14ac:dyDescent="0.3">
      <c r="A22" s="1">
        <f>VLOOKUP(Produits!A10,Produits!A10:E17,1)</f>
        <v>569</v>
      </c>
      <c r="B22" s="1" t="str">
        <f>HLOOKUP(Produits!B10,Produits!A10:D17,1)</f>
        <v>Stylo Feutre</v>
      </c>
      <c r="C22" s="1">
        <f>HLOOKUP(Produits!C10,Produits!A10:D17,1)</f>
        <v>12</v>
      </c>
      <c r="D22" s="7">
        <v>7</v>
      </c>
      <c r="E22" s="3">
        <f>IF(Produits!D10=Tabletaux!$A$2,Tabletaux!$B$2,IF(Produits!D10=Tabletaux!$A$3,Tabletaux!$B$3,Tabletaux!$B$4))</f>
        <v>0.33329999999999999</v>
      </c>
      <c r="F22" s="8"/>
      <c r="G22" s="8"/>
      <c r="H22" s="8">
        <f>C22*D22*E22</f>
        <v>27.997199999999999</v>
      </c>
    </row>
    <row r="23" spans="1:8" x14ac:dyDescent="0.3">
      <c r="E23" s="8"/>
      <c r="F23" s="8"/>
      <c r="G23" s="8"/>
      <c r="H23" s="8"/>
    </row>
    <row r="24" spans="1:8" x14ac:dyDescent="0.3">
      <c r="E24" s="8"/>
      <c r="F24" s="8"/>
      <c r="G24" s="8"/>
      <c r="H24" s="8"/>
    </row>
    <row r="25" spans="1:8" x14ac:dyDescent="0.3">
      <c r="E25" s="8" t="s">
        <v>47</v>
      </c>
      <c r="F25" s="8">
        <f>SUM(F15:F22)</f>
        <v>1108.1000000000001</v>
      </c>
      <c r="G25" s="8">
        <f>SUM(G15:G22)</f>
        <v>35251.034999999996</v>
      </c>
      <c r="H25" s="8">
        <f>SUM(H15:H22)</f>
        <v>31.330199999999998</v>
      </c>
    </row>
    <row r="26" spans="1:8" x14ac:dyDescent="0.3">
      <c r="E26" s="8" t="s">
        <v>48</v>
      </c>
      <c r="F26">
        <f>IF(SUMIFS($D$15:$D$22,$E$15:$E$22,7%)&gt;12,5%,0)*F25</f>
        <v>55.405000000000008</v>
      </c>
      <c r="G26">
        <f>IF(SUMIFS($D$15:$D$22,$E$15:$E$22,18.6%)&gt;15,12%,0)*G25</f>
        <v>4230.1241999999993</v>
      </c>
      <c r="H26">
        <f>IF(SUMIFS($D$15:$D$22,$E$15:$E$22,33.33%)&gt;200,20,0)*H25</f>
        <v>0</v>
      </c>
    </row>
    <row r="27" spans="1:8" x14ac:dyDescent="0.3">
      <c r="E27" s="8"/>
      <c r="F27" s="8"/>
      <c r="G27" s="8"/>
      <c r="H27" s="8"/>
    </row>
    <row r="28" spans="1:8" x14ac:dyDescent="0.3">
      <c r="E28" s="8" t="s">
        <v>49</v>
      </c>
      <c r="F28" s="8"/>
      <c r="G28" s="8"/>
      <c r="H28" s="8"/>
    </row>
    <row r="29" spans="1:8" x14ac:dyDescent="0.3">
      <c r="E29" s="8" t="s">
        <v>50</v>
      </c>
      <c r="F29" s="8"/>
      <c r="G29" s="8"/>
      <c r="H29" s="8"/>
    </row>
    <row r="30" spans="1:8" x14ac:dyDescent="0.3">
      <c r="E30" s="8"/>
      <c r="F30" s="8"/>
      <c r="G30" s="8"/>
      <c r="H30" s="8"/>
    </row>
    <row r="31" spans="1:8" x14ac:dyDescent="0.3">
      <c r="E31" s="8" t="s">
        <v>51</v>
      </c>
      <c r="F31" s="8"/>
      <c r="G31" s="8"/>
      <c r="H31" s="8"/>
    </row>
    <row r="32" spans="1:8" x14ac:dyDescent="0.3">
      <c r="E32" s="8"/>
      <c r="F32" s="8"/>
      <c r="G32" s="8"/>
      <c r="H32" s="8"/>
    </row>
    <row r="33" spans="5:8" x14ac:dyDescent="0.3">
      <c r="E33" s="8" t="s">
        <v>52</v>
      </c>
      <c r="F33" s="8"/>
      <c r="G33" s="8"/>
      <c r="H33" s="8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Produits</vt:lpstr>
      <vt:lpstr>Clients</vt:lpstr>
      <vt:lpstr>Tabletaux</vt:lpstr>
      <vt:lpstr>Facture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benzekri</dc:creator>
  <cp:lastModifiedBy>Utilisateur Windows</cp:lastModifiedBy>
  <dcterms:created xsi:type="dcterms:W3CDTF">2015-03-08T19:28:52Z</dcterms:created>
  <dcterms:modified xsi:type="dcterms:W3CDTF">2015-03-16T08:14:12Z</dcterms:modified>
</cp:coreProperties>
</file>