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85"/>
  </bookViews>
  <sheets>
    <sheet name="Secteur secondaire" sheetId="1" r:id="rId1"/>
  </sheets>
  <externalReferences>
    <externalReference r:id="rId2"/>
  </externalReferences>
  <definedNames>
    <definedName name="AnneePrecedenteComplement">#REF!</definedName>
    <definedName name="AnneePrecedenteTranspordement">#REF!</definedName>
    <definedName name="AnneePrecendente">#REF!</definedName>
    <definedName name="AnneePrecendenteCalcul">#REF!</definedName>
    <definedName name="Bimestre">#REF!</definedName>
    <definedName name="Bimestreencours">#REF!</definedName>
    <definedName name="Complément">#REF!</definedName>
    <definedName name="ComplémentIHPC">#REF!</definedName>
    <definedName name="DepensesTrimestres">#REF!</definedName>
    <definedName name="DeuxAnneesAvant">#REF!</definedName>
    <definedName name="DonneesInitiales">#REF!</definedName>
    <definedName name="DouzeDerniersMois">#REF!</definedName>
    <definedName name="Ipi">#REF!</definedName>
    <definedName name="IPIpublication">#REF!</definedName>
    <definedName name="IpiRecap">#REF!</definedName>
    <definedName name="IPItransbord">#REF!</definedName>
    <definedName name="Port">#REF!</definedName>
    <definedName name="Recettes">#REF!</definedName>
    <definedName name="TDB">#REF!</definedName>
    <definedName name="Transbordement">#REF!</definedName>
    <definedName name="TrimestreEncours">#REF!</definedName>
    <definedName name="_xlnm.Print_Area" localSheetId="0">'Secteur secondaire'!$B$2:$FZ$35</definedName>
  </definedNames>
  <calcPr calcId="125725" iterate="1" iterateCount="10000"/>
</workbook>
</file>

<file path=xl/calcChain.xml><?xml version="1.0" encoding="utf-8"?>
<calcChain xmlns="http://schemas.openxmlformats.org/spreadsheetml/2006/main">
  <c r="DR33" i="1"/>
  <c r="DQ33"/>
  <c r="DR32"/>
  <c r="DQ32"/>
  <c r="DR29"/>
  <c r="DQ29"/>
  <c r="DR28"/>
  <c r="DQ28"/>
  <c r="DR27"/>
  <c r="DQ27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DR24"/>
  <c r="DQ24"/>
  <c r="AX24"/>
  <c r="DR23"/>
  <c r="DQ23"/>
  <c r="CR23"/>
  <c r="CI23"/>
  <c r="CD23"/>
  <c r="CD21" s="1"/>
  <c r="CA23"/>
  <c r="BZ23"/>
  <c r="BY23"/>
  <c r="BY21" s="1"/>
  <c r="BW23"/>
  <c r="BW21" s="1"/>
  <c r="BS23"/>
  <c r="BS21" s="1"/>
  <c r="BR23"/>
  <c r="BQ23"/>
  <c r="BQ21" s="1"/>
  <c r="BO23"/>
  <c r="BO21" s="1"/>
  <c r="BM23"/>
  <c r="BL23"/>
  <c r="BI23"/>
  <c r="BI21" s="1"/>
  <c r="BH23"/>
  <c r="BH21" s="1"/>
  <c r="BF23"/>
  <c r="BF21" s="1"/>
  <c r="BE23"/>
  <c r="BE21" s="1"/>
  <c r="BD23"/>
  <c r="BB23"/>
  <c r="BB21" s="1"/>
  <c r="BA23"/>
  <c r="BA21" s="1"/>
  <c r="AY23"/>
  <c r="AW23"/>
  <c r="AW21" s="1"/>
  <c r="AU23"/>
  <c r="AU21" s="1"/>
  <c r="AT23"/>
  <c r="AS23"/>
  <c r="AR23"/>
  <c r="AR21" s="1"/>
  <c r="AQ23"/>
  <c r="AQ21" s="1"/>
  <c r="AP23"/>
  <c r="AP21" s="1"/>
  <c r="AO23"/>
  <c r="AN23"/>
  <c r="AN21" s="1"/>
  <c r="AC23"/>
  <c r="AC21" s="1"/>
  <c r="AB23"/>
  <c r="AB21" s="1"/>
  <c r="AA23"/>
  <c r="X23"/>
  <c r="X21" s="1"/>
  <c r="V23"/>
  <c r="T23"/>
  <c r="T21" s="1"/>
  <c r="R23"/>
  <c r="Q23"/>
  <c r="DR22"/>
  <c r="DR21" s="1"/>
  <c r="DQ22"/>
  <c r="AX22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C21"/>
  <c r="CB21"/>
  <c r="CA21"/>
  <c r="BZ21"/>
  <c r="BX21"/>
  <c r="BV21"/>
  <c r="BU21"/>
  <c r="BT21"/>
  <c r="BR21"/>
  <c r="BP21"/>
  <c r="BN21"/>
  <c r="BM21"/>
  <c r="BL21"/>
  <c r="BK21"/>
  <c r="BJ21"/>
  <c r="BG21"/>
  <c r="BD21"/>
  <c r="BC21"/>
  <c r="AZ21"/>
  <c r="AY21"/>
  <c r="AV21"/>
  <c r="AS21"/>
  <c r="AO21"/>
  <c r="AM21"/>
  <c r="AL21"/>
  <c r="AK21"/>
  <c r="AJ21"/>
  <c r="AI21"/>
  <c r="AH21"/>
  <c r="AG21"/>
  <c r="AF21"/>
  <c r="AE21"/>
  <c r="AD21"/>
  <c r="AA21"/>
  <c r="Z21"/>
  <c r="Y21"/>
  <c r="W21"/>
  <c r="V21"/>
  <c r="U21"/>
  <c r="S21"/>
  <c r="R21"/>
  <c r="Q21"/>
  <c r="P21"/>
  <c r="O21"/>
  <c r="N21"/>
  <c r="M21"/>
  <c r="L21"/>
  <c r="K21"/>
  <c r="J21"/>
  <c r="I21"/>
  <c r="H21"/>
  <c r="G21"/>
  <c r="F21"/>
  <c r="E21"/>
  <c r="D21"/>
  <c r="C21"/>
  <c r="DR19"/>
  <c r="DQ19"/>
  <c r="DS19" s="1"/>
  <c r="BH19"/>
  <c r="BG19"/>
  <c r="BG17" s="1"/>
  <c r="BC19"/>
  <c r="BB19"/>
  <c r="BB17" s="1"/>
  <c r="AX19"/>
  <c r="AO19"/>
  <c r="AO17" s="1"/>
  <c r="AL19"/>
  <c r="AK19"/>
  <c r="AK17" s="1"/>
  <c r="AJ19"/>
  <c r="DR18"/>
  <c r="DR17" s="1"/>
  <c r="DQ18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F17"/>
  <c r="BE17"/>
  <c r="BD17"/>
  <c r="BC17"/>
  <c r="BA17"/>
  <c r="AZ17"/>
  <c r="AY17"/>
  <c r="AX17"/>
  <c r="AW17"/>
  <c r="AV17"/>
  <c r="AU17"/>
  <c r="AT17"/>
  <c r="AS17"/>
  <c r="AR17"/>
  <c r="AQ17"/>
  <c r="AP17"/>
  <c r="AN17"/>
  <c r="AM17"/>
  <c r="AL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DR26" l="1"/>
  <c r="AX23"/>
  <c r="AX21" s="1"/>
  <c r="DS27"/>
  <c r="DS29"/>
  <c r="DS33"/>
  <c r="DS22"/>
  <c r="DQ17"/>
  <c r="DS17" s="1"/>
  <c r="AT21"/>
  <c r="DS24"/>
  <c r="DS28"/>
  <c r="DS32"/>
  <c r="DQ26"/>
  <c r="DS26" s="1"/>
  <c r="DS18"/>
  <c r="DQ21"/>
  <c r="DS21" s="1"/>
</calcChain>
</file>

<file path=xl/sharedStrings.xml><?xml version="1.0" encoding="utf-8"?>
<sst xmlns="http://schemas.openxmlformats.org/spreadsheetml/2006/main" count="141" uniqueCount="35">
  <si>
    <r>
      <t>Tableau 3</t>
    </r>
    <r>
      <rPr>
        <b/>
        <sz val="70"/>
        <rFont val="Times New Roman"/>
        <family val="1"/>
      </rPr>
      <t xml:space="preserve">: Production de phosphates, de produits arachidiers,  </t>
    </r>
  </si>
  <si>
    <t>de la SDE et Consommation d'électricité</t>
  </si>
  <si>
    <t>Cumul 10 mois</t>
  </si>
  <si>
    <t>Var (%)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</si>
  <si>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</si>
  <si>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</si>
  <si>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</si>
  <si>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</si>
  <si>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</si>
  <si>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</si>
  <si>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</si>
  <si>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</si>
  <si>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</si>
  <si>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</si>
  <si>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</si>
  <si>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</si>
  <si>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2014</t>
  </si>
  <si>
    <t>2015</t>
  </si>
  <si>
    <t>2015/2014</t>
  </si>
  <si>
    <t>phos. de calcium</t>
  </si>
  <si>
    <t xml:space="preserve"> attapulgite</t>
  </si>
  <si>
    <t xml:space="preserve">  huile brute</t>
  </si>
  <si>
    <t xml:space="preserve">  huile raffinée</t>
  </si>
  <si>
    <t>-</t>
  </si>
  <si>
    <t xml:space="preserve">  tourteaux</t>
  </si>
  <si>
    <t xml:space="preserve"> basse tension</t>
  </si>
  <si>
    <t xml:space="preserve"> moyenne tension</t>
  </si>
  <si>
    <t xml:space="preserve"> haute tension</t>
  </si>
  <si>
    <t>SOCIETE DES EAUX (milloins de m3)</t>
  </si>
  <si>
    <t>PRODUCTION</t>
  </si>
  <si>
    <t>Production vendue</t>
  </si>
  <si>
    <r>
      <rPr>
        <b/>
        <u/>
        <sz val="35"/>
        <rFont val="Times New Roman"/>
        <family val="1"/>
      </rPr>
      <t>Source</t>
    </r>
    <r>
      <rPr>
        <b/>
        <sz val="35"/>
        <rFont val="Times New Roman"/>
        <family val="1"/>
      </rPr>
      <t>: ICS, SUNEOR, SSPT, SENELEC et SDE</t>
    </r>
  </si>
  <si>
    <t>CONS. 'ELECTRICITE (millions de kwh)</t>
  </si>
  <si>
    <t>PHOSPHATES (PRODUCTION en 1000 tonnes)</t>
  </si>
  <si>
    <t>PRODUITS ARACHIDIERS (PRODUCTION en 1000 tonnes)</t>
  </si>
</sst>
</file>

<file path=xl/styles.xml><?xml version="1.0" encoding="utf-8"?>
<styleSheet xmlns="http://schemas.openxmlformats.org/spreadsheetml/2006/main">
  <numFmts count="2">
    <numFmt numFmtId="164" formatCode="0.0"/>
    <numFmt numFmtId="170" formatCode="_-* #,##0.00\ [$€-1]_-;\-* #,##0.00\ [$€-1]_-;_-* &quot;-&quot;??\ [$€-1]_-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72"/>
      <name val="Times New Roman"/>
      <family val="1"/>
    </font>
    <font>
      <sz val="48"/>
      <name val="Times New Roman"/>
      <family val="1"/>
    </font>
    <font>
      <b/>
      <u/>
      <sz val="70"/>
      <name val="Times New Roman"/>
      <family val="1"/>
    </font>
    <font>
      <b/>
      <sz val="70"/>
      <name val="Times New Roman"/>
      <family val="1"/>
    </font>
    <font>
      <sz val="70"/>
      <name val="Times New Roman"/>
      <family val="1"/>
    </font>
    <font>
      <b/>
      <sz val="5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35"/>
      <name val="Times New Roman"/>
      <family val="1"/>
    </font>
    <font>
      <sz val="50"/>
      <name val="Times New Roman"/>
      <family val="1"/>
    </font>
    <font>
      <b/>
      <u/>
      <sz val="35"/>
      <name val="Times New Roman"/>
      <family val="1"/>
    </font>
    <font>
      <b/>
      <i/>
      <u/>
      <sz val="35"/>
      <name val="Times New Roman"/>
      <family val="1"/>
    </font>
    <font>
      <sz val="10"/>
      <name val="Arial"/>
      <family val="2"/>
    </font>
    <font>
      <sz val="40"/>
      <name val="Times New Roman"/>
      <family val="1"/>
    </font>
    <font>
      <b/>
      <sz val="14"/>
      <name val="Times New Roman"/>
      <family val="1"/>
    </font>
    <font>
      <sz val="60"/>
      <name val="Times New Roman"/>
      <family val="1"/>
    </font>
    <font>
      <sz val="60"/>
      <name val="Arial"/>
      <family val="2"/>
    </font>
    <font>
      <sz val="10"/>
      <name val="Arial"/>
      <family val="2"/>
      <charset val="1"/>
    </font>
    <font>
      <b/>
      <sz val="40"/>
      <color rgb="FFFF0000"/>
      <name val="Times New Roman"/>
      <family val="1"/>
    </font>
    <font>
      <b/>
      <sz val="4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170" fontId="2" fillId="0" borderId="0" applyFont="0" applyFill="0" applyBorder="0" applyAlignment="0" applyProtection="0"/>
    <xf numFmtId="0" fontId="21" fillId="0" borderId="0"/>
    <xf numFmtId="0" fontId="16" fillId="0" borderId="0"/>
    <xf numFmtId="0" fontId="16" fillId="0" borderId="0"/>
    <xf numFmtId="0" fontId="16" fillId="0" borderId="0"/>
    <xf numFmtId="0" fontId="1" fillId="0" borderId="0"/>
  </cellStyleXfs>
  <cellXfs count="86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4" fillId="2" borderId="0" xfId="1" applyFont="1" applyFill="1"/>
    <xf numFmtId="164" fontId="3" fillId="2" borderId="0" xfId="1" applyNumberFormat="1" applyFont="1" applyFill="1"/>
    <xf numFmtId="164" fontId="3" fillId="3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6" fillId="2" borderId="0" xfId="1" applyFont="1" applyFill="1" applyBorder="1"/>
    <xf numFmtId="164" fontId="4" fillId="2" borderId="0" xfId="1" applyNumberFormat="1" applyFont="1" applyFill="1" applyAlignment="1">
      <alignment horizontal="center"/>
    </xf>
    <xf numFmtId="0" fontId="6" fillId="3" borderId="0" xfId="1" applyFont="1" applyFill="1" applyBorder="1"/>
    <xf numFmtId="0" fontId="7" fillId="2" borderId="0" xfId="1" applyFont="1" applyFill="1"/>
    <xf numFmtId="164" fontId="7" fillId="2" borderId="0" xfId="1" applyNumberFormat="1" applyFont="1" applyFill="1" applyAlignment="1">
      <alignment horizontal="center"/>
    </xf>
    <xf numFmtId="164" fontId="8" fillId="2" borderId="0" xfId="1" applyNumberFormat="1" applyFont="1" applyFill="1" applyAlignment="1">
      <alignment horizontal="center"/>
    </xf>
    <xf numFmtId="0" fontId="8" fillId="2" borderId="0" xfId="1" applyFont="1" applyFill="1"/>
    <xf numFmtId="0" fontId="7" fillId="3" borderId="0" xfId="1" applyFont="1" applyFill="1"/>
    <xf numFmtId="164" fontId="9" fillId="2" borderId="0" xfId="1" applyNumberFormat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1" fillId="2" borderId="0" xfId="1" applyNumberFormat="1" applyFont="1" applyFill="1" applyAlignment="1">
      <alignment horizontal="center"/>
    </xf>
    <xf numFmtId="0" fontId="12" fillId="2" borderId="0" xfId="1" applyFont="1" applyFill="1" applyBorder="1"/>
    <xf numFmtId="0" fontId="3" fillId="3" borderId="0" xfId="1" applyFont="1" applyFill="1"/>
    <xf numFmtId="0" fontId="13" fillId="2" borderId="0" xfId="1" applyFont="1" applyFill="1"/>
    <xf numFmtId="0" fontId="14" fillId="2" borderId="1" xfId="1" applyFont="1" applyFill="1" applyBorder="1"/>
    <xf numFmtId="1" fontId="9" fillId="2" borderId="2" xfId="1" applyNumberFormat="1" applyFont="1" applyFill="1" applyBorder="1" applyAlignment="1">
      <alignment horizontal="center" vertical="center"/>
    </xf>
    <xf numFmtId="1" fontId="9" fillId="2" borderId="3" xfId="1" applyNumberFormat="1" applyFont="1" applyFill="1" applyBorder="1" applyAlignment="1">
      <alignment horizontal="center" vertical="center"/>
    </xf>
    <xf numFmtId="1" fontId="9" fillId="2" borderId="4" xfId="1" applyNumberFormat="1" applyFont="1" applyFill="1" applyBorder="1" applyAlignment="1">
      <alignment horizontal="center" vertical="center"/>
    </xf>
    <xf numFmtId="1" fontId="9" fillId="2" borderId="3" xfId="1" applyNumberFormat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0" xfId="0" applyFont="1"/>
    <xf numFmtId="0" fontId="17" fillId="2" borderId="7" xfId="1" applyFont="1" applyFill="1" applyBorder="1"/>
    <xf numFmtId="164" fontId="13" fillId="2" borderId="7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9" fillId="0" borderId="8" xfId="1" applyNumberFormat="1" applyFont="1" applyFill="1" applyBorder="1" applyAlignment="1">
      <alignment horizontal="center"/>
    </xf>
    <xf numFmtId="0" fontId="17" fillId="2" borderId="10" xfId="1" applyFont="1" applyFill="1" applyBorder="1"/>
    <xf numFmtId="164" fontId="13" fillId="2" borderId="11" xfId="1" applyNumberFormat="1" applyFont="1" applyFill="1" applyBorder="1" applyAlignment="1">
      <alignment horizontal="center"/>
    </xf>
    <xf numFmtId="0" fontId="17" fillId="2" borderId="10" xfId="1" applyFont="1" applyFill="1" applyBorder="1" applyAlignment="1">
      <alignment horizontal="left"/>
    </xf>
    <xf numFmtId="0" fontId="17" fillId="2" borderId="7" xfId="1" applyFont="1" applyFill="1" applyBorder="1" applyAlignment="1">
      <alignment horizontal="left"/>
    </xf>
    <xf numFmtId="164" fontId="13" fillId="2" borderId="9" xfId="1" applyNumberFormat="1" applyFont="1" applyFill="1" applyBorder="1" applyAlignment="1">
      <alignment horizontal="center"/>
    </xf>
    <xf numFmtId="164" fontId="13" fillId="0" borderId="9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164" fontId="13" fillId="2" borderId="5" xfId="1" applyNumberFormat="1" applyFont="1" applyFill="1" applyBorder="1" applyAlignment="1">
      <alignment horizontal="center"/>
    </xf>
    <xf numFmtId="164" fontId="13" fillId="2" borderId="10" xfId="1" applyNumberFormat="1" applyFont="1" applyFill="1" applyBorder="1" applyAlignment="1">
      <alignment horizontal="center"/>
    </xf>
    <xf numFmtId="0" fontId="18" fillId="2" borderId="0" xfId="1" applyFont="1" applyFill="1"/>
    <xf numFmtId="0" fontId="10" fillId="2" borderId="11" xfId="1" applyFont="1" applyFill="1" applyBorder="1" applyAlignment="1">
      <alignment horizontal="left"/>
    </xf>
    <xf numFmtId="164" fontId="9" fillId="2" borderId="11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0" fontId="17" fillId="2" borderId="9" xfId="1" applyFont="1" applyFill="1" applyBorder="1" applyAlignment="1">
      <alignment horizontal="left"/>
    </xf>
    <xf numFmtId="0" fontId="11" fillId="2" borderId="0" xfId="1" applyFont="1" applyFill="1" applyBorder="1"/>
    <xf numFmtId="164" fontId="11" fillId="2" borderId="0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7" fillId="2" borderId="0" xfId="1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vertical="top"/>
    </xf>
    <xf numFmtId="0" fontId="13" fillId="0" borderId="0" xfId="0" applyFont="1"/>
    <xf numFmtId="0" fontId="19" fillId="0" borderId="0" xfId="0" applyFont="1"/>
    <xf numFmtId="0" fontId="19" fillId="0" borderId="0" xfId="0" applyFont="1" applyBorder="1"/>
    <xf numFmtId="164" fontId="8" fillId="3" borderId="0" xfId="0" applyNumberFormat="1" applyFont="1" applyFill="1" applyBorder="1"/>
    <xf numFmtId="0" fontId="9" fillId="0" borderId="0" xfId="0" applyFont="1"/>
    <xf numFmtId="0" fontId="20" fillId="0" borderId="0" xfId="0" applyFont="1"/>
    <xf numFmtId="0" fontId="20" fillId="2" borderId="0" xfId="0" applyFont="1" applyFill="1"/>
    <xf numFmtId="0" fontId="5" fillId="2" borderId="0" xfId="1" applyFont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left"/>
    </xf>
    <xf numFmtId="164" fontId="13" fillId="0" borderId="5" xfId="1" applyNumberFormat="1" applyFont="1" applyFill="1" applyBorder="1" applyAlignment="1">
      <alignment horizontal="center"/>
    </xf>
    <xf numFmtId="0" fontId="15" fillId="2" borderId="5" xfId="1" quotePrefix="1" applyFont="1" applyFill="1" applyBorder="1" applyAlignment="1">
      <alignment horizontal="left"/>
    </xf>
    <xf numFmtId="17" fontId="13" fillId="2" borderId="0" xfId="1" applyNumberFormat="1" applyFont="1" applyFill="1" applyBorder="1" applyAlignment="1">
      <alignment horizontal="center"/>
    </xf>
    <xf numFmtId="17" fontId="13" fillId="2" borderId="0" xfId="1" quotePrefix="1" applyNumberFormat="1" applyFont="1" applyFill="1" applyBorder="1" applyAlignment="1">
      <alignment horizontal="center"/>
    </xf>
    <xf numFmtId="1" fontId="9" fillId="2" borderId="12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1" fontId="9" fillId="2" borderId="14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17" fontId="13" fillId="2" borderId="13" xfId="1" applyNumberFormat="1" applyFont="1" applyFill="1" applyBorder="1" applyAlignment="1">
      <alignment horizontal="center"/>
    </xf>
    <xf numFmtId="17" fontId="13" fillId="2" borderId="13" xfId="1" quotePrefix="1" applyNumberFormat="1" applyFont="1" applyFill="1" applyBorder="1" applyAlignment="1">
      <alignment horizontal="center"/>
    </xf>
    <xf numFmtId="0" fontId="15" fillId="2" borderId="13" xfId="1" quotePrefix="1" applyFont="1" applyFill="1" applyBorder="1" applyAlignment="1">
      <alignment horizontal="left"/>
    </xf>
    <xf numFmtId="0" fontId="22" fillId="0" borderId="8" xfId="1" quotePrefix="1" applyFont="1" applyFill="1" applyBorder="1" applyAlignment="1">
      <alignment horizontal="left"/>
    </xf>
    <xf numFmtId="0" fontId="22" fillId="0" borderId="8" xfId="1" applyFont="1" applyFill="1" applyBorder="1" applyAlignment="1">
      <alignment horizontal="left"/>
    </xf>
    <xf numFmtId="0" fontId="22" fillId="0" borderId="1" xfId="1" quotePrefix="1" applyFont="1" applyFill="1" applyBorder="1" applyAlignment="1">
      <alignment horizontal="left"/>
    </xf>
    <xf numFmtId="0" fontId="23" fillId="2" borderId="13" xfId="1" applyFont="1" applyFill="1" applyBorder="1" applyAlignment="1">
      <alignment horizontal="left"/>
    </xf>
    <xf numFmtId="0" fontId="22" fillId="0" borderId="5" xfId="1" applyFont="1" applyFill="1" applyBorder="1"/>
  </cellXfs>
  <cellStyles count="8">
    <cellStyle name="Euro" xfId="2"/>
    <cellStyle name="Excel Built-in Normal" xfId="3"/>
    <cellStyle name="Excel Built-in Normal 1" xfId="4"/>
    <cellStyle name="Normal" xfId="0" builtinId="0"/>
    <cellStyle name="Normal 2" xfId="5"/>
    <cellStyle name="Normal 3" xfId="6"/>
    <cellStyle name="Normal 4" xfId="7"/>
    <cellStyle name="Normal_sixième bimestre 2002 bi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2809875</xdr:colOff>
      <xdr:row>3</xdr:row>
      <xdr:rowOff>95250</xdr:rowOff>
    </xdr:from>
    <xdr:to>
      <xdr:col>123</xdr:col>
      <xdr:colOff>3000374</xdr:colOff>
      <xdr:row>6</xdr:row>
      <xdr:rowOff>857250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75221900" y="1476375"/>
          <a:ext cx="190061849" cy="38576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fr-FR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3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5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7000" b="1" i="0" strike="noStrike">
              <a:solidFill>
                <a:srgbClr val="000000"/>
              </a:solidFill>
              <a:latin typeface="Arial"/>
              <a:cs typeface="Arial"/>
            </a:rPr>
            <a:t>III. SECTEUR SECONDAIRE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t%20BDD%20CONJONCTURE/3-%20Modelisation/4.%20Sources/TBO%20octobre%202015%20(avec%20macros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DE GARDE"/>
      <sheetName val="Liste des tableaux"/>
      <sheetName val="Liste des graphiques"/>
      <sheetName val="similations"/>
      <sheetName val="Environnement International"/>
      <sheetName val="Elevage et pêche"/>
      <sheetName val="Secteur secondaire"/>
      <sheetName val="Transport"/>
      <sheetName val="I.C.A.S et ICAC"/>
      <sheetName val="ICA désaisonnalisés (CVS-CJO)"/>
      <sheetName val="Prix intérieur"/>
      <sheetName val="Comex"/>
      <sheetName val="Finances publiques et Det Pub"/>
    </sheetNames>
    <sheetDataSet>
      <sheetData sheetId="0" refreshError="1"/>
      <sheetData sheetId="1" refreshError="1"/>
      <sheetData sheetId="2" refreshError="1"/>
      <sheetData sheetId="3">
        <row r="66">
          <cell r="B66">
            <v>38718</v>
          </cell>
          <cell r="C66">
            <v>38749</v>
          </cell>
          <cell r="D66">
            <v>38777</v>
          </cell>
          <cell r="E66">
            <v>38808</v>
          </cell>
          <cell r="F66">
            <v>38838</v>
          </cell>
          <cell r="G66">
            <v>38869</v>
          </cell>
          <cell r="H66">
            <v>38899</v>
          </cell>
          <cell r="I66">
            <v>38930</v>
          </cell>
          <cell r="J66">
            <v>38961</v>
          </cell>
          <cell r="K66">
            <v>38991</v>
          </cell>
          <cell r="L66">
            <v>39022</v>
          </cell>
          <cell r="M66">
            <v>39052</v>
          </cell>
          <cell r="N66">
            <v>39083</v>
          </cell>
          <cell r="O66">
            <v>39114</v>
          </cell>
          <cell r="P66">
            <v>39142</v>
          </cell>
          <cell r="Q66">
            <v>39173</v>
          </cell>
          <cell r="R66">
            <v>39203</v>
          </cell>
          <cell r="S66">
            <v>39234</v>
          </cell>
          <cell r="T66">
            <v>39264</v>
          </cell>
          <cell r="U66">
            <v>39295</v>
          </cell>
          <cell r="V66">
            <v>39326</v>
          </cell>
          <cell r="W66">
            <v>39356</v>
          </cell>
          <cell r="X66">
            <v>39387</v>
          </cell>
          <cell r="Y66">
            <v>39417</v>
          </cell>
          <cell r="Z66">
            <v>39448</v>
          </cell>
          <cell r="AA66">
            <v>39479</v>
          </cell>
          <cell r="AB66">
            <v>39508</v>
          </cell>
          <cell r="AC66">
            <v>39539</v>
          </cell>
          <cell r="AD66">
            <v>39569</v>
          </cell>
          <cell r="AE66">
            <v>39600</v>
          </cell>
          <cell r="AF66">
            <v>39630</v>
          </cell>
          <cell r="AG66">
            <v>39661</v>
          </cell>
          <cell r="AH66">
            <v>39692</v>
          </cell>
          <cell r="AI66">
            <v>39722</v>
          </cell>
          <cell r="AJ66">
            <v>39753</v>
          </cell>
          <cell r="AK66">
            <v>39783</v>
          </cell>
          <cell r="AL66">
            <v>39814</v>
          </cell>
          <cell r="AM66">
            <v>39845</v>
          </cell>
          <cell r="AN66">
            <v>39873</v>
          </cell>
          <cell r="AO66">
            <v>39904</v>
          </cell>
          <cell r="AP66">
            <v>39934</v>
          </cell>
          <cell r="AQ66">
            <v>39965</v>
          </cell>
          <cell r="AR66">
            <v>39995</v>
          </cell>
          <cell r="AS66">
            <v>40026</v>
          </cell>
          <cell r="AT66">
            <v>40057</v>
          </cell>
          <cell r="AU66">
            <v>40087</v>
          </cell>
          <cell r="AV66">
            <v>40118</v>
          </cell>
          <cell r="AW66">
            <v>40148</v>
          </cell>
          <cell r="AX66">
            <v>40179</v>
          </cell>
          <cell r="AY66">
            <v>40210</v>
          </cell>
          <cell r="AZ66">
            <v>40238</v>
          </cell>
          <cell r="BA66">
            <v>40269</v>
          </cell>
          <cell r="BB66">
            <v>40299</v>
          </cell>
          <cell r="BC66">
            <v>40330</v>
          </cell>
          <cell r="BD66">
            <v>40360</v>
          </cell>
          <cell r="BE66">
            <v>40391</v>
          </cell>
          <cell r="BF66">
            <v>40422</v>
          </cell>
          <cell r="BG66">
            <v>40452</v>
          </cell>
          <cell r="BH66">
            <v>40483</v>
          </cell>
          <cell r="BI66">
            <v>40513</v>
          </cell>
          <cell r="BJ66">
            <v>40544</v>
          </cell>
          <cell r="BK66">
            <v>40575</v>
          </cell>
          <cell r="BL66">
            <v>40603</v>
          </cell>
          <cell r="BM66">
            <v>40634</v>
          </cell>
          <cell r="BN66">
            <v>40664</v>
          </cell>
          <cell r="BO66">
            <v>40695</v>
          </cell>
          <cell r="BP66">
            <v>40725</v>
          </cell>
          <cell r="BQ66">
            <v>40756</v>
          </cell>
          <cell r="BR66">
            <v>40787</v>
          </cell>
          <cell r="BS66">
            <v>40817</v>
          </cell>
          <cell r="BT66">
            <v>40848</v>
          </cell>
          <cell r="BU66">
            <v>40878</v>
          </cell>
          <cell r="BV66">
            <v>40909</v>
          </cell>
          <cell r="BW66">
            <v>40940</v>
          </cell>
          <cell r="BX66">
            <v>40969</v>
          </cell>
          <cell r="BY66">
            <v>41000</v>
          </cell>
          <cell r="BZ66">
            <v>41030</v>
          </cell>
          <cell r="CA66">
            <v>41061</v>
          </cell>
          <cell r="CB66">
            <v>41091</v>
          </cell>
          <cell r="CC66">
            <v>41122</v>
          </cell>
          <cell r="CD66">
            <v>41153</v>
          </cell>
          <cell r="CE66">
            <v>41183</v>
          </cell>
          <cell r="CF66">
            <v>41214</v>
          </cell>
          <cell r="CG66">
            <v>41244</v>
          </cell>
          <cell r="CH66">
            <v>41275</v>
          </cell>
          <cell r="CI66">
            <v>41306</v>
          </cell>
          <cell r="CJ66">
            <v>41334</v>
          </cell>
          <cell r="CK66">
            <v>41365</v>
          </cell>
          <cell r="CL66">
            <v>41395</v>
          </cell>
          <cell r="CM66">
            <v>41426</v>
          </cell>
          <cell r="CN66">
            <v>41456</v>
          </cell>
          <cell r="CO66">
            <v>41487</v>
          </cell>
          <cell r="CP66">
            <v>41518</v>
          </cell>
          <cell r="CQ66">
            <v>41548</v>
          </cell>
          <cell r="CR66">
            <v>41579</v>
          </cell>
          <cell r="CS66">
            <v>41609</v>
          </cell>
          <cell r="CT66">
            <v>41640</v>
          </cell>
          <cell r="CU66">
            <v>41671</v>
          </cell>
          <cell r="CV66">
            <v>41699</v>
          </cell>
          <cell r="CW66">
            <v>41730</v>
          </cell>
          <cell r="CX66">
            <v>41760</v>
          </cell>
          <cell r="CY66">
            <v>41791</v>
          </cell>
          <cell r="CZ66">
            <v>41821</v>
          </cell>
          <cell r="DA66">
            <v>41852</v>
          </cell>
          <cell r="DB66">
            <v>41883</v>
          </cell>
          <cell r="DC66">
            <v>41913</v>
          </cell>
          <cell r="DD66">
            <v>41944</v>
          </cell>
          <cell r="DE66">
            <v>41974</v>
          </cell>
          <cell r="DF66">
            <v>42005</v>
          </cell>
          <cell r="DG66">
            <v>42036</v>
          </cell>
          <cell r="DH66">
            <v>42064</v>
          </cell>
          <cell r="DI66">
            <v>42095</v>
          </cell>
          <cell r="DJ66">
            <v>42125</v>
          </cell>
          <cell r="DK66">
            <v>42156</v>
          </cell>
          <cell r="DL66">
            <v>42186</v>
          </cell>
          <cell r="DM66">
            <v>42217</v>
          </cell>
          <cell r="DN66">
            <v>42248</v>
          </cell>
          <cell r="DO66">
            <v>42278</v>
          </cell>
        </row>
        <row r="67">
          <cell r="A67" t="str">
            <v xml:space="preserve">Consommation d'électricité </v>
          </cell>
          <cell r="B67">
            <v>133.52600000000001</v>
          </cell>
          <cell r="C67">
            <v>133.70400000000001</v>
          </cell>
          <cell r="D67">
            <v>128.63800000000001</v>
          </cell>
          <cell r="E67">
            <v>118.92500000000001</v>
          </cell>
          <cell r="F67">
            <v>132.01</v>
          </cell>
          <cell r="G67">
            <v>134.494</v>
          </cell>
          <cell r="H67">
            <v>147.465</v>
          </cell>
          <cell r="I67">
            <v>147.49299999999999</v>
          </cell>
          <cell r="J67">
            <v>155.87200000000001</v>
          </cell>
          <cell r="K67">
            <v>151.56399999999999</v>
          </cell>
          <cell r="L67">
            <v>160.99799999999999</v>
          </cell>
          <cell r="M67">
            <v>166.91199999999998</v>
          </cell>
          <cell r="N67">
            <v>120.104</v>
          </cell>
          <cell r="O67">
            <v>133.34800000000001</v>
          </cell>
          <cell r="P67">
            <v>133.08500000000001</v>
          </cell>
          <cell r="Q67">
            <v>130.345</v>
          </cell>
          <cell r="R67">
            <v>140.55700000000002</v>
          </cell>
          <cell r="S67">
            <v>135.75799999999998</v>
          </cell>
          <cell r="T67">
            <v>143.56799999999998</v>
          </cell>
          <cell r="U67">
            <v>151.28399999999999</v>
          </cell>
          <cell r="V67">
            <v>154.15800000000002</v>
          </cell>
          <cell r="W67">
            <v>164.70400000000001</v>
          </cell>
          <cell r="X67">
            <v>167.60900000000001</v>
          </cell>
          <cell r="Y67">
            <v>163.82599999999999</v>
          </cell>
          <cell r="Z67">
            <v>158.82900000000001</v>
          </cell>
          <cell r="AA67">
            <v>134.79599999999999</v>
          </cell>
          <cell r="AB67">
            <v>141.61500000000001</v>
          </cell>
          <cell r="AC67">
            <v>151.661</v>
          </cell>
          <cell r="AD67">
            <v>158.73399999999998</v>
          </cell>
          <cell r="AE67">
            <v>152.999</v>
          </cell>
          <cell r="AF67">
            <v>150.91499999999999</v>
          </cell>
          <cell r="AG67">
            <v>165.37799999999999</v>
          </cell>
          <cell r="AH67">
            <v>156.47399999999999</v>
          </cell>
          <cell r="AI67">
            <v>166.64599999999999</v>
          </cell>
          <cell r="AJ67">
            <v>164.61799999999999</v>
          </cell>
          <cell r="AK67">
            <v>164.071</v>
          </cell>
          <cell r="AL67">
            <v>158.22999999999999</v>
          </cell>
          <cell r="AM67">
            <v>133.51300000000001</v>
          </cell>
          <cell r="AN67">
            <v>142.92000000000002</v>
          </cell>
          <cell r="AO67">
            <v>134.804</v>
          </cell>
          <cell r="AP67">
            <v>148.86799999999999</v>
          </cell>
          <cell r="AQ67">
            <v>157.82400000000001</v>
          </cell>
          <cell r="AR67">
            <v>164.339</v>
          </cell>
          <cell r="AS67">
            <v>173.29</v>
          </cell>
          <cell r="AT67">
            <v>172.40899999999999</v>
          </cell>
          <cell r="AU67">
            <v>175.59229999999999</v>
          </cell>
          <cell r="AV67">
            <v>193.39600000000002</v>
          </cell>
          <cell r="AW67">
            <v>187.22300000000001</v>
          </cell>
          <cell r="AX67">
            <v>174.80983000000001</v>
          </cell>
          <cell r="AY67">
            <v>151.24409</v>
          </cell>
          <cell r="AZ67">
            <v>157.94458</v>
          </cell>
          <cell r="BA67">
            <v>159.47272999999998</v>
          </cell>
          <cell r="BB67">
            <v>168.05947999999998</v>
          </cell>
          <cell r="BC67">
            <v>170.78886999999997</v>
          </cell>
          <cell r="BD67">
            <v>171.20585</v>
          </cell>
          <cell r="BE67">
            <v>179.52537999999998</v>
          </cell>
          <cell r="BF67">
            <v>173.30153999999999</v>
          </cell>
          <cell r="BG67">
            <v>182.86821</v>
          </cell>
          <cell r="BH67">
            <v>185.87295</v>
          </cell>
          <cell r="BI67">
            <v>180.52324000000002</v>
          </cell>
          <cell r="BJ67">
            <v>169.81974420000003</v>
          </cell>
          <cell r="BK67">
            <v>157.83244010000001</v>
          </cell>
          <cell r="BL67">
            <v>140.54499900000002</v>
          </cell>
          <cell r="BM67">
            <v>139.69314730000002</v>
          </cell>
          <cell r="BN67">
            <v>157.67516170000002</v>
          </cell>
          <cell r="BO67">
            <v>149.34465900000001</v>
          </cell>
          <cell r="BP67">
            <v>159.42197420000002</v>
          </cell>
          <cell r="BQ67">
            <v>171.29352039999998</v>
          </cell>
          <cell r="BR67">
            <v>180.57504699999998</v>
          </cell>
          <cell r="BS67">
            <v>194.8651361</v>
          </cell>
          <cell r="BT67">
            <v>203.5239617</v>
          </cell>
          <cell r="BU67">
            <v>206.46582239999998</v>
          </cell>
          <cell r="BV67">
            <v>190.24171999999999</v>
          </cell>
          <cell r="BW67">
            <v>170.17103</v>
          </cell>
          <cell r="BX67">
            <v>173.82303999999999</v>
          </cell>
          <cell r="BY67">
            <v>175.13139000000001</v>
          </cell>
          <cell r="BZ67">
            <v>173.27904000000001</v>
          </cell>
          <cell r="CA67">
            <v>186.58446000000001</v>
          </cell>
          <cell r="CB67">
            <v>200.19708</v>
          </cell>
          <cell r="CC67">
            <v>199.5857</v>
          </cell>
          <cell r="CD67">
            <v>205.94049000000001</v>
          </cell>
          <cell r="CE67">
            <v>217.29743000000002</v>
          </cell>
          <cell r="CF67">
            <v>203.84971999999999</v>
          </cell>
          <cell r="CG67">
            <v>217.31175000000002</v>
          </cell>
          <cell r="CH67">
            <v>198.49282480000002</v>
          </cell>
          <cell r="CI67">
            <v>169.5936332</v>
          </cell>
          <cell r="CJ67">
            <v>180.68567479999999</v>
          </cell>
          <cell r="CK67">
            <v>180.73529070000001</v>
          </cell>
          <cell r="CL67">
            <v>183.72868680000002</v>
          </cell>
          <cell r="CM67">
            <v>198.54306749999998</v>
          </cell>
          <cell r="CN67">
            <v>212.97267639999998</v>
          </cell>
          <cell r="CO67">
            <v>216.06068730000001</v>
          </cell>
          <cell r="CP67">
            <v>213.4009394</v>
          </cell>
          <cell r="CQ67">
            <v>212.43313229999995</v>
          </cell>
          <cell r="CR67">
            <v>214.68986689999997</v>
          </cell>
          <cell r="CS67">
            <v>225.1333338</v>
          </cell>
          <cell r="CT67">
            <v>203.10189270000001</v>
          </cell>
          <cell r="CU67">
            <v>186.2593004</v>
          </cell>
          <cell r="CV67">
            <v>180.8129562</v>
          </cell>
          <cell r="CW67">
            <v>179.83321699999999</v>
          </cell>
          <cell r="CX67">
            <v>195.05786209999999</v>
          </cell>
          <cell r="CY67">
            <v>207.37848399999999</v>
          </cell>
          <cell r="CZ67">
            <v>212.6164349</v>
          </cell>
          <cell r="DA67">
            <v>238.65520130000002</v>
          </cell>
          <cell r="DB67">
            <v>239.11839040000004</v>
          </cell>
          <cell r="DC67">
            <v>235.66940390000002</v>
          </cell>
          <cell r="DD67">
            <v>238.78896220000001</v>
          </cell>
          <cell r="DE67">
            <v>245.80474720000001</v>
          </cell>
          <cell r="DF67">
            <v>209.84419890000004</v>
          </cell>
          <cell r="DG67">
            <v>201.55051980000002</v>
          </cell>
          <cell r="DH67">
            <v>189.80359910000004</v>
          </cell>
          <cell r="DI67">
            <v>190.95829979999999</v>
          </cell>
          <cell r="DJ67">
            <v>209.70957720000001</v>
          </cell>
          <cell r="DK67">
            <v>226.36925239999999</v>
          </cell>
          <cell r="DL67">
            <v>238.98288720000002</v>
          </cell>
          <cell r="DM67">
            <v>252.19851699999992</v>
          </cell>
          <cell r="DN67">
            <v>245.38573239999994</v>
          </cell>
          <cell r="DO67">
            <v>257.75075239999995</v>
          </cell>
        </row>
        <row r="68">
          <cell r="A68" t="str">
            <v>Production de la SDE (axe secondaire)</v>
          </cell>
          <cell r="B68">
            <v>11.341169000000001</v>
          </cell>
          <cell r="C68">
            <v>9.862406</v>
          </cell>
          <cell r="D68">
            <v>10.804050999999999</v>
          </cell>
          <cell r="E68">
            <v>10.769033</v>
          </cell>
          <cell r="F68">
            <v>11.198387</v>
          </cell>
          <cell r="G68">
            <v>11.056102000000001</v>
          </cell>
          <cell r="H68">
            <v>11.135406999999999</v>
          </cell>
          <cell r="I68">
            <v>10.48293</v>
          </cell>
          <cell r="J68">
            <v>10.101424999999999</v>
          </cell>
          <cell r="K68">
            <v>10.731093000000001</v>
          </cell>
          <cell r="L68">
            <v>10.936114999999999</v>
          </cell>
          <cell r="M68">
            <v>11.041675</v>
          </cell>
          <cell r="N68">
            <v>11.695173</v>
          </cell>
          <cell r="O68">
            <v>10.417437</v>
          </cell>
          <cell r="P68">
            <v>11.688113</v>
          </cell>
          <cell r="Q68">
            <v>11.202731</v>
          </cell>
          <cell r="R68">
            <v>11.712704</v>
          </cell>
          <cell r="S68">
            <v>11.351162</v>
          </cell>
          <cell r="T68">
            <v>11.366838</v>
          </cell>
          <cell r="U68">
            <v>10.928509</v>
          </cell>
          <cell r="V68">
            <v>10.645413000000001</v>
          </cell>
          <cell r="W68">
            <v>11.404618000000001</v>
          </cell>
          <cell r="X68">
            <v>11.499036</v>
          </cell>
          <cell r="Y68">
            <v>11.700825</v>
          </cell>
          <cell r="Z68">
            <v>12.499290999999999</v>
          </cell>
          <cell r="AA68">
            <v>11.232944999999999</v>
          </cell>
          <cell r="AB68">
            <v>11.781936</v>
          </cell>
          <cell r="AC68">
            <v>11.569475199999999</v>
          </cell>
          <cell r="AD68">
            <v>12.085955199999999</v>
          </cell>
          <cell r="AE68">
            <v>11.157267599999994</v>
          </cell>
          <cell r="AF68">
            <v>11.699401999999999</v>
          </cell>
          <cell r="AG68">
            <v>10.993662</v>
          </cell>
          <cell r="AH68">
            <v>10.878314</v>
          </cell>
          <cell r="AI68">
            <v>11.669107300000002</v>
          </cell>
          <cell r="AJ68">
            <v>11.3747411</v>
          </cell>
          <cell r="AK68">
            <v>11.202267600000008</v>
          </cell>
          <cell r="AL68">
            <v>12.122531499999999</v>
          </cell>
          <cell r="AM68">
            <v>10.492426699999999</v>
          </cell>
          <cell r="AN68">
            <v>11.8763012</v>
          </cell>
          <cell r="AO68">
            <v>11.497031000000002</v>
          </cell>
          <cell r="AP68">
            <v>11.953486399999999</v>
          </cell>
          <cell r="AQ68">
            <v>11.763409499999995</v>
          </cell>
          <cell r="AR68">
            <v>11.7903989</v>
          </cell>
          <cell r="AS68">
            <v>11.141723100000011</v>
          </cell>
          <cell r="AT68">
            <v>11.04075590000001</v>
          </cell>
          <cell r="AU68">
            <v>12.295843000000001</v>
          </cell>
          <cell r="AV68">
            <v>11.875029199999998</v>
          </cell>
          <cell r="AW68">
            <v>11.884199799999998</v>
          </cell>
          <cell r="AX68">
            <v>12.955446999999999</v>
          </cell>
          <cell r="AY68">
            <v>11.305816</v>
          </cell>
          <cell r="AZ68">
            <v>12.682116300000001</v>
          </cell>
          <cell r="BA68">
            <v>12.407839375</v>
          </cell>
          <cell r="BB68">
            <v>12.972621999999999</v>
          </cell>
          <cell r="BC68">
            <v>12.030995000000001</v>
          </cell>
          <cell r="BD68">
            <v>12.071757</v>
          </cell>
          <cell r="BE68">
            <v>12.064092</v>
          </cell>
          <cell r="BF68">
            <v>12.032120000000001</v>
          </cell>
          <cell r="BG68">
            <v>12.316796999999999</v>
          </cell>
          <cell r="BH68">
            <v>12.256435</v>
          </cell>
          <cell r="BI68">
            <v>11.877953</v>
          </cell>
          <cell r="BJ68">
            <v>12.95473</v>
          </cell>
          <cell r="BK68">
            <v>11.367902000000001</v>
          </cell>
          <cell r="BL68">
            <v>12.471584999999999</v>
          </cell>
          <cell r="BM68">
            <v>12.216418000000001</v>
          </cell>
          <cell r="BN68">
            <v>12.566959000000001</v>
          </cell>
          <cell r="BO68">
            <v>12.039911999999999</v>
          </cell>
          <cell r="BP68">
            <v>12.775905</v>
          </cell>
          <cell r="BQ68">
            <v>12.219628</v>
          </cell>
          <cell r="BR68">
            <v>11.817166</v>
          </cell>
          <cell r="BS68">
            <v>13.147187000000001</v>
          </cell>
          <cell r="BT68">
            <v>12.292496</v>
          </cell>
          <cell r="BU68">
            <v>12.687816</v>
          </cell>
          <cell r="BV68">
            <v>13.535273</v>
          </cell>
          <cell r="BW68">
            <v>12.215842</v>
          </cell>
          <cell r="BX68">
            <v>13.201226</v>
          </cell>
          <cell r="BY68">
            <v>12.489190000000001</v>
          </cell>
          <cell r="BZ68">
            <v>13.234139000000001</v>
          </cell>
          <cell r="CA68">
            <v>12.943721</v>
          </cell>
          <cell r="CB68">
            <v>12.81874</v>
          </cell>
          <cell r="CC68">
            <v>12.650931</v>
          </cell>
          <cell r="CD68">
            <v>12.121009000000001</v>
          </cell>
          <cell r="CE68">
            <v>13.284272</v>
          </cell>
          <cell r="CF68">
            <v>12.510300000000001</v>
          </cell>
          <cell r="CG68">
            <v>12.863253</v>
          </cell>
          <cell r="CH68">
            <v>13.536917000000001</v>
          </cell>
          <cell r="CI68">
            <v>12.2102162</v>
          </cell>
          <cell r="CJ68">
            <v>13.375698999999999</v>
          </cell>
          <cell r="CK68">
            <v>13.072798000000001</v>
          </cell>
          <cell r="CL68">
            <v>13.852817999999999</v>
          </cell>
          <cell r="CM68">
            <v>13.443733999999999</v>
          </cell>
          <cell r="CN68">
            <v>13.673819999999999</v>
          </cell>
          <cell r="CO68">
            <v>13.18948</v>
          </cell>
          <cell r="CP68">
            <v>10.715045999999999</v>
          </cell>
          <cell r="CQ68">
            <v>12.689085</v>
          </cell>
          <cell r="CR68">
            <v>12.726229</v>
          </cell>
          <cell r="CS68">
            <v>12.336586475000001</v>
          </cell>
          <cell r="CT68">
            <v>13.76141095</v>
          </cell>
          <cell r="CU68">
            <v>12.371116000000001</v>
          </cell>
          <cell r="CV68">
            <v>13.60287245</v>
          </cell>
          <cell r="CW68">
            <v>13.53446175</v>
          </cell>
          <cell r="CX68">
            <v>14.122372</v>
          </cell>
          <cell r="CY68">
            <v>13.6760986</v>
          </cell>
          <cell r="CZ68">
            <v>14.18788565</v>
          </cell>
          <cell r="DA68">
            <v>13.842005350000001</v>
          </cell>
          <cell r="DB68">
            <v>13.4246453</v>
          </cell>
          <cell r="DC68">
            <v>14.458210599999999</v>
          </cell>
          <cell r="DD68">
            <v>13.882471049999999</v>
          </cell>
          <cell r="DE68">
            <v>13.988586700000001</v>
          </cell>
          <cell r="DF68">
            <v>15.013669999999999</v>
          </cell>
          <cell r="DG68">
            <v>13.13409925</v>
          </cell>
          <cell r="DH68">
            <v>14.4831954</v>
          </cell>
          <cell r="DI68">
            <v>14.138984199999999</v>
          </cell>
          <cell r="DJ68">
            <v>14.544309500000001</v>
          </cell>
          <cell r="DK68">
            <v>14.358948699999999</v>
          </cell>
          <cell r="DL68">
            <v>14.780722949999999</v>
          </cell>
          <cell r="DM68">
            <v>14.4167667</v>
          </cell>
          <cell r="DN68">
            <v>13.878017549999999</v>
          </cell>
          <cell r="DO68">
            <v>14.565178250000001</v>
          </cell>
        </row>
        <row r="69">
          <cell r="A69" t="str">
            <v>Phosphates</v>
          </cell>
          <cell r="B69">
            <v>132.542</v>
          </cell>
          <cell r="C69">
            <v>114.94200000000001</v>
          </cell>
          <cell r="D69">
            <v>11.289</v>
          </cell>
          <cell r="E69">
            <v>9.4510000000000005</v>
          </cell>
          <cell r="F69">
            <v>131.58799999999999</v>
          </cell>
          <cell r="G69">
            <v>64.228999999999999</v>
          </cell>
          <cell r="H69">
            <v>12.347</v>
          </cell>
          <cell r="I69">
            <v>16.741</v>
          </cell>
          <cell r="J69">
            <v>10.504</v>
          </cell>
          <cell r="K69">
            <v>58.115000000000002</v>
          </cell>
          <cell r="L69">
            <v>76.582999999999998</v>
          </cell>
          <cell r="M69">
            <v>96.991</v>
          </cell>
          <cell r="N69">
            <v>82.152000000000001</v>
          </cell>
          <cell r="O69">
            <v>70.25</v>
          </cell>
          <cell r="P69">
            <v>56.874000000000002</v>
          </cell>
          <cell r="Q69">
            <v>105.301</v>
          </cell>
          <cell r="R69">
            <v>80.724999999999994</v>
          </cell>
          <cell r="S69">
            <v>70.423000000000002</v>
          </cell>
          <cell r="T69">
            <v>85.507000000000005</v>
          </cell>
          <cell r="U69">
            <v>62.124000000000002</v>
          </cell>
          <cell r="V69">
            <v>57.363</v>
          </cell>
          <cell r="W69">
            <v>57.188000000000002</v>
          </cell>
          <cell r="X69">
            <v>67.506</v>
          </cell>
          <cell r="Y69">
            <v>56.390999999999998</v>
          </cell>
          <cell r="Z69">
            <v>68.349000000000004</v>
          </cell>
          <cell r="AA69">
            <v>74.042000000000002</v>
          </cell>
          <cell r="AB69">
            <v>57.504000000000005</v>
          </cell>
          <cell r="AC69">
            <v>54.361000000000004</v>
          </cell>
          <cell r="AD69">
            <v>51.063000000000002</v>
          </cell>
          <cell r="AE69">
            <v>53.126000000000005</v>
          </cell>
          <cell r="AF69">
            <v>60.765999999999998</v>
          </cell>
          <cell r="AG69">
            <v>50.222999999999999</v>
          </cell>
          <cell r="AH69">
            <v>47.847999999999999</v>
          </cell>
          <cell r="AI69">
            <v>50.08</v>
          </cell>
          <cell r="AJ69">
            <v>72.787000000000006</v>
          </cell>
          <cell r="AK69">
            <v>76.891999999999996</v>
          </cell>
          <cell r="AL69">
            <v>70.730999999999995</v>
          </cell>
          <cell r="AM69">
            <v>75.272999999999996</v>
          </cell>
          <cell r="AN69">
            <v>89.730999999999995</v>
          </cell>
          <cell r="AO69">
            <v>84.611000000000004</v>
          </cell>
          <cell r="AP69">
            <v>104.887</v>
          </cell>
          <cell r="AQ69">
            <v>98.528000000000006</v>
          </cell>
          <cell r="AR69">
            <v>85.992000000000004</v>
          </cell>
          <cell r="AS69">
            <v>74.078000000000003</v>
          </cell>
          <cell r="AT69">
            <v>76.055999999999997</v>
          </cell>
          <cell r="AU69">
            <v>92.048000000000002</v>
          </cell>
          <cell r="AV69">
            <v>115.065</v>
          </cell>
          <cell r="AW69">
            <v>116.744</v>
          </cell>
          <cell r="AX69">
            <v>118.702</v>
          </cell>
          <cell r="AY69">
            <v>105.101</v>
          </cell>
          <cell r="AZ69">
            <v>107.127</v>
          </cell>
          <cell r="BA69">
            <v>110.367</v>
          </cell>
          <cell r="BB69">
            <v>105.15</v>
          </cell>
          <cell r="BC69">
            <v>104.46000000000001</v>
          </cell>
          <cell r="BD69">
            <v>100.613</v>
          </cell>
          <cell r="BE69">
            <v>80.307000000000002</v>
          </cell>
          <cell r="BF69">
            <v>76.801000000000002</v>
          </cell>
          <cell r="BG69">
            <v>116.37700000000001</v>
          </cell>
          <cell r="BH69">
            <v>130.66300000000001</v>
          </cell>
          <cell r="BI69">
            <v>123.274</v>
          </cell>
          <cell r="BJ69">
            <v>127.131</v>
          </cell>
          <cell r="BK69">
            <v>109.181</v>
          </cell>
          <cell r="BL69">
            <v>136.624</v>
          </cell>
          <cell r="BM69">
            <v>132.19999999999999</v>
          </cell>
          <cell r="BN69">
            <v>157.88200000000001</v>
          </cell>
          <cell r="BO69">
            <v>133.19</v>
          </cell>
          <cell r="BP69">
            <v>85.841999999999999</v>
          </cell>
          <cell r="BQ69">
            <v>114.718</v>
          </cell>
          <cell r="BR69">
            <v>139.53700000000001</v>
          </cell>
          <cell r="BS69">
            <v>148.738</v>
          </cell>
          <cell r="BT69">
            <v>156.67599999999999</v>
          </cell>
          <cell r="BU69">
            <v>161.91</v>
          </cell>
          <cell r="BV69">
            <v>157.83699999999999</v>
          </cell>
          <cell r="BW69">
            <v>128.56299999999999</v>
          </cell>
          <cell r="BX69">
            <v>144.94399999999999</v>
          </cell>
          <cell r="BY69">
            <v>135.43600000000001</v>
          </cell>
          <cell r="BZ69">
            <v>136.874</v>
          </cell>
          <cell r="CA69">
            <v>139.49099999999999</v>
          </cell>
          <cell r="CB69">
            <v>131.417</v>
          </cell>
          <cell r="CC69">
            <v>102.505</v>
          </cell>
          <cell r="CD69">
            <v>89.393000000000001</v>
          </cell>
          <cell r="CE69">
            <v>119.285</v>
          </cell>
          <cell r="CF69">
            <v>141.48500000000001</v>
          </cell>
          <cell r="CG69">
            <v>130.54499999999999</v>
          </cell>
          <cell r="CH69">
            <v>104.944</v>
          </cell>
          <cell r="CI69">
            <v>97.174000000000007</v>
          </cell>
          <cell r="CJ69">
            <v>104.52799999999999</v>
          </cell>
          <cell r="CK69">
            <v>128.6</v>
          </cell>
          <cell r="CL69">
            <v>135.20099999999999</v>
          </cell>
          <cell r="CM69">
            <v>80.427999999999997</v>
          </cell>
          <cell r="CN69">
            <v>95.856999999999999</v>
          </cell>
          <cell r="CO69">
            <v>67.942000000000007</v>
          </cell>
          <cell r="CP69">
            <v>83.798000000000002</v>
          </cell>
          <cell r="CQ69">
            <v>74.039999999999992</v>
          </cell>
          <cell r="CR69">
            <v>40.777000000000001</v>
          </cell>
          <cell r="CS69">
            <v>85.703000000000003</v>
          </cell>
          <cell r="CT69">
            <v>75.224999999999994</v>
          </cell>
          <cell r="CU69">
            <v>126.3</v>
          </cell>
          <cell r="CV69">
            <v>121.217</v>
          </cell>
          <cell r="CW69">
            <v>120.279</v>
          </cell>
          <cell r="CX69">
            <v>53.507999999999996</v>
          </cell>
          <cell r="CY69">
            <v>54.387999999999998</v>
          </cell>
          <cell r="CZ69">
            <v>54.597000000000001</v>
          </cell>
          <cell r="DA69">
            <v>56.289000000000001</v>
          </cell>
          <cell r="DB69">
            <v>67.924000000000007</v>
          </cell>
          <cell r="DC69">
            <v>82.558999999999997</v>
          </cell>
          <cell r="DD69">
            <v>96.757999999999996</v>
          </cell>
          <cell r="DE69">
            <v>33.873999999999995</v>
          </cell>
          <cell r="DF69">
            <v>67.781000000000006</v>
          </cell>
          <cell r="DG69">
            <v>71.52</v>
          </cell>
          <cell r="DH69">
            <v>82.704000000000008</v>
          </cell>
          <cell r="DI69">
            <v>82.585000000000008</v>
          </cell>
          <cell r="DJ69">
            <v>90.456999999999994</v>
          </cell>
          <cell r="DK69">
            <v>107.218</v>
          </cell>
          <cell r="DL69">
            <v>118.521</v>
          </cell>
          <cell r="DM69">
            <v>100.124</v>
          </cell>
          <cell r="DN69">
            <v>109.488</v>
          </cell>
          <cell r="DO69">
            <v>145.32999999999998</v>
          </cell>
        </row>
        <row r="70">
          <cell r="A70" t="str">
            <v>Produits arachidiers (axe secondaire)</v>
          </cell>
          <cell r="B70">
            <v>5.1559999999999997</v>
          </cell>
          <cell r="C70">
            <v>8.5679999999999996</v>
          </cell>
          <cell r="D70">
            <v>22.755000000000003</v>
          </cell>
          <cell r="E70">
            <v>20.073</v>
          </cell>
          <cell r="F70">
            <v>19.989000000000001</v>
          </cell>
          <cell r="G70">
            <v>20.387</v>
          </cell>
          <cell r="H70">
            <v>24.276000000000003</v>
          </cell>
          <cell r="I70">
            <v>20.746000000000002</v>
          </cell>
          <cell r="J70">
            <v>14.972000000000001</v>
          </cell>
          <cell r="K70">
            <v>24.362000000000002</v>
          </cell>
          <cell r="L70">
            <v>30.187999999999999</v>
          </cell>
          <cell r="M70">
            <v>22.988</v>
          </cell>
          <cell r="N70">
            <v>15.026999999999999</v>
          </cell>
          <cell r="O70">
            <v>24.972999999999999</v>
          </cell>
          <cell r="P70">
            <v>25.196999999999999</v>
          </cell>
          <cell r="Q70">
            <v>23.675000000000001</v>
          </cell>
          <cell r="R70">
            <v>24.241</v>
          </cell>
          <cell r="S70">
            <v>21.024999999999999</v>
          </cell>
          <cell r="T70">
            <v>11.048</v>
          </cell>
          <cell r="U70">
            <v>12.348000000000001</v>
          </cell>
          <cell r="V70">
            <v>8.343</v>
          </cell>
          <cell r="W70">
            <v>8.2620000000000005</v>
          </cell>
          <cell r="X70">
            <v>8.1920000000000002</v>
          </cell>
          <cell r="Y70">
            <v>9.2850000000000001</v>
          </cell>
          <cell r="Z70">
            <v>14.355999999999998</v>
          </cell>
          <cell r="AA70">
            <v>19.913</v>
          </cell>
          <cell r="AB70">
            <v>9.9459999999999997</v>
          </cell>
          <cell r="AC70">
            <v>11.547000000000001</v>
          </cell>
          <cell r="AD70">
            <v>7.1139999999999999</v>
          </cell>
          <cell r="AE70">
            <v>3.149</v>
          </cell>
          <cell r="AF70">
            <v>5.1340000000000003</v>
          </cell>
          <cell r="AG70">
            <v>8.8650000000000002</v>
          </cell>
          <cell r="AH70">
            <v>8.5499999999999989</v>
          </cell>
          <cell r="AI70">
            <v>3.6320000000000001</v>
          </cell>
          <cell r="AJ70">
            <v>8.8550000000000004</v>
          </cell>
          <cell r="AK70">
            <v>8.1929999999999996</v>
          </cell>
          <cell r="AL70">
            <v>20.960999999999999</v>
          </cell>
          <cell r="AM70">
            <v>24.315999999999999</v>
          </cell>
          <cell r="AN70">
            <v>17.706000000000003</v>
          </cell>
          <cell r="AO70">
            <v>5.391</v>
          </cell>
          <cell r="AP70">
            <v>10.504999999999999</v>
          </cell>
          <cell r="AQ70">
            <v>15.013400000000001</v>
          </cell>
          <cell r="AR70">
            <v>4.8040000000000003</v>
          </cell>
          <cell r="AS70">
            <v>8.8689999999999998</v>
          </cell>
          <cell r="AT70">
            <v>6.6240000000000006</v>
          </cell>
          <cell r="AU70">
            <v>8.4650000000000016</v>
          </cell>
          <cell r="AV70">
            <v>5.3680000000000003</v>
          </cell>
          <cell r="AW70">
            <v>7.3314999999999992</v>
          </cell>
          <cell r="AX70">
            <v>23.689</v>
          </cell>
          <cell r="AY70">
            <v>6.3630000000000004</v>
          </cell>
          <cell r="AZ70">
            <v>18.266999999999999</v>
          </cell>
          <cell r="BA70">
            <v>18.296384000000003</v>
          </cell>
          <cell r="BB70">
            <v>19.515000000000001</v>
          </cell>
          <cell r="BC70">
            <v>15.468999999999999</v>
          </cell>
          <cell r="BD70">
            <v>13</v>
          </cell>
          <cell r="BE70">
            <v>6.7620000000000005</v>
          </cell>
          <cell r="BF70">
            <v>17.826999999999998</v>
          </cell>
          <cell r="BG70">
            <v>16.602</v>
          </cell>
          <cell r="BH70">
            <v>15.515000000000001</v>
          </cell>
          <cell r="BI70">
            <v>6.0589999999999993</v>
          </cell>
          <cell r="BJ70">
            <v>11.047000000000001</v>
          </cell>
          <cell r="BK70">
            <v>21.569000000000003</v>
          </cell>
          <cell r="BL70">
            <v>20.594999999999999</v>
          </cell>
          <cell r="BM70">
            <v>14.052999999999999</v>
          </cell>
          <cell r="BN70">
            <v>22.791</v>
          </cell>
          <cell r="BO70">
            <v>16.023</v>
          </cell>
          <cell r="BP70">
            <v>15.714600000000001</v>
          </cell>
          <cell r="BQ70">
            <v>7.3660000000000005</v>
          </cell>
          <cell r="BR70">
            <v>9.2809999999999988</v>
          </cell>
          <cell r="BS70">
            <v>9.4719999999999995</v>
          </cell>
          <cell r="BT70">
            <v>5.9930000000000003</v>
          </cell>
          <cell r="BU70">
            <v>10.286999999999999</v>
          </cell>
          <cell r="BV70">
            <v>1.6869999999999998</v>
          </cell>
          <cell r="BW70">
            <v>2.7652760000000001</v>
          </cell>
          <cell r="BX70">
            <v>10.557</v>
          </cell>
          <cell r="BY70">
            <v>9.9535720000000012</v>
          </cell>
          <cell r="BZ70">
            <v>4.5154080000000008</v>
          </cell>
          <cell r="CA70">
            <v>2.7069999999999999</v>
          </cell>
          <cell r="CB70">
            <v>1.649</v>
          </cell>
          <cell r="CC70">
            <v>2.3820000000000001</v>
          </cell>
          <cell r="CD70">
            <v>4.952</v>
          </cell>
          <cell r="CE70">
            <v>2.548</v>
          </cell>
          <cell r="CF70">
            <v>1.8069999999999999</v>
          </cell>
          <cell r="CG70">
            <v>2.2869999999999999</v>
          </cell>
          <cell r="CH70">
            <v>7.1130000000000004</v>
          </cell>
          <cell r="CI70">
            <v>13.327556</v>
          </cell>
          <cell r="CJ70">
            <v>4.0483349999999998</v>
          </cell>
          <cell r="CK70">
            <v>7.142256999999999</v>
          </cell>
          <cell r="CL70">
            <v>9.1532990000000005</v>
          </cell>
          <cell r="CM70">
            <v>1.491684</v>
          </cell>
          <cell r="CN70">
            <v>1.528</v>
          </cell>
          <cell r="CO70">
            <v>5.46</v>
          </cell>
          <cell r="CP70">
            <v>7.6439710000000005</v>
          </cell>
          <cell r="CQ70">
            <v>0.16292399999999999</v>
          </cell>
          <cell r="CR70">
            <v>0.33613900000000002</v>
          </cell>
          <cell r="CS70">
            <v>0.59253</v>
          </cell>
          <cell r="CT70">
            <v>0</v>
          </cell>
          <cell r="CU70">
            <v>3.7165939999999997</v>
          </cell>
          <cell r="CV70">
            <v>3.6909999999999998</v>
          </cell>
          <cell r="CW70">
            <v>3.8222860000000001</v>
          </cell>
          <cell r="CX70">
            <v>7.4975149999999999</v>
          </cell>
          <cell r="CY70">
            <v>10.172117999999999</v>
          </cell>
          <cell r="CZ70">
            <v>6.3777795000000008</v>
          </cell>
          <cell r="DA70">
            <v>6.5067389999999996</v>
          </cell>
          <cell r="DB70">
            <v>7.0389999999999997</v>
          </cell>
          <cell r="DC70">
            <v>7.8906768999999999</v>
          </cell>
          <cell r="DD70">
            <v>9.813745355</v>
          </cell>
          <cell r="DE70">
            <v>13.888</v>
          </cell>
          <cell r="DF70">
            <v>11.033999999999999</v>
          </cell>
          <cell r="DG70">
            <v>3.7619999999999996</v>
          </cell>
          <cell r="DH70">
            <v>0.96499999999999997</v>
          </cell>
          <cell r="DI70">
            <v>1.8029999999999999</v>
          </cell>
          <cell r="DJ70">
            <v>13.870842</v>
          </cell>
          <cell r="DK70">
            <v>9.2998283499999985</v>
          </cell>
          <cell r="DL70">
            <v>7.3170000000000002</v>
          </cell>
          <cell r="DM70">
            <v>2.0303489999999953</v>
          </cell>
          <cell r="DN70">
            <v>5.66</v>
          </cell>
          <cell r="DO70">
            <v>0.84299999999999997</v>
          </cell>
        </row>
        <row r="100">
          <cell r="B100">
            <v>38718</v>
          </cell>
          <cell r="C100">
            <v>38749</v>
          </cell>
          <cell r="D100">
            <v>38777</v>
          </cell>
          <cell r="E100">
            <v>38808</v>
          </cell>
          <cell r="F100">
            <v>38838</v>
          </cell>
          <cell r="G100">
            <v>38869</v>
          </cell>
          <cell r="H100">
            <v>38899</v>
          </cell>
          <cell r="I100">
            <v>38930</v>
          </cell>
          <cell r="J100">
            <v>38961</v>
          </cell>
          <cell r="K100">
            <v>38991</v>
          </cell>
          <cell r="L100">
            <v>39022</v>
          </cell>
          <cell r="M100">
            <v>39052</v>
          </cell>
          <cell r="N100">
            <v>39083</v>
          </cell>
          <cell r="O100">
            <v>39114</v>
          </cell>
          <cell r="P100">
            <v>39142</v>
          </cell>
          <cell r="Q100">
            <v>39173</v>
          </cell>
          <cell r="R100">
            <v>39203</v>
          </cell>
          <cell r="S100">
            <v>39234</v>
          </cell>
          <cell r="T100">
            <v>39264</v>
          </cell>
          <cell r="U100">
            <v>39295</v>
          </cell>
          <cell r="V100">
            <v>39326</v>
          </cell>
          <cell r="W100">
            <v>39356</v>
          </cell>
          <cell r="X100">
            <v>39387</v>
          </cell>
          <cell r="Y100">
            <v>39417</v>
          </cell>
          <cell r="Z100">
            <v>39448</v>
          </cell>
          <cell r="AA100">
            <v>39479</v>
          </cell>
          <cell r="AB100">
            <v>39508</v>
          </cell>
          <cell r="AC100">
            <v>39539</v>
          </cell>
          <cell r="AD100">
            <v>39569</v>
          </cell>
          <cell r="AE100">
            <v>39600</v>
          </cell>
          <cell r="AF100">
            <v>39630</v>
          </cell>
          <cell r="AG100">
            <v>39661</v>
          </cell>
          <cell r="AH100">
            <v>39692</v>
          </cell>
          <cell r="AI100">
            <v>39722</v>
          </cell>
          <cell r="AJ100">
            <v>39753</v>
          </cell>
          <cell r="AK100">
            <v>39783</v>
          </cell>
          <cell r="AL100">
            <v>39814</v>
          </cell>
          <cell r="AM100">
            <v>39845</v>
          </cell>
          <cell r="AN100">
            <v>39873</v>
          </cell>
          <cell r="AO100">
            <v>39904</v>
          </cell>
          <cell r="AP100">
            <v>39934</v>
          </cell>
          <cell r="AQ100">
            <v>39965</v>
          </cell>
          <cell r="AR100">
            <v>39995</v>
          </cell>
          <cell r="AS100">
            <v>40026</v>
          </cell>
          <cell r="AT100">
            <v>40057</v>
          </cell>
          <cell r="AU100">
            <v>40087</v>
          </cell>
          <cell r="AV100">
            <v>40118</v>
          </cell>
          <cell r="AW100">
            <v>40148</v>
          </cell>
          <cell r="AX100">
            <v>40179</v>
          </cell>
          <cell r="AY100">
            <v>40210</v>
          </cell>
          <cell r="AZ100">
            <v>40238</v>
          </cell>
          <cell r="BA100">
            <v>40269</v>
          </cell>
          <cell r="BB100">
            <v>40299</v>
          </cell>
          <cell r="BC100">
            <v>40330</v>
          </cell>
          <cell r="BD100">
            <v>40360</v>
          </cell>
          <cell r="BE100">
            <v>40391</v>
          </cell>
          <cell r="BF100">
            <v>40422</v>
          </cell>
          <cell r="BG100">
            <v>40452</v>
          </cell>
          <cell r="BH100">
            <v>40483</v>
          </cell>
          <cell r="BI100">
            <v>40513</v>
          </cell>
          <cell r="BJ100">
            <v>40544</v>
          </cell>
          <cell r="BK100">
            <v>40575</v>
          </cell>
          <cell r="BL100">
            <v>40603</v>
          </cell>
          <cell r="BM100">
            <v>40634</v>
          </cell>
          <cell r="BN100">
            <v>40664</v>
          </cell>
          <cell r="BO100">
            <v>40695</v>
          </cell>
          <cell r="BP100">
            <v>40725</v>
          </cell>
          <cell r="BQ100">
            <v>40756</v>
          </cell>
          <cell r="BR100">
            <v>40787</v>
          </cell>
          <cell r="BS100">
            <v>40817</v>
          </cell>
          <cell r="BT100">
            <v>40848</v>
          </cell>
          <cell r="BU100">
            <v>40878</v>
          </cell>
          <cell r="BV100">
            <v>40909</v>
          </cell>
          <cell r="BW100">
            <v>40940</v>
          </cell>
          <cell r="BX100">
            <v>40969</v>
          </cell>
          <cell r="BY100">
            <v>41000</v>
          </cell>
          <cell r="BZ100">
            <v>41030</v>
          </cell>
          <cell r="CA100">
            <v>41061</v>
          </cell>
          <cell r="CB100">
            <v>41091</v>
          </cell>
          <cell r="CC100">
            <v>41122</v>
          </cell>
          <cell r="CD100">
            <v>41153</v>
          </cell>
          <cell r="CE100">
            <v>41183</v>
          </cell>
          <cell r="CF100">
            <v>41214</v>
          </cell>
          <cell r="CG100">
            <v>41244</v>
          </cell>
          <cell r="CH100">
            <v>41275</v>
          </cell>
          <cell r="CI100">
            <v>41306</v>
          </cell>
          <cell r="CJ100">
            <v>41334</v>
          </cell>
          <cell r="CK100">
            <v>41365</v>
          </cell>
          <cell r="CL100">
            <v>41395</v>
          </cell>
          <cell r="CM100">
            <v>41426</v>
          </cell>
          <cell r="CN100">
            <v>41456</v>
          </cell>
          <cell r="CO100">
            <v>41487</v>
          </cell>
          <cell r="CP100">
            <v>41518</v>
          </cell>
          <cell r="CQ100">
            <v>41548</v>
          </cell>
          <cell r="CR100">
            <v>41579</v>
          </cell>
          <cell r="CS100">
            <v>41609</v>
          </cell>
          <cell r="CT100">
            <v>41640</v>
          </cell>
          <cell r="CU100">
            <v>41671</v>
          </cell>
          <cell r="CV100">
            <v>41699</v>
          </cell>
          <cell r="CW100">
            <v>41730</v>
          </cell>
          <cell r="CX100">
            <v>41760</v>
          </cell>
          <cell r="CY100">
            <v>41791</v>
          </cell>
          <cell r="CZ100">
            <v>41821</v>
          </cell>
          <cell r="DA100">
            <v>41852</v>
          </cell>
          <cell r="DB100">
            <v>41883</v>
          </cell>
          <cell r="DC100">
            <v>41913</v>
          </cell>
          <cell r="DD100">
            <v>41944</v>
          </cell>
          <cell r="DE100">
            <v>41974</v>
          </cell>
          <cell r="DF100">
            <v>42005</v>
          </cell>
          <cell r="DG100">
            <v>42036</v>
          </cell>
          <cell r="DH100">
            <v>42064</v>
          </cell>
          <cell r="DI100">
            <v>42095</v>
          </cell>
          <cell r="DJ100">
            <v>42125</v>
          </cell>
          <cell r="DK100">
            <v>42156</v>
          </cell>
          <cell r="DL100">
            <v>42186</v>
          </cell>
          <cell r="DM100">
            <v>42217</v>
          </cell>
          <cell r="DN100">
            <v>42248</v>
          </cell>
          <cell r="DO100">
            <v>42278</v>
          </cell>
        </row>
        <row r="101">
          <cell r="A101" t="str">
            <v>Production ciment</v>
          </cell>
          <cell r="B101">
            <v>231.2011</v>
          </cell>
          <cell r="C101">
            <v>231.8623</v>
          </cell>
          <cell r="D101">
            <v>260.03919999999999</v>
          </cell>
          <cell r="E101">
            <v>275.16719999999998</v>
          </cell>
          <cell r="F101">
            <v>293.02660000000003</v>
          </cell>
          <cell r="G101">
            <v>254.31880000000001</v>
          </cell>
          <cell r="H101">
            <v>234.51369999999997</v>
          </cell>
          <cell r="I101">
            <v>246.26509999999999</v>
          </cell>
          <cell r="J101">
            <v>217.47300000000001</v>
          </cell>
          <cell r="K101">
            <v>199.90870000000001</v>
          </cell>
          <cell r="L101">
            <v>224.16250000000002</v>
          </cell>
          <cell r="M101">
            <v>265.84399999999999</v>
          </cell>
          <cell r="N101">
            <v>250.81569999999999</v>
          </cell>
          <cell r="O101">
            <v>238.53769999999997</v>
          </cell>
          <cell r="P101">
            <v>236.953</v>
          </cell>
          <cell r="Q101">
            <v>271.16320000000002</v>
          </cell>
          <cell r="R101">
            <v>251.93960000000001</v>
          </cell>
          <cell r="S101">
            <v>241.48250000000002</v>
          </cell>
          <cell r="T101">
            <v>265.6474</v>
          </cell>
          <cell r="U101">
            <v>278.82234</v>
          </cell>
          <cell r="V101">
            <v>251.82299999999998</v>
          </cell>
          <cell r="W101">
            <v>232.94229999999999</v>
          </cell>
          <cell r="X101">
            <v>265.5299</v>
          </cell>
          <cell r="Y101">
            <v>254.91909000000001</v>
          </cell>
          <cell r="Z101">
            <v>264.03870000000001</v>
          </cell>
          <cell r="AA101">
            <v>266.39530000000002</v>
          </cell>
          <cell r="AB101">
            <v>247.04656</v>
          </cell>
          <cell r="AC101">
            <v>270.77819999999997</v>
          </cell>
          <cell r="AD101">
            <v>276.0326</v>
          </cell>
          <cell r="AE101">
            <v>278.14429999999999</v>
          </cell>
          <cell r="AF101">
            <v>278.17768999999998</v>
          </cell>
          <cell r="AG101">
            <v>255.30240000000001</v>
          </cell>
          <cell r="AH101">
            <v>233.02800999999999</v>
          </cell>
          <cell r="AI101">
            <v>232.54829999999998</v>
          </cell>
          <cell r="AJ101">
            <v>266.36369999999999</v>
          </cell>
          <cell r="AK101">
            <v>216.85509999999999</v>
          </cell>
          <cell r="AL101">
            <v>269.9633</v>
          </cell>
          <cell r="AM101">
            <v>268.36419999999998</v>
          </cell>
          <cell r="AN101">
            <v>301.57310000000001</v>
          </cell>
          <cell r="AO101">
            <v>297.2</v>
          </cell>
          <cell r="AP101">
            <v>287.61950000000002</v>
          </cell>
          <cell r="AQ101">
            <v>291.17200000000003</v>
          </cell>
          <cell r="AR101">
            <v>307.30689999999998</v>
          </cell>
          <cell r="AS101">
            <v>256.2165</v>
          </cell>
          <cell r="AT101">
            <v>188.52429999999998</v>
          </cell>
          <cell r="AU101">
            <v>275.87369999999999</v>
          </cell>
          <cell r="AV101">
            <v>242.84020000000001</v>
          </cell>
          <cell r="AW101">
            <v>324.92469999999997</v>
          </cell>
          <cell r="AX101">
            <v>355.49099999999999</v>
          </cell>
          <cell r="AY101">
            <v>303.85220000000004</v>
          </cell>
          <cell r="AZ101">
            <v>370.416</v>
          </cell>
          <cell r="BA101">
            <v>389.79020000000003</v>
          </cell>
          <cell r="BB101">
            <v>391.96850000000001</v>
          </cell>
          <cell r="BC101">
            <v>385.4658</v>
          </cell>
          <cell r="BD101">
            <v>369.80870000000004</v>
          </cell>
          <cell r="BE101">
            <v>310.202</v>
          </cell>
          <cell r="BF101">
            <v>229.2484</v>
          </cell>
          <cell r="BG101">
            <v>336.40859999999998</v>
          </cell>
          <cell r="BH101">
            <v>275.8424</v>
          </cell>
          <cell r="BI101">
            <v>358.26749999999998</v>
          </cell>
          <cell r="BJ101">
            <v>402.94759999999997</v>
          </cell>
          <cell r="BK101">
            <v>384.97410000000002</v>
          </cell>
          <cell r="BL101">
            <v>458.46429999999998</v>
          </cell>
          <cell r="BM101">
            <v>418.39400000000001</v>
          </cell>
          <cell r="BN101">
            <v>466.82820000000004</v>
          </cell>
          <cell r="BO101">
            <v>432.62</v>
          </cell>
          <cell r="BP101">
            <v>423.55719999999997</v>
          </cell>
          <cell r="BQ101">
            <v>341.80500000000001</v>
          </cell>
          <cell r="BR101">
            <v>330.30809999999997</v>
          </cell>
          <cell r="BS101">
            <v>351.19439999999997</v>
          </cell>
          <cell r="BT101">
            <v>300.61220000000003</v>
          </cell>
          <cell r="BU101">
            <v>408.62549999999999</v>
          </cell>
          <cell r="BV101">
            <v>449.93600000000004</v>
          </cell>
          <cell r="BW101">
            <v>426.45119999999997</v>
          </cell>
          <cell r="BX101">
            <v>453.95349999999996</v>
          </cell>
          <cell r="BY101">
            <v>425.56330000000003</v>
          </cell>
          <cell r="BZ101">
            <v>435.09010000000001</v>
          </cell>
          <cell r="CA101">
            <v>420.6825</v>
          </cell>
          <cell r="CB101">
            <v>388.6463</v>
          </cell>
          <cell r="CC101">
            <v>303.04070000000002</v>
          </cell>
          <cell r="CD101">
            <v>340.89920000000001</v>
          </cell>
          <cell r="CE101">
            <v>336.91300000000001</v>
          </cell>
          <cell r="CF101">
            <v>362.27499999999998</v>
          </cell>
          <cell r="CG101">
            <v>379.60980000000001</v>
          </cell>
          <cell r="CH101">
            <v>391.05534999999998</v>
          </cell>
          <cell r="CI101">
            <v>375.51526000000001</v>
          </cell>
          <cell r="CJ101">
            <v>447.37594000000001</v>
          </cell>
          <cell r="CK101">
            <v>390.27328</v>
          </cell>
          <cell r="CL101">
            <v>435.37451999999996</v>
          </cell>
          <cell r="CM101">
            <v>437.09320000000002</v>
          </cell>
          <cell r="CN101">
            <v>409.91152</v>
          </cell>
          <cell r="CO101">
            <v>313.14526000000001</v>
          </cell>
          <cell r="CP101">
            <v>313.74258999999995</v>
          </cell>
          <cell r="CQ101">
            <v>275.47613999999999</v>
          </cell>
          <cell r="CR101">
            <v>371.96113000000003</v>
          </cell>
          <cell r="CS101">
            <v>381.85736999999995</v>
          </cell>
          <cell r="CT101">
            <v>431.54496999999998</v>
          </cell>
          <cell r="CU101">
            <v>409.01076</v>
          </cell>
          <cell r="CV101">
            <v>466.27830999999998</v>
          </cell>
          <cell r="CW101">
            <v>445.52092000000005</v>
          </cell>
          <cell r="CX101">
            <v>478.48973999999998</v>
          </cell>
          <cell r="CY101">
            <v>438.30986999999999</v>
          </cell>
          <cell r="CZ101">
            <v>378.40054000000003</v>
          </cell>
          <cell r="DA101">
            <v>309.99270999999999</v>
          </cell>
          <cell r="DB101">
            <v>454.39259999999996</v>
          </cell>
          <cell r="DC101">
            <v>327.99576300000001</v>
          </cell>
          <cell r="DD101">
            <v>385.78229999999996</v>
          </cell>
          <cell r="DE101">
            <v>413.51014000000004</v>
          </cell>
          <cell r="DF101">
            <v>452.99295000000001</v>
          </cell>
          <cell r="DG101">
            <v>491.46752000000004</v>
          </cell>
          <cell r="DH101">
            <v>537.44367999999997</v>
          </cell>
          <cell r="DI101">
            <v>525.26242000000002</v>
          </cell>
          <cell r="DJ101">
            <v>530.13026000000002</v>
          </cell>
          <cell r="DK101">
            <v>532.00905</v>
          </cell>
          <cell r="DL101">
            <v>439.16796999999997</v>
          </cell>
          <cell r="DM101">
            <v>401.02471000000003</v>
          </cell>
          <cell r="DN101">
            <v>368.54563999999999</v>
          </cell>
          <cell r="DO101">
            <v>400.87851000000001</v>
          </cell>
        </row>
        <row r="103">
          <cell r="A103" t="str">
            <v xml:space="preserve"> Acide  phosphorique( axe secondaire)</v>
          </cell>
          <cell r="B103">
            <v>41.703000000000003</v>
          </cell>
          <cell r="C103">
            <v>26.695</v>
          </cell>
          <cell r="D103">
            <v>4.7850000000000001</v>
          </cell>
          <cell r="E103">
            <v>0</v>
          </cell>
          <cell r="F103">
            <v>13.224</v>
          </cell>
          <cell r="G103">
            <v>12.930999999999999</v>
          </cell>
          <cell r="H103">
            <v>0</v>
          </cell>
          <cell r="I103">
            <v>0</v>
          </cell>
          <cell r="J103">
            <v>2.3140000000000001</v>
          </cell>
          <cell r="K103">
            <v>28.573</v>
          </cell>
          <cell r="L103">
            <v>28.527000000000001</v>
          </cell>
          <cell r="M103">
            <v>21.608000000000001</v>
          </cell>
          <cell r="N103">
            <v>20.347999999999999</v>
          </cell>
          <cell r="O103">
            <v>14.286</v>
          </cell>
          <cell r="P103">
            <v>22.349</v>
          </cell>
          <cell r="Q103">
            <v>26.492999999999999</v>
          </cell>
          <cell r="R103">
            <v>29.079000000000001</v>
          </cell>
          <cell r="S103">
            <v>17.161999999999999</v>
          </cell>
          <cell r="T103">
            <v>17.931999999999999</v>
          </cell>
          <cell r="U103">
            <v>15.965999999999999</v>
          </cell>
          <cell r="V103">
            <v>15.471</v>
          </cell>
          <cell r="W103">
            <v>15.156000000000001</v>
          </cell>
          <cell r="X103">
            <v>19.748999999999999</v>
          </cell>
          <cell r="Y103">
            <v>20.137</v>
          </cell>
          <cell r="Z103">
            <v>16.039000000000001</v>
          </cell>
          <cell r="AA103">
            <v>16.678999999999998</v>
          </cell>
          <cell r="AB103">
            <v>14.779</v>
          </cell>
          <cell r="AC103">
            <v>8.9670000000000005</v>
          </cell>
          <cell r="AD103">
            <v>17.969000000000001</v>
          </cell>
          <cell r="AE103">
            <v>12.199</v>
          </cell>
          <cell r="AF103">
            <v>19.338000000000001</v>
          </cell>
          <cell r="AG103">
            <v>13.664999999999999</v>
          </cell>
          <cell r="AH103">
            <v>13.867000000000001</v>
          </cell>
          <cell r="AI103">
            <v>12.61</v>
          </cell>
          <cell r="AJ103">
            <v>9.4770000000000003</v>
          </cell>
          <cell r="AK103">
            <v>24.736000000000001</v>
          </cell>
          <cell r="AL103">
            <v>22.79</v>
          </cell>
          <cell r="AM103">
            <v>20.224</v>
          </cell>
          <cell r="AN103">
            <v>26.013000000000002</v>
          </cell>
          <cell r="AO103">
            <v>21.124400000000001</v>
          </cell>
          <cell r="AP103">
            <v>21.829000000000001</v>
          </cell>
          <cell r="AQ103">
            <v>25.065999999999999</v>
          </cell>
          <cell r="AR103">
            <v>23.600999999999999</v>
          </cell>
          <cell r="AS103">
            <v>17.055</v>
          </cell>
          <cell r="AT103">
            <v>20.029299999999999</v>
          </cell>
          <cell r="AU103">
            <v>29.14</v>
          </cell>
          <cell r="AV103">
            <v>29.077000000000002</v>
          </cell>
          <cell r="AW103">
            <v>27.286000000000001</v>
          </cell>
          <cell r="AX103">
            <v>43.000999999999998</v>
          </cell>
          <cell r="AY103">
            <v>23.693999999999999</v>
          </cell>
          <cell r="AZ103">
            <v>24.798999999999999</v>
          </cell>
          <cell r="BA103">
            <v>24.946999999999999</v>
          </cell>
          <cell r="BB103">
            <v>28.045999999999999</v>
          </cell>
          <cell r="BC103">
            <v>30.378</v>
          </cell>
          <cell r="BD103">
            <v>22.88</v>
          </cell>
          <cell r="BE103">
            <v>13.045</v>
          </cell>
          <cell r="BF103">
            <v>20.029</v>
          </cell>
          <cell r="BG103">
            <v>27.78</v>
          </cell>
          <cell r="BH103">
            <v>30.274999999999999</v>
          </cell>
          <cell r="BI103">
            <v>29.039000000000001</v>
          </cell>
          <cell r="BJ103">
            <v>29.074000000000002</v>
          </cell>
          <cell r="BK103">
            <v>25.446000000000002</v>
          </cell>
          <cell r="BL103">
            <v>28.748999999999999</v>
          </cell>
          <cell r="BM103">
            <v>40.079000000000001</v>
          </cell>
          <cell r="BN103">
            <v>35.064999999999998</v>
          </cell>
          <cell r="BO103">
            <v>35.509</v>
          </cell>
          <cell r="BP103">
            <v>23.286999999999999</v>
          </cell>
          <cell r="BQ103">
            <v>32.15</v>
          </cell>
          <cell r="BR103">
            <v>34.749000000000002</v>
          </cell>
          <cell r="BS103">
            <v>36.484000000000002</v>
          </cell>
          <cell r="BT103">
            <v>39.241999999999997</v>
          </cell>
          <cell r="BU103">
            <v>32.561</v>
          </cell>
          <cell r="BV103">
            <v>33.136000000000003</v>
          </cell>
          <cell r="BW103">
            <v>23.088999999999999</v>
          </cell>
          <cell r="BX103">
            <v>31.395</v>
          </cell>
          <cell r="BY103">
            <v>20.399000000000001</v>
          </cell>
          <cell r="BZ103">
            <v>25.989000000000001</v>
          </cell>
          <cell r="CA103">
            <v>27.219000000000001</v>
          </cell>
          <cell r="CB103">
            <v>43.183</v>
          </cell>
          <cell r="CC103">
            <v>35.017000000000003</v>
          </cell>
          <cell r="CD103">
            <v>28.366</v>
          </cell>
          <cell r="CE103">
            <v>30.081</v>
          </cell>
          <cell r="CF103">
            <v>28.204999999999998</v>
          </cell>
          <cell r="CG103">
            <v>37.091999999999999</v>
          </cell>
          <cell r="CH103">
            <v>32.515000000000001</v>
          </cell>
          <cell r="CI103">
            <v>24.507999999999999</v>
          </cell>
          <cell r="CJ103">
            <v>20.05</v>
          </cell>
          <cell r="CK103">
            <v>27.530840000000001</v>
          </cell>
          <cell r="CL103">
            <v>15.576801970397</v>
          </cell>
          <cell r="CM103">
            <v>7.0439999999999996</v>
          </cell>
          <cell r="CN103">
            <v>16.088000000000001</v>
          </cell>
          <cell r="CO103">
            <v>31.507999999999999</v>
          </cell>
          <cell r="CP103">
            <v>30.145</v>
          </cell>
          <cell r="CQ103">
            <v>25.023</v>
          </cell>
          <cell r="CR103">
            <v>12.566000000000001</v>
          </cell>
          <cell r="CS103">
            <v>18.001000000000001</v>
          </cell>
          <cell r="CT103">
            <v>17.03</v>
          </cell>
          <cell r="CU103">
            <v>26.012</v>
          </cell>
          <cell r="CV103">
            <v>15.1021900055587</v>
          </cell>
          <cell r="CW103">
            <v>18.66844</v>
          </cell>
          <cell r="CX103">
            <v>13.70804</v>
          </cell>
          <cell r="CY103">
            <v>18.628509999999999</v>
          </cell>
          <cell r="CZ103">
            <v>14.2006</v>
          </cell>
          <cell r="DA103">
            <v>7.6505400000000003</v>
          </cell>
          <cell r="DB103">
            <v>14.805</v>
          </cell>
          <cell r="DC103">
            <v>19.231000000000002</v>
          </cell>
          <cell r="DD103">
            <v>14.336101990749601</v>
          </cell>
          <cell r="DE103">
            <v>18.795000000000002</v>
          </cell>
          <cell r="DF103">
            <v>17.509</v>
          </cell>
          <cell r="DG103">
            <v>15.885</v>
          </cell>
          <cell r="DH103">
            <v>20.681000000000001</v>
          </cell>
          <cell r="DI103">
            <v>20.11</v>
          </cell>
          <cell r="DJ103">
            <v>22.787330000000001</v>
          </cell>
          <cell r="DK103">
            <v>21.021999999999998</v>
          </cell>
          <cell r="DL103">
            <v>27.522919999999999</v>
          </cell>
          <cell r="DM103">
            <v>7.2239199999999997</v>
          </cell>
          <cell r="DN103">
            <v>17.102</v>
          </cell>
          <cell r="DO103">
            <v>30.181999999999999</v>
          </cell>
        </row>
        <row r="104">
          <cell r="A104" t="str">
            <v>Engrais solides( axe secondaire)</v>
          </cell>
          <cell r="B104">
            <v>1.87</v>
          </cell>
          <cell r="C104">
            <v>2.6960000000000002</v>
          </cell>
          <cell r="D104">
            <v>2.7839999999999998</v>
          </cell>
          <cell r="E104">
            <v>2.093</v>
          </cell>
          <cell r="F104">
            <v>2.8450000000000002</v>
          </cell>
          <cell r="G104">
            <v>3.5209999999999999</v>
          </cell>
          <cell r="H104">
            <v>4.7290000000000001</v>
          </cell>
          <cell r="I104">
            <v>1.6839999999999999</v>
          </cell>
          <cell r="J104">
            <v>0</v>
          </cell>
          <cell r="K104">
            <v>0</v>
          </cell>
          <cell r="L104">
            <v>4.6470000000000002</v>
          </cell>
          <cell r="M104">
            <v>6.5640000000000001</v>
          </cell>
          <cell r="N104">
            <v>7.4059999999999997</v>
          </cell>
          <cell r="O104">
            <v>0</v>
          </cell>
          <cell r="P104">
            <v>5.6660000000000004</v>
          </cell>
          <cell r="Q104">
            <v>5.7539999999999996</v>
          </cell>
          <cell r="R104">
            <v>10.96</v>
          </cell>
          <cell r="S104">
            <v>12.513</v>
          </cell>
          <cell r="T104">
            <v>8.84</v>
          </cell>
          <cell r="U104">
            <v>7.2450000000000001</v>
          </cell>
          <cell r="V104">
            <v>4.1050000000000004</v>
          </cell>
          <cell r="W104">
            <v>4.9969999999999999</v>
          </cell>
          <cell r="X104">
            <v>4.5259999999999998</v>
          </cell>
          <cell r="Y104">
            <v>10.222</v>
          </cell>
          <cell r="Z104">
            <v>3.42</v>
          </cell>
          <cell r="AA104">
            <v>5.3970000000000002</v>
          </cell>
          <cell r="AB104">
            <v>0</v>
          </cell>
          <cell r="AC104">
            <v>7.3579999999999997</v>
          </cell>
          <cell r="AD104">
            <v>12.178000000000001</v>
          </cell>
          <cell r="AE104">
            <v>13.231999999999999</v>
          </cell>
          <cell r="AF104">
            <v>9.0879999999999992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2.6920000000000002</v>
          </cell>
          <cell r="AM104">
            <v>6.9139999999999997</v>
          </cell>
          <cell r="AN104">
            <v>9.7379999999999995</v>
          </cell>
          <cell r="AO104">
            <v>1.139</v>
          </cell>
          <cell r="AP104">
            <v>7.8070000000000004</v>
          </cell>
          <cell r="AQ104">
            <v>5.4169999999999998</v>
          </cell>
          <cell r="AR104">
            <v>4.5599999999999996</v>
          </cell>
          <cell r="AS104">
            <v>2.4860000000000002</v>
          </cell>
          <cell r="AT104">
            <v>0.97499999999999998</v>
          </cell>
          <cell r="AU104">
            <v>1.9810000000000001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3.8069999999999999</v>
          </cell>
          <cell r="BB104">
            <v>0</v>
          </cell>
          <cell r="BC104">
            <v>12.28</v>
          </cell>
          <cell r="BD104">
            <v>5.9669999999999996</v>
          </cell>
          <cell r="BE104">
            <v>0</v>
          </cell>
          <cell r="BF104">
            <v>0.97499999999999998</v>
          </cell>
          <cell r="BG104">
            <v>0.48199999999999998</v>
          </cell>
          <cell r="BH104">
            <v>13.61</v>
          </cell>
          <cell r="BI104">
            <v>6.2060000000000004</v>
          </cell>
          <cell r="BJ104">
            <v>0.38900000000000001</v>
          </cell>
          <cell r="BK104">
            <v>0</v>
          </cell>
          <cell r="BL104">
            <v>8.8170000000000002</v>
          </cell>
          <cell r="BM104">
            <v>2.5859999999999999</v>
          </cell>
          <cell r="BN104">
            <v>0</v>
          </cell>
          <cell r="BO104">
            <v>0</v>
          </cell>
          <cell r="BP104">
            <v>14.778</v>
          </cell>
          <cell r="BQ104">
            <v>9.26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13.131</v>
          </cell>
          <cell r="BW104">
            <v>0</v>
          </cell>
          <cell r="BX104">
            <v>0</v>
          </cell>
          <cell r="BY104">
            <v>0</v>
          </cell>
          <cell r="BZ104">
            <v>14.106</v>
          </cell>
          <cell r="CA104">
            <v>8.1760000000000002</v>
          </cell>
          <cell r="CB104">
            <v>2.7210000000000001</v>
          </cell>
          <cell r="CC104">
            <v>0</v>
          </cell>
          <cell r="CD104">
            <v>8.9999999999999993E-3</v>
          </cell>
          <cell r="CE104">
            <v>0</v>
          </cell>
          <cell r="CF104">
            <v>11.704000000000001</v>
          </cell>
          <cell r="CG104">
            <v>7.9429999999999996</v>
          </cell>
          <cell r="CH104">
            <v>3.2</v>
          </cell>
          <cell r="CI104">
            <v>0</v>
          </cell>
          <cell r="CJ104">
            <v>12.574</v>
          </cell>
          <cell r="CK104">
            <v>3.0790000000000002</v>
          </cell>
          <cell r="CL104">
            <v>14.505000000000001</v>
          </cell>
          <cell r="CM104">
            <v>15.544</v>
          </cell>
          <cell r="CN104">
            <v>13.085000000000001</v>
          </cell>
          <cell r="CO104">
            <v>3.7639999999999998</v>
          </cell>
          <cell r="CP104">
            <v>0.61299999999999999</v>
          </cell>
          <cell r="CQ104">
            <v>6.2</v>
          </cell>
          <cell r="CR104">
            <v>2.9220000000000002</v>
          </cell>
          <cell r="CS104">
            <v>3.22</v>
          </cell>
          <cell r="CT104">
            <v>1.3680000000000001</v>
          </cell>
          <cell r="CU104">
            <v>5.4109999999999996</v>
          </cell>
          <cell r="CV104">
            <v>7.0620000000000003</v>
          </cell>
          <cell r="CW104">
            <v>7.774</v>
          </cell>
          <cell r="CX104">
            <v>0</v>
          </cell>
          <cell r="CY104">
            <v>9.6039999999999992</v>
          </cell>
          <cell r="CZ104">
            <v>12.486000000000001</v>
          </cell>
          <cell r="DA104">
            <v>7.907</v>
          </cell>
          <cell r="DB104">
            <v>15.025</v>
          </cell>
          <cell r="DC104">
            <v>11.601000000000001</v>
          </cell>
          <cell r="DD104">
            <v>5.3890000000000002</v>
          </cell>
          <cell r="DE104">
            <v>0</v>
          </cell>
          <cell r="DF104">
            <v>0</v>
          </cell>
          <cell r="DG104">
            <v>12.038</v>
          </cell>
          <cell r="DH104">
            <v>7.7720000000000002</v>
          </cell>
          <cell r="DI104">
            <v>11.093999999999999</v>
          </cell>
          <cell r="DJ104">
            <v>17.786000000000001</v>
          </cell>
          <cell r="DK104">
            <v>5.1059999999999999</v>
          </cell>
          <cell r="DL104">
            <v>10.159000000000001</v>
          </cell>
          <cell r="DM104">
            <v>13.756</v>
          </cell>
          <cell r="DN104">
            <v>9.3829999999999991</v>
          </cell>
          <cell r="DO104">
            <v>5.6070000000000002</v>
          </cell>
        </row>
        <row r="136">
          <cell r="B136">
            <v>38718</v>
          </cell>
          <cell r="C136">
            <v>38749</v>
          </cell>
          <cell r="D136">
            <v>38777</v>
          </cell>
          <cell r="E136">
            <v>38808</v>
          </cell>
          <cell r="F136">
            <v>38838</v>
          </cell>
          <cell r="G136">
            <v>38869</v>
          </cell>
          <cell r="H136">
            <v>38899</v>
          </cell>
          <cell r="I136">
            <v>38930</v>
          </cell>
          <cell r="J136">
            <v>38961</v>
          </cell>
          <cell r="K136">
            <v>38991</v>
          </cell>
          <cell r="L136">
            <v>39022</v>
          </cell>
          <cell r="M136">
            <v>39052</v>
          </cell>
          <cell r="N136">
            <v>39083</v>
          </cell>
          <cell r="O136">
            <v>39114</v>
          </cell>
          <cell r="P136">
            <v>39142</v>
          </cell>
          <cell r="Q136">
            <v>39173</v>
          </cell>
          <cell r="R136">
            <v>39203</v>
          </cell>
          <cell r="S136">
            <v>39234</v>
          </cell>
          <cell r="T136">
            <v>39264</v>
          </cell>
          <cell r="U136">
            <v>39295</v>
          </cell>
          <cell r="V136">
            <v>39326</v>
          </cell>
          <cell r="W136">
            <v>39356</v>
          </cell>
          <cell r="X136">
            <v>39387</v>
          </cell>
          <cell r="Y136">
            <v>39417</v>
          </cell>
          <cell r="Z136">
            <v>39448</v>
          </cell>
          <cell r="AA136">
            <v>39479</v>
          </cell>
          <cell r="AB136">
            <v>39508</v>
          </cell>
          <cell r="AC136">
            <v>39539</v>
          </cell>
          <cell r="AD136">
            <v>39569</v>
          </cell>
          <cell r="AE136">
            <v>39600</v>
          </cell>
          <cell r="AF136">
            <v>39630</v>
          </cell>
          <cell r="AG136">
            <v>39661</v>
          </cell>
          <cell r="AH136">
            <v>39692</v>
          </cell>
          <cell r="AI136">
            <v>39722</v>
          </cell>
          <cell r="AJ136">
            <v>39753</v>
          </cell>
          <cell r="AK136">
            <v>39783</v>
          </cell>
          <cell r="AL136">
            <v>39814</v>
          </cell>
          <cell r="AM136">
            <v>39845</v>
          </cell>
          <cell r="AN136">
            <v>39873</v>
          </cell>
          <cell r="AO136">
            <v>39904</v>
          </cell>
          <cell r="AP136">
            <v>39934</v>
          </cell>
          <cell r="AQ136">
            <v>39965</v>
          </cell>
          <cell r="AR136">
            <v>39995</v>
          </cell>
          <cell r="AS136">
            <v>40026</v>
          </cell>
          <cell r="AT136">
            <v>40057</v>
          </cell>
          <cell r="AU136">
            <v>40087</v>
          </cell>
          <cell r="AV136">
            <v>40118</v>
          </cell>
          <cell r="AW136">
            <v>40148</v>
          </cell>
          <cell r="AX136">
            <v>40179</v>
          </cell>
          <cell r="AY136">
            <v>40210</v>
          </cell>
          <cell r="AZ136">
            <v>40238</v>
          </cell>
          <cell r="BA136">
            <v>40269</v>
          </cell>
          <cell r="BB136">
            <v>40299</v>
          </cell>
          <cell r="BC136">
            <v>40330</v>
          </cell>
          <cell r="BD136">
            <v>40360</v>
          </cell>
          <cell r="BE136">
            <v>40391</v>
          </cell>
          <cell r="BF136">
            <v>40422</v>
          </cell>
          <cell r="BG136">
            <v>40452</v>
          </cell>
          <cell r="BH136">
            <v>40483</v>
          </cell>
          <cell r="BI136">
            <v>40513</v>
          </cell>
          <cell r="BJ136">
            <v>40544</v>
          </cell>
          <cell r="BK136">
            <v>40575</v>
          </cell>
          <cell r="BL136">
            <v>40603</v>
          </cell>
          <cell r="BM136">
            <v>40634</v>
          </cell>
          <cell r="BN136">
            <v>40664</v>
          </cell>
          <cell r="BO136">
            <v>40695</v>
          </cell>
          <cell r="BP136">
            <v>40725</v>
          </cell>
          <cell r="BQ136">
            <v>40756</v>
          </cell>
          <cell r="BR136">
            <v>40787</v>
          </cell>
          <cell r="BS136">
            <v>40817</v>
          </cell>
          <cell r="BT136">
            <v>40848</v>
          </cell>
          <cell r="BU136">
            <v>40878</v>
          </cell>
          <cell r="BV136">
            <v>40909</v>
          </cell>
          <cell r="BW136">
            <v>40940</v>
          </cell>
          <cell r="BX136">
            <v>40969</v>
          </cell>
          <cell r="BY136">
            <v>41000</v>
          </cell>
          <cell r="BZ136">
            <v>41030</v>
          </cell>
          <cell r="CA136">
            <v>41061</v>
          </cell>
          <cell r="CB136">
            <v>41091</v>
          </cell>
          <cell r="CC136">
            <v>41122</v>
          </cell>
          <cell r="CD136">
            <v>41153</v>
          </cell>
          <cell r="CE136">
            <v>41183</v>
          </cell>
          <cell r="CF136">
            <v>41214</v>
          </cell>
          <cell r="CG136">
            <v>41244</v>
          </cell>
          <cell r="CH136">
            <v>41275</v>
          </cell>
          <cell r="CI136">
            <v>41306</v>
          </cell>
          <cell r="CJ136">
            <v>41334</v>
          </cell>
          <cell r="CK136">
            <v>41365</v>
          </cell>
          <cell r="CL136">
            <v>41395</v>
          </cell>
          <cell r="CM136">
            <v>41426</v>
          </cell>
          <cell r="CN136">
            <v>41456</v>
          </cell>
          <cell r="CO136">
            <v>41487</v>
          </cell>
          <cell r="CP136">
            <v>41518</v>
          </cell>
          <cell r="CQ136">
            <v>41548</v>
          </cell>
          <cell r="CR136">
            <v>41579</v>
          </cell>
          <cell r="CS136">
            <v>41609</v>
          </cell>
          <cell r="CT136">
            <v>41640</v>
          </cell>
          <cell r="CU136">
            <v>41671</v>
          </cell>
          <cell r="CV136">
            <v>41699</v>
          </cell>
          <cell r="CW136">
            <v>41730</v>
          </cell>
          <cell r="CX136">
            <v>41760</v>
          </cell>
          <cell r="CY136">
            <v>41791</v>
          </cell>
          <cell r="CZ136">
            <v>41821</v>
          </cell>
          <cell r="DA136">
            <v>41852</v>
          </cell>
          <cell r="DB136">
            <v>41883</v>
          </cell>
          <cell r="DC136">
            <v>41913</v>
          </cell>
          <cell r="DD136">
            <v>41944</v>
          </cell>
          <cell r="DE136">
            <v>41974</v>
          </cell>
          <cell r="DF136">
            <v>42005</v>
          </cell>
          <cell r="DG136">
            <v>42036</v>
          </cell>
          <cell r="DH136">
            <v>42064</v>
          </cell>
          <cell r="DI136">
            <v>42095</v>
          </cell>
          <cell r="DJ136">
            <v>42125</v>
          </cell>
          <cell r="DK136">
            <v>42156</v>
          </cell>
          <cell r="DL136">
            <v>42186</v>
          </cell>
          <cell r="DM136">
            <v>42217</v>
          </cell>
          <cell r="DN136">
            <v>42248</v>
          </cell>
          <cell r="DO136">
            <v>42278</v>
          </cell>
        </row>
        <row r="137">
          <cell r="A137" t="str">
            <v>Production sel</v>
          </cell>
          <cell r="B137">
            <v>15493.7</v>
          </cell>
          <cell r="C137">
            <v>16811</v>
          </cell>
          <cell r="D137">
            <v>18405</v>
          </cell>
          <cell r="E137">
            <v>16801</v>
          </cell>
          <cell r="F137">
            <v>20128</v>
          </cell>
          <cell r="G137">
            <v>12726</v>
          </cell>
          <cell r="H137">
            <v>17157</v>
          </cell>
          <cell r="I137">
            <v>15808</v>
          </cell>
          <cell r="J137">
            <v>13745</v>
          </cell>
          <cell r="K137">
            <v>14813</v>
          </cell>
          <cell r="L137">
            <v>14847</v>
          </cell>
          <cell r="M137">
            <v>21826</v>
          </cell>
          <cell r="N137">
            <v>14074</v>
          </cell>
          <cell r="O137">
            <v>19005</v>
          </cell>
          <cell r="P137">
            <v>21544</v>
          </cell>
          <cell r="Q137">
            <v>14575</v>
          </cell>
          <cell r="R137">
            <v>17231</v>
          </cell>
          <cell r="S137">
            <v>18468</v>
          </cell>
          <cell r="T137">
            <v>15908</v>
          </cell>
          <cell r="U137">
            <v>17188</v>
          </cell>
          <cell r="V137">
            <v>17401</v>
          </cell>
          <cell r="W137">
            <v>18133</v>
          </cell>
          <cell r="X137">
            <v>20217</v>
          </cell>
          <cell r="Y137">
            <v>17225</v>
          </cell>
          <cell r="Z137">
            <v>25053</v>
          </cell>
          <cell r="AA137">
            <v>22370</v>
          </cell>
          <cell r="AB137">
            <v>19361</v>
          </cell>
          <cell r="AC137">
            <v>24009</v>
          </cell>
          <cell r="AD137">
            <v>19698</v>
          </cell>
          <cell r="AE137">
            <v>18669</v>
          </cell>
          <cell r="AF137">
            <v>19641</v>
          </cell>
          <cell r="AG137">
            <v>14569</v>
          </cell>
          <cell r="AH137">
            <v>18707</v>
          </cell>
          <cell r="AI137">
            <v>17310</v>
          </cell>
          <cell r="AJ137">
            <v>20424</v>
          </cell>
          <cell r="AK137">
            <v>20765</v>
          </cell>
          <cell r="AL137">
            <v>19882</v>
          </cell>
          <cell r="AM137">
            <v>14459</v>
          </cell>
          <cell r="AN137">
            <v>21963</v>
          </cell>
          <cell r="AO137">
            <v>17939</v>
          </cell>
          <cell r="AP137">
            <v>21863</v>
          </cell>
          <cell r="AQ137">
            <v>14172</v>
          </cell>
          <cell r="AR137">
            <v>21389</v>
          </cell>
          <cell r="AS137">
            <v>16793</v>
          </cell>
          <cell r="AT137">
            <v>19759</v>
          </cell>
          <cell r="AU137">
            <v>18376</v>
          </cell>
          <cell r="AV137">
            <v>12157</v>
          </cell>
          <cell r="AW137">
            <v>23545</v>
          </cell>
          <cell r="AX137">
            <v>16744</v>
          </cell>
          <cell r="AY137">
            <v>18212</v>
          </cell>
          <cell r="AZ137">
            <v>20145</v>
          </cell>
          <cell r="BA137">
            <v>17535.5</v>
          </cell>
          <cell r="BB137">
            <v>16449.5</v>
          </cell>
          <cell r="BC137">
            <v>19769</v>
          </cell>
          <cell r="BD137">
            <v>19627</v>
          </cell>
          <cell r="BE137">
            <v>19457</v>
          </cell>
          <cell r="BF137">
            <v>19730</v>
          </cell>
          <cell r="BG137">
            <v>21610</v>
          </cell>
          <cell r="BH137">
            <v>19940</v>
          </cell>
          <cell r="BI137">
            <v>22406</v>
          </cell>
          <cell r="BJ137">
            <v>18926</v>
          </cell>
          <cell r="BK137">
            <v>20188</v>
          </cell>
          <cell r="BL137">
            <v>21910</v>
          </cell>
          <cell r="BM137">
            <v>15461</v>
          </cell>
          <cell r="BN137">
            <v>22206</v>
          </cell>
          <cell r="BO137">
            <v>24279</v>
          </cell>
          <cell r="BP137">
            <v>23999</v>
          </cell>
          <cell r="BQ137">
            <v>25913</v>
          </cell>
          <cell r="BR137">
            <v>18814</v>
          </cell>
          <cell r="BS137">
            <v>24891</v>
          </cell>
          <cell r="BT137">
            <v>22746</v>
          </cell>
          <cell r="BU137">
            <v>18917</v>
          </cell>
          <cell r="BV137">
            <v>19017</v>
          </cell>
          <cell r="BW137">
            <v>16700</v>
          </cell>
          <cell r="BX137">
            <v>21410</v>
          </cell>
          <cell r="BY137">
            <v>18337</v>
          </cell>
          <cell r="BZ137">
            <v>22700</v>
          </cell>
          <cell r="CA137">
            <v>22919</v>
          </cell>
          <cell r="CB137">
            <v>18973</v>
          </cell>
          <cell r="CC137">
            <v>19320</v>
          </cell>
          <cell r="CD137">
            <v>20107</v>
          </cell>
          <cell r="CE137">
            <v>19865</v>
          </cell>
          <cell r="CF137">
            <v>23874</v>
          </cell>
          <cell r="CG137">
            <v>14109</v>
          </cell>
          <cell r="CH137">
            <v>20473</v>
          </cell>
          <cell r="CI137">
            <v>22441</v>
          </cell>
          <cell r="CJ137">
            <v>20890</v>
          </cell>
          <cell r="CK137">
            <v>17136</v>
          </cell>
          <cell r="CL137">
            <v>18728</v>
          </cell>
          <cell r="CM137">
            <v>18172</v>
          </cell>
          <cell r="CN137">
            <v>20332</v>
          </cell>
          <cell r="CO137">
            <v>17523</v>
          </cell>
          <cell r="CP137">
            <v>16331</v>
          </cell>
          <cell r="CQ137">
            <v>21531</v>
          </cell>
          <cell r="CR137">
            <v>23647</v>
          </cell>
          <cell r="CS137">
            <v>25115</v>
          </cell>
          <cell r="CT137">
            <v>11228</v>
          </cell>
          <cell r="CU137">
            <v>18099</v>
          </cell>
          <cell r="CV137">
            <v>19643</v>
          </cell>
          <cell r="CW137">
            <v>23238</v>
          </cell>
          <cell r="CX137">
            <v>25528</v>
          </cell>
          <cell r="CY137">
            <v>19380</v>
          </cell>
          <cell r="CZ137">
            <v>21865</v>
          </cell>
          <cell r="DA137">
            <v>23053</v>
          </cell>
          <cell r="DB137">
            <v>21056</v>
          </cell>
          <cell r="DC137">
            <v>18555</v>
          </cell>
          <cell r="DD137">
            <v>18880</v>
          </cell>
          <cell r="DE137">
            <v>27691</v>
          </cell>
          <cell r="DF137">
            <v>27744</v>
          </cell>
          <cell r="DG137">
            <v>20281</v>
          </cell>
          <cell r="DH137">
            <v>24783</v>
          </cell>
          <cell r="DI137">
            <v>21147</v>
          </cell>
          <cell r="DJ137">
            <v>18797</v>
          </cell>
          <cell r="DK137">
            <v>22728</v>
          </cell>
          <cell r="DL137">
            <v>24640</v>
          </cell>
          <cell r="DM137">
            <v>20107</v>
          </cell>
          <cell r="DN137">
            <v>18666</v>
          </cell>
          <cell r="DO137">
            <v>26384</v>
          </cell>
        </row>
        <row r="140">
          <cell r="A140" t="str">
            <v>Production coton( axe secondaire)</v>
          </cell>
          <cell r="B140">
            <v>6266</v>
          </cell>
          <cell r="C140">
            <v>5108</v>
          </cell>
          <cell r="D140">
            <v>4680.3</v>
          </cell>
          <cell r="E140">
            <v>391.2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2522</v>
          </cell>
          <cell r="N140">
            <v>7499.5</v>
          </cell>
          <cell r="O140">
            <v>5222</v>
          </cell>
          <cell r="P140">
            <v>13491.2</v>
          </cell>
          <cell r="Q140">
            <v>8282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1203.23</v>
          </cell>
          <cell r="Z140">
            <v>5385.1</v>
          </cell>
          <cell r="AA140">
            <v>4333.2</v>
          </cell>
          <cell r="AB140">
            <v>3930.7</v>
          </cell>
          <cell r="AC140">
            <v>593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2526.4670000000001</v>
          </cell>
          <cell r="AM140">
            <v>4049.337</v>
          </cell>
          <cell r="AN140">
            <v>3399.2820000000002</v>
          </cell>
          <cell r="AO140">
            <v>1087.8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356.5</v>
          </cell>
          <cell r="AX140">
            <v>3342.3</v>
          </cell>
          <cell r="AY140">
            <v>3307.2</v>
          </cell>
          <cell r="AZ140">
            <v>998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1458.7</v>
          </cell>
          <cell r="BJ140">
            <v>3033</v>
          </cell>
          <cell r="BK140">
            <v>2854.7579999999998</v>
          </cell>
          <cell r="BL140">
            <v>2613.5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3916.6</v>
          </cell>
          <cell r="BW140">
            <v>5124</v>
          </cell>
          <cell r="BX140">
            <v>2790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3110</v>
          </cell>
          <cell r="CH140">
            <v>6209</v>
          </cell>
          <cell r="CI140">
            <v>9229.7999999999993</v>
          </cell>
          <cell r="CJ140">
            <v>4308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6345</v>
          </cell>
          <cell r="CT140">
            <v>11955</v>
          </cell>
          <cell r="CU140">
            <v>7901</v>
          </cell>
          <cell r="CV140">
            <v>1408.1669999999999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10590</v>
          </cell>
          <cell r="DG140">
            <v>7705</v>
          </cell>
          <cell r="DH140">
            <v>2470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</row>
        <row r="176">
          <cell r="B176">
            <v>39448</v>
          </cell>
          <cell r="C176">
            <v>39479</v>
          </cell>
          <cell r="D176">
            <v>39508</v>
          </cell>
          <cell r="E176">
            <v>39539</v>
          </cell>
          <cell r="F176">
            <v>39569</v>
          </cell>
          <cell r="G176">
            <v>39600</v>
          </cell>
          <cell r="H176">
            <v>39630</v>
          </cell>
          <cell r="I176">
            <v>39661</v>
          </cell>
          <cell r="J176">
            <v>39692</v>
          </cell>
          <cell r="K176">
            <v>39722</v>
          </cell>
          <cell r="L176">
            <v>39753</v>
          </cell>
          <cell r="M176">
            <v>39783</v>
          </cell>
          <cell r="N176">
            <v>39814</v>
          </cell>
          <cell r="O176">
            <v>39845</v>
          </cell>
          <cell r="P176">
            <v>39873</v>
          </cell>
          <cell r="Q176">
            <v>39904</v>
          </cell>
          <cell r="R176">
            <v>39934</v>
          </cell>
          <cell r="S176">
            <v>39965</v>
          </cell>
          <cell r="T176">
            <v>39995</v>
          </cell>
          <cell r="U176">
            <v>40026</v>
          </cell>
          <cell r="V176">
            <v>40057</v>
          </cell>
          <cell r="W176">
            <v>40087</v>
          </cell>
          <cell r="X176">
            <v>40118</v>
          </cell>
          <cell r="Y176">
            <v>40148</v>
          </cell>
          <cell r="Z176">
            <v>40179</v>
          </cell>
          <cell r="AA176">
            <v>40210</v>
          </cell>
          <cell r="AB176">
            <v>40238</v>
          </cell>
          <cell r="AC176">
            <v>40269</v>
          </cell>
          <cell r="AD176">
            <v>40299</v>
          </cell>
          <cell r="AE176">
            <v>40330</v>
          </cell>
          <cell r="AF176">
            <v>40360</v>
          </cell>
          <cell r="AG176">
            <v>40391</v>
          </cell>
          <cell r="AH176">
            <v>40422</v>
          </cell>
          <cell r="AI176">
            <v>40452</v>
          </cell>
          <cell r="AJ176">
            <v>40483</v>
          </cell>
          <cell r="AK176">
            <v>40513</v>
          </cell>
          <cell r="AL176">
            <v>40544</v>
          </cell>
          <cell r="AM176">
            <v>40575</v>
          </cell>
          <cell r="AN176">
            <v>40603</v>
          </cell>
          <cell r="AO176">
            <v>40634</v>
          </cell>
          <cell r="AP176">
            <v>40664</v>
          </cell>
          <cell r="AQ176">
            <v>40695</v>
          </cell>
          <cell r="AR176">
            <v>40725</v>
          </cell>
          <cell r="AS176">
            <v>40756</v>
          </cell>
          <cell r="AT176">
            <v>40787</v>
          </cell>
          <cell r="AU176">
            <v>40817</v>
          </cell>
          <cell r="AV176">
            <v>40848</v>
          </cell>
          <cell r="AW176">
            <v>40878</v>
          </cell>
          <cell r="AX176">
            <v>40909</v>
          </cell>
          <cell r="AY176">
            <v>40940</v>
          </cell>
          <cell r="AZ176">
            <v>40969</v>
          </cell>
          <cell r="BA176">
            <v>41000</v>
          </cell>
          <cell r="BB176">
            <v>41030</v>
          </cell>
          <cell r="BC176">
            <v>41061</v>
          </cell>
          <cell r="BD176">
            <v>41091</v>
          </cell>
          <cell r="BE176">
            <v>41122</v>
          </cell>
          <cell r="BF176">
            <v>41153</v>
          </cell>
          <cell r="BG176">
            <v>41183</v>
          </cell>
          <cell r="BH176">
            <v>41214</v>
          </cell>
          <cell r="BI176">
            <v>41244</v>
          </cell>
          <cell r="BJ176">
            <v>41275</v>
          </cell>
          <cell r="BK176">
            <v>41306</v>
          </cell>
          <cell r="BL176">
            <v>41334</v>
          </cell>
          <cell r="BM176">
            <v>41365</v>
          </cell>
          <cell r="BN176">
            <v>41395</v>
          </cell>
          <cell r="BO176">
            <v>41426</v>
          </cell>
          <cell r="BP176">
            <v>41456</v>
          </cell>
          <cell r="BQ176">
            <v>41487</v>
          </cell>
          <cell r="BR176">
            <v>41518</v>
          </cell>
          <cell r="BS176">
            <v>41548</v>
          </cell>
          <cell r="BT176">
            <v>41579</v>
          </cell>
          <cell r="BU176">
            <v>41609</v>
          </cell>
          <cell r="BV176">
            <v>41640</v>
          </cell>
          <cell r="BW176">
            <v>41671</v>
          </cell>
          <cell r="BX176">
            <v>41699</v>
          </cell>
          <cell r="BY176">
            <v>41730</v>
          </cell>
          <cell r="BZ176">
            <v>41760</v>
          </cell>
          <cell r="CA176">
            <v>41791</v>
          </cell>
          <cell r="CB176">
            <v>41821</v>
          </cell>
          <cell r="CC176">
            <v>41852</v>
          </cell>
          <cell r="CD176">
            <v>41883</v>
          </cell>
          <cell r="CE176">
            <v>41913</v>
          </cell>
          <cell r="CF176">
            <v>41944</v>
          </cell>
          <cell r="CG176">
            <v>41974</v>
          </cell>
          <cell r="CH176">
            <v>42005</v>
          </cell>
          <cell r="CI176">
            <v>42036</v>
          </cell>
          <cell r="CJ176">
            <v>42064</v>
          </cell>
          <cell r="CK176">
            <v>42095</v>
          </cell>
          <cell r="CL176">
            <v>42125</v>
          </cell>
          <cell r="CM176">
            <v>42156</v>
          </cell>
          <cell r="CN176">
            <v>42186</v>
          </cell>
          <cell r="CO176">
            <v>42217</v>
          </cell>
          <cell r="CP176">
            <v>42248</v>
          </cell>
          <cell r="CQ176">
            <v>42278</v>
          </cell>
        </row>
        <row r="177">
          <cell r="A177" t="str">
            <v>INDUSTRIE</v>
          </cell>
          <cell r="B177">
            <v>126.23566681807927</v>
          </cell>
          <cell r="C177">
            <v>128.03176395584111</v>
          </cell>
          <cell r="D177">
            <v>119.27856356216179</v>
          </cell>
          <cell r="E177">
            <v>127.82340982647493</v>
          </cell>
          <cell r="F177">
            <v>115.2840409492339</v>
          </cell>
          <cell r="G177">
            <v>137.05723159556027</v>
          </cell>
          <cell r="H177">
            <v>122.67661175898435</v>
          </cell>
          <cell r="I177">
            <v>110.99812715424598</v>
          </cell>
          <cell r="J177">
            <v>129.31356482857714</v>
          </cell>
          <cell r="K177">
            <v>130.95499600899998</v>
          </cell>
          <cell r="L177">
            <v>114.41387531590082</v>
          </cell>
          <cell r="M177">
            <v>132.21371669718886</v>
          </cell>
          <cell r="N177">
            <v>123.17071812683032</v>
          </cell>
          <cell r="O177">
            <v>119.28475363636663</v>
          </cell>
          <cell r="P177">
            <v>112.69672362646699</v>
          </cell>
          <cell r="Q177">
            <v>120.96127941641029</v>
          </cell>
          <cell r="R177">
            <v>119.79741158018372</v>
          </cell>
          <cell r="S177">
            <v>127.81859903758303</v>
          </cell>
          <cell r="T177">
            <v>128.19788930845078</v>
          </cell>
          <cell r="U177">
            <v>119.68040825606583</v>
          </cell>
          <cell r="V177">
            <v>124.46543216985565</v>
          </cell>
          <cell r="W177">
            <v>125.31398539110668</v>
          </cell>
          <cell r="X177">
            <v>121.48217935439979</v>
          </cell>
          <cell r="Y177">
            <v>144.37457564900888</v>
          </cell>
          <cell r="Z177">
            <v>124.76080649730096</v>
          </cell>
          <cell r="AA177">
            <v>131.17505060332385</v>
          </cell>
          <cell r="AB177">
            <v>131.37660017313132</v>
          </cell>
          <cell r="AC177">
            <v>133.01793591863947</v>
          </cell>
          <cell r="AD177">
            <v>127.81590379810973</v>
          </cell>
          <cell r="AE177">
            <v>131.0457914078093</v>
          </cell>
          <cell r="AF177">
            <v>138.37499921342106</v>
          </cell>
          <cell r="AG177">
            <v>144.70108786334688</v>
          </cell>
          <cell r="AH177">
            <v>126.89237491767325</v>
          </cell>
          <cell r="AI177">
            <v>123.04166146861542</v>
          </cell>
          <cell r="AJ177">
            <v>143.33026684407088</v>
          </cell>
          <cell r="AK177">
            <v>144.96940753142775</v>
          </cell>
          <cell r="AL177">
            <v>143.14078580474677</v>
          </cell>
          <cell r="AM177">
            <v>129.09099729136958</v>
          </cell>
          <cell r="AN177">
            <v>147.70057317241674</v>
          </cell>
          <cell r="AO177">
            <v>156.96565166529027</v>
          </cell>
          <cell r="AP177">
            <v>154.49991905577028</v>
          </cell>
          <cell r="AQ177">
            <v>134.82033763052812</v>
          </cell>
          <cell r="AR177">
            <v>143.27468767275022</v>
          </cell>
          <cell r="AS177">
            <v>151.54911916765477</v>
          </cell>
          <cell r="AT177">
            <v>146.37243995329919</v>
          </cell>
          <cell r="AU177">
            <v>149.94415820106886</v>
          </cell>
          <cell r="AV177">
            <v>147.70365032207334</v>
          </cell>
          <cell r="AW177">
            <v>166.90789674228478</v>
          </cell>
          <cell r="AX177">
            <v>141.53267413461805</v>
          </cell>
          <cell r="AY177">
            <v>143.52699781941246</v>
          </cell>
          <cell r="AZ177">
            <v>150.9210358323721</v>
          </cell>
          <cell r="BA177">
            <v>131.79969065353498</v>
          </cell>
          <cell r="BB177">
            <v>146.35750021280791</v>
          </cell>
          <cell r="BC177">
            <v>144.23500566618094</v>
          </cell>
          <cell r="BD177">
            <v>163.88943546035128</v>
          </cell>
          <cell r="BE177">
            <v>151.49549015963234</v>
          </cell>
          <cell r="BF177">
            <v>152.59047891310803</v>
          </cell>
          <cell r="BG177">
            <v>153.46977490360803</v>
          </cell>
          <cell r="BH177">
            <v>156.36864158474063</v>
          </cell>
          <cell r="BI177">
            <v>150.19139302733242</v>
          </cell>
          <cell r="BJ177">
            <v>145.23054944935805</v>
          </cell>
          <cell r="BK177">
            <v>139.58609867168872</v>
          </cell>
          <cell r="BL177">
            <v>145.0368339361674</v>
          </cell>
          <cell r="BM177">
            <v>135.73120955471873</v>
          </cell>
          <cell r="BN177">
            <v>145.53587029364232</v>
          </cell>
          <cell r="BO177">
            <v>144.67493436395657</v>
          </cell>
          <cell r="BP177">
            <v>149.29398138719108</v>
          </cell>
          <cell r="BQ177">
            <v>127.15796222518291</v>
          </cell>
          <cell r="BR177">
            <v>130.87306738323758</v>
          </cell>
          <cell r="BS177">
            <v>132.86741216007698</v>
          </cell>
          <cell r="BT177">
            <v>129.61800291363861</v>
          </cell>
          <cell r="BU177">
            <v>140.59198076910647</v>
          </cell>
          <cell r="BV177">
            <v>143.87867246923901</v>
          </cell>
          <cell r="BW177">
            <v>141.80346039566237</v>
          </cell>
          <cell r="BX177">
            <v>155.2435575863104</v>
          </cell>
          <cell r="BY177">
            <v>147.22745336396787</v>
          </cell>
          <cell r="BZ177">
            <v>150.75219999623107</v>
          </cell>
          <cell r="CA177">
            <v>152.23596908363606</v>
          </cell>
          <cell r="CB177">
            <v>136.51776699320214</v>
          </cell>
          <cell r="CC177">
            <v>144.50380429362994</v>
          </cell>
          <cell r="CD177">
            <v>136.29315767674581</v>
          </cell>
          <cell r="CE177">
            <v>142.77456975282692</v>
          </cell>
          <cell r="CF177">
            <v>142.1330881517851</v>
          </cell>
          <cell r="CG177">
            <v>150.24462794169989</v>
          </cell>
          <cell r="CH177">
            <v>144.81413744083972</v>
          </cell>
          <cell r="CI177">
            <v>141.13962057363332</v>
          </cell>
          <cell r="CJ177">
            <v>157.37232892509815</v>
          </cell>
          <cell r="CK177">
            <v>155.99217072218246</v>
          </cell>
          <cell r="CL177">
            <v>156.72698096274934</v>
          </cell>
          <cell r="CM177">
            <v>172.93805493716863</v>
          </cell>
          <cell r="CN177">
            <v>165.89523270638958</v>
          </cell>
          <cell r="CO177">
            <v>160.26635781956082</v>
          </cell>
          <cell r="CP177">
            <v>131.61466318404862</v>
          </cell>
          <cell r="CQ177">
            <v>142.52148274976668</v>
          </cell>
        </row>
        <row r="178">
          <cell r="A178" t="str">
            <v>BATIMENTS TP CONSTRUCTIONS</v>
          </cell>
          <cell r="B178">
            <v>133.50707528217328</v>
          </cell>
          <cell r="C178">
            <v>137.64061334025851</v>
          </cell>
          <cell r="D178">
            <v>122.09849797946319</v>
          </cell>
          <cell r="E178">
            <v>141.68966204691372</v>
          </cell>
          <cell r="F178">
            <v>112.15111827831764</v>
          </cell>
          <cell r="G178">
            <v>121.04983576558749</v>
          </cell>
          <cell r="H178">
            <v>104.68501951138107</v>
          </cell>
          <cell r="I178">
            <v>100.47140789471297</v>
          </cell>
          <cell r="J178">
            <v>108.82144903914482</v>
          </cell>
          <cell r="K178">
            <v>89.070778085119812</v>
          </cell>
          <cell r="L178">
            <v>84.403248408170455</v>
          </cell>
          <cell r="M178">
            <v>132.77208318535264</v>
          </cell>
          <cell r="N178">
            <v>135.68001193184708</v>
          </cell>
          <cell r="O178">
            <v>156.5442214081551</v>
          </cell>
          <cell r="P178">
            <v>157.89571080269874</v>
          </cell>
          <cell r="Q178">
            <v>144.7330105251892</v>
          </cell>
          <cell r="R178">
            <v>131.75338731908178</v>
          </cell>
          <cell r="S178">
            <v>93.492594090966335</v>
          </cell>
          <cell r="T178">
            <v>100.09629496846181</v>
          </cell>
          <cell r="U178">
            <v>118.18490602161995</v>
          </cell>
          <cell r="V178">
            <v>122.34251859486531</v>
          </cell>
          <cell r="W178">
            <v>142.01379335987923</v>
          </cell>
          <cell r="X178">
            <v>122.16325964900753</v>
          </cell>
          <cell r="Y178">
            <v>159.79336158448132</v>
          </cell>
          <cell r="Z178">
            <v>127.6078829729441</v>
          </cell>
          <cell r="AA178">
            <v>119.95687707500392</v>
          </cell>
          <cell r="AB178">
            <v>218.96095107339281</v>
          </cell>
          <cell r="AC178">
            <v>111.90441595844908</v>
          </cell>
          <cell r="AD178">
            <v>113.75607385894583</v>
          </cell>
          <cell r="AE178">
            <v>113.75607385894583</v>
          </cell>
          <cell r="AF178">
            <v>112.75189558228908</v>
          </cell>
          <cell r="AG178">
            <v>114.67869183375024</v>
          </cell>
          <cell r="AH178">
            <v>157.44925782266742</v>
          </cell>
          <cell r="AI178">
            <v>147.31756348486812</v>
          </cell>
          <cell r="AJ178">
            <v>183.55534135764677</v>
          </cell>
          <cell r="AK178">
            <v>196.65215660926637</v>
          </cell>
          <cell r="AL178">
            <v>154.06045280141467</v>
          </cell>
          <cell r="AM178">
            <v>152.00223934619112</v>
          </cell>
          <cell r="AN178">
            <v>108.1986189211986</v>
          </cell>
          <cell r="AO178">
            <v>100.68813528888174</v>
          </cell>
          <cell r="AP178">
            <v>90.760440426491272</v>
          </cell>
          <cell r="AQ178">
            <v>99.401841062023436</v>
          </cell>
          <cell r="AR178">
            <v>89.696571392465898</v>
          </cell>
          <cell r="AS178">
            <v>110.80627869939893</v>
          </cell>
          <cell r="AT178">
            <v>145.86151760820482</v>
          </cell>
          <cell r="AU178">
            <v>120.14709323405899</v>
          </cell>
          <cell r="AV178">
            <v>152.18213976215961</v>
          </cell>
          <cell r="AW178">
            <v>185.42705035173435</v>
          </cell>
          <cell r="AX178">
            <v>135.21492566508275</v>
          </cell>
          <cell r="AY178">
            <v>112.45697809489683</v>
          </cell>
          <cell r="AZ178">
            <v>128.5641739254136</v>
          </cell>
          <cell r="BA178">
            <v>117.1309909258773</v>
          </cell>
          <cell r="BB178">
            <v>153.86944598630203</v>
          </cell>
          <cell r="BC178">
            <v>137.72071003443682</v>
          </cell>
          <cell r="BD178">
            <v>175.1326393853509</v>
          </cell>
          <cell r="BE178">
            <v>167.63696772143751</v>
          </cell>
          <cell r="BF178">
            <v>143.30132839849392</v>
          </cell>
          <cell r="BG178">
            <v>122.98847655259874</v>
          </cell>
          <cell r="BH178">
            <v>164.83312531073881</v>
          </cell>
          <cell r="BI178">
            <v>275.53813717451362</v>
          </cell>
          <cell r="BJ178">
            <v>103.98672340044669</v>
          </cell>
          <cell r="BK178">
            <v>129.04537459078011</v>
          </cell>
          <cell r="BL178">
            <v>110.56272169497984</v>
          </cell>
          <cell r="BM178">
            <v>134.51769754558916</v>
          </cell>
          <cell r="BN178">
            <v>175.63113077386629</v>
          </cell>
          <cell r="BO178">
            <v>287.77621423129511</v>
          </cell>
          <cell r="BP178">
            <v>155.88888979131661</v>
          </cell>
          <cell r="BQ178">
            <v>157.79251377066973</v>
          </cell>
          <cell r="BR178">
            <v>124.84668451796368</v>
          </cell>
          <cell r="BS178">
            <v>106.79397053453633</v>
          </cell>
          <cell r="BT178">
            <v>161.73938881328806</v>
          </cell>
          <cell r="BU178">
            <v>120.91626268893283</v>
          </cell>
          <cell r="BV178">
            <v>129.97564069201866</v>
          </cell>
          <cell r="BW178">
            <v>110.41448029898025</v>
          </cell>
          <cell r="BX178">
            <v>212.06058034292806</v>
          </cell>
          <cell r="BY178">
            <v>106.52181513531677</v>
          </cell>
          <cell r="BZ178">
            <v>225.49970103593978</v>
          </cell>
          <cell r="CA178">
            <v>193.87120580096587</v>
          </cell>
          <cell r="CB178">
            <v>162.59184677814434</v>
          </cell>
          <cell r="CC178">
            <v>191.03106665174994</v>
          </cell>
          <cell r="CD178">
            <v>99.865309026451555</v>
          </cell>
          <cell r="CE178">
            <v>141.2364159816361</v>
          </cell>
          <cell r="CF178">
            <v>156.56297619500864</v>
          </cell>
          <cell r="CG178">
            <v>253.51570461484039</v>
          </cell>
          <cell r="CH178">
            <v>125.6751429218351</v>
          </cell>
          <cell r="CI178">
            <v>231.19948125788198</v>
          </cell>
          <cell r="CJ178">
            <v>87.614300046218617</v>
          </cell>
          <cell r="CK178">
            <v>104.21764997587982</v>
          </cell>
          <cell r="CL178">
            <v>141.01323099502255</v>
          </cell>
          <cell r="CM178">
            <v>146.31806861453188</v>
          </cell>
          <cell r="CN178">
            <v>252.27802554581802</v>
          </cell>
          <cell r="CO178">
            <v>138.16715617043477</v>
          </cell>
          <cell r="CP178">
            <v>105.35621842384684</v>
          </cell>
          <cell r="CQ178">
            <v>147.57826964008959</v>
          </cell>
        </row>
        <row r="179">
          <cell r="A179" t="str">
            <v>INDICE D'ENSEMBLE</v>
          </cell>
          <cell r="B179">
            <v>127.31863610364523</v>
          </cell>
          <cell r="C179">
            <v>129.46286066899353</v>
          </cell>
          <cell r="D179">
            <v>119.6985512958076</v>
          </cell>
          <cell r="E179">
            <v>129.88858404063143</v>
          </cell>
          <cell r="F179">
            <v>114.81743822110914</v>
          </cell>
          <cell r="G179">
            <v>134.6731655495721</v>
          </cell>
          <cell r="H179">
            <v>119.9970288557828</v>
          </cell>
          <cell r="I179">
            <v>109.43032723045633</v>
          </cell>
          <cell r="J179">
            <v>126.26156574121988</v>
          </cell>
          <cell r="K179">
            <v>124.71695811228479</v>
          </cell>
          <cell r="L179">
            <v>109.94423407072271</v>
          </cell>
          <cell r="M179">
            <v>132.29687716874764</v>
          </cell>
          <cell r="N179">
            <v>125.03379335384437</v>
          </cell>
          <cell r="O179">
            <v>124.83400305518741</v>
          </cell>
          <cell r="P179">
            <v>119.42844762357959</v>
          </cell>
          <cell r="Q179">
            <v>124.50172894316485</v>
          </cell>
          <cell r="R179">
            <v>121.57807822381062</v>
          </cell>
          <cell r="S179">
            <v>122.70624573809013</v>
          </cell>
          <cell r="T179">
            <v>124.01257037114713</v>
          </cell>
          <cell r="U179">
            <v>119.45767520587376</v>
          </cell>
          <cell r="V179">
            <v>124.14925543339828</v>
          </cell>
          <cell r="W179">
            <v>127.8011760357164</v>
          </cell>
          <cell r="X179">
            <v>121.58361624158699</v>
          </cell>
          <cell r="Y179">
            <v>146.6709769131227</v>
          </cell>
          <cell r="Z179">
            <v>125.18483664111756</v>
          </cell>
          <cell r="AA179">
            <v>129.50426874155514</v>
          </cell>
          <cell r="AB179">
            <v>144.4210003590909</v>
          </cell>
          <cell r="AC179">
            <v>129.87338782455583</v>
          </cell>
          <cell r="AD179">
            <v>125.72189903141525</v>
          </cell>
          <cell r="AE179">
            <v>128.47074241228253</v>
          </cell>
          <cell r="AF179">
            <v>134.55881499403441</v>
          </cell>
          <cell r="AG179">
            <v>140.22969378065974</v>
          </cell>
          <cell r="AH179">
            <v>131.44337295500711</v>
          </cell>
          <cell r="AI179">
            <v>126.65719983272056</v>
          </cell>
          <cell r="AJ179">
            <v>149.32119974557349</v>
          </cell>
          <cell r="AK179">
            <v>152.66679244953468</v>
          </cell>
          <cell r="AL179">
            <v>144.76710951141166</v>
          </cell>
          <cell r="AM179">
            <v>132.50328963638924</v>
          </cell>
          <cell r="AN179">
            <v>141.81733839264265</v>
          </cell>
          <cell r="AO179">
            <v>148.58394377409695</v>
          </cell>
          <cell r="AP179">
            <v>145.00686169633906</v>
          </cell>
          <cell r="AQ179">
            <v>129.54527378092857</v>
          </cell>
          <cell r="AR179">
            <v>135.29501570183174</v>
          </cell>
          <cell r="AS179">
            <v>145.48107264658324</v>
          </cell>
          <cell r="AT179">
            <v>146.29634558866834</v>
          </cell>
          <cell r="AU179">
            <v>145.50632386420958</v>
          </cell>
          <cell r="AV179">
            <v>148.37065541926938</v>
          </cell>
          <cell r="AW179">
            <v>169.66605214680462</v>
          </cell>
          <cell r="AX179">
            <v>140.5917384712973</v>
          </cell>
          <cell r="AY179">
            <v>138.89957560406978</v>
          </cell>
          <cell r="AZ179">
            <v>147.59131025218593</v>
          </cell>
          <cell r="BA179">
            <v>129.61500369189795</v>
          </cell>
          <cell r="BB179">
            <v>147.47629399089129</v>
          </cell>
          <cell r="BC179">
            <v>143.26479719541331</v>
          </cell>
          <cell r="BD179">
            <v>165.56394523136115</v>
          </cell>
          <cell r="BE179">
            <v>153.8995257064465</v>
          </cell>
          <cell r="BF179">
            <v>151.2069966419632</v>
          </cell>
          <cell r="BG179">
            <v>148.93003407329712</v>
          </cell>
          <cell r="BH179">
            <v>157.62930187341706</v>
          </cell>
          <cell r="BI179">
            <v>168.85994598064357</v>
          </cell>
          <cell r="BJ179">
            <v>139.08788849849066</v>
          </cell>
          <cell r="BK179">
            <v>138.01621293584839</v>
          </cell>
          <cell r="BL179">
            <v>139.90242223467706</v>
          </cell>
          <cell r="BM179">
            <v>135.55047479885371</v>
          </cell>
          <cell r="BN179">
            <v>150.01811646398599</v>
          </cell>
          <cell r="BO179">
            <v>165.98776413920115</v>
          </cell>
          <cell r="BP179">
            <v>150.27619594411721</v>
          </cell>
          <cell r="BQ179">
            <v>131.7205278635559</v>
          </cell>
          <cell r="BR179">
            <v>129.97552633897087</v>
          </cell>
          <cell r="BS179">
            <v>128.98415672354221</v>
          </cell>
          <cell r="BT179">
            <v>134.40201064899094</v>
          </cell>
          <cell r="BU179">
            <v>137.66157210653409</v>
          </cell>
          <cell r="BV179">
            <v>141.80802048134339</v>
          </cell>
          <cell r="BW179">
            <v>137.12853372666746</v>
          </cell>
          <cell r="BX179">
            <v>163.70561701352571</v>
          </cell>
          <cell r="BY179">
            <v>141.16494756902188</v>
          </cell>
          <cell r="BZ179">
            <v>161.88474030097947</v>
          </cell>
          <cell r="CA179">
            <v>158.43692489361268</v>
          </cell>
          <cell r="CB179">
            <v>140.40111747418868</v>
          </cell>
          <cell r="CC179">
            <v>151.43335533234907</v>
          </cell>
          <cell r="CD179">
            <v>130.86776568806593</v>
          </cell>
          <cell r="CE179">
            <v>142.54548438389151</v>
          </cell>
          <cell r="CF179">
            <v>144.28220762734929</v>
          </cell>
          <cell r="CG179">
            <v>165.62533508758497</v>
          </cell>
          <cell r="CH179">
            <v>141.96366585434495</v>
          </cell>
          <cell r="CI179">
            <v>154.55271151261746</v>
          </cell>
          <cell r="CJ179">
            <v>146.98289707424095</v>
          </cell>
          <cell r="CK179">
            <v>148.28111776455847</v>
          </cell>
          <cell r="CL179">
            <v>154.38664914668601</v>
          </cell>
          <cell r="CM179">
            <v>168.97339971088658</v>
          </cell>
          <cell r="CN179">
            <v>178.76067850117008</v>
          </cell>
          <cell r="CO179">
            <v>156.97500694308187</v>
          </cell>
          <cell r="CP179">
            <v>127.70385425308967</v>
          </cell>
          <cell r="CQ179">
            <v>143.27461674202064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2:GA43"/>
  <sheetViews>
    <sheetView showGridLines="0" tabSelected="1" view="pageBreakPreview" topLeftCell="B7" zoomScale="20" zoomScaleNormal="30" zoomScaleSheetLayoutView="20" workbookViewId="0">
      <selection activeCell="P7" sqref="P7"/>
    </sheetView>
  </sheetViews>
  <sheetFormatPr baseColWidth="10" defaultColWidth="10.28515625" defaultRowHeight="18.75"/>
  <cols>
    <col min="1" max="1" width="0" style="1" hidden="1" customWidth="1"/>
    <col min="2" max="2" width="157.140625" style="1" customWidth="1"/>
    <col min="3" max="26" width="35.85546875" style="2" customWidth="1"/>
    <col min="27" max="27" width="46" style="2" customWidth="1"/>
    <col min="28" max="34" width="35.85546875" style="2" customWidth="1"/>
    <col min="35" max="35" width="45.85546875" style="2" customWidth="1"/>
    <col min="36" max="36" width="35.85546875" style="2" customWidth="1"/>
    <col min="37" max="37" width="44.42578125" style="2" customWidth="1"/>
    <col min="38" max="38" width="43.28515625" style="2" customWidth="1"/>
    <col min="39" max="44" width="35.85546875" style="2" customWidth="1"/>
    <col min="45" max="46" width="39.42578125" style="2" customWidth="1"/>
    <col min="47" max="47" width="45.85546875" style="2" customWidth="1"/>
    <col min="48" max="48" width="39.42578125" style="2" customWidth="1"/>
    <col min="49" max="49" width="44.42578125" style="2" customWidth="1"/>
    <col min="50" max="50" width="43.28515625" style="2" customWidth="1"/>
    <col min="51" max="51" width="46" style="2" customWidth="1"/>
    <col min="52" max="57" width="39.42578125" style="2" customWidth="1"/>
    <col min="58" max="63" width="48.140625" style="2" customWidth="1"/>
    <col min="64" max="64" width="36.7109375" style="2" customWidth="1"/>
    <col min="65" max="65" width="37.28515625" style="2" customWidth="1"/>
    <col min="66" max="67" width="48.140625" style="2" customWidth="1"/>
    <col min="68" max="69" width="36.7109375" style="2" customWidth="1"/>
    <col min="70" max="74" width="48.140625" style="2" customWidth="1"/>
    <col min="75" max="75" width="56.5703125" style="2" customWidth="1"/>
    <col min="76" max="77" width="48.140625" style="2" customWidth="1"/>
    <col min="78" max="78" width="55.28515625" style="2" customWidth="1"/>
    <col min="79" max="114" width="48.140625" style="2" customWidth="1"/>
    <col min="115" max="120" width="54" style="1" customWidth="1"/>
    <col min="121" max="121" width="61" style="1" customWidth="1"/>
    <col min="122" max="122" width="51" style="1" customWidth="1"/>
    <col min="123" max="123" width="60" style="3" customWidth="1"/>
    <col min="124" max="124" width="48.5703125" style="1" customWidth="1"/>
    <col min="125" max="125" width="18.28515625" style="1" hidden="1" customWidth="1"/>
    <col min="126" max="126" width="10.28515625" style="1" hidden="1" customWidth="1"/>
    <col min="127" max="127" width="27.42578125" style="1" hidden="1" customWidth="1"/>
    <col min="128" max="166" width="0" style="1" hidden="1" customWidth="1"/>
    <col min="167" max="167" width="59.85546875" style="1" customWidth="1"/>
    <col min="168" max="176" width="0" style="1" hidden="1" customWidth="1"/>
    <col min="177" max="177" width="57.42578125" style="1" customWidth="1"/>
    <col min="178" max="178" width="67" style="1" customWidth="1"/>
    <col min="179" max="179" width="53.5703125" style="1" customWidth="1"/>
    <col min="180" max="180" width="57.7109375" style="1" customWidth="1"/>
    <col min="181" max="181" width="54.7109375" style="1" customWidth="1"/>
    <col min="182" max="182" width="55.7109375" style="1" customWidth="1"/>
    <col min="183" max="183" width="32.7109375" style="1" customWidth="1"/>
    <col min="184" max="16384" width="10.28515625" style="1"/>
  </cols>
  <sheetData>
    <row r="2" spans="2:183" ht="45" customHeight="1"/>
    <row r="3" spans="2:183" ht="45" customHeight="1"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</row>
    <row r="4" spans="2:183" ht="86.2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FK4" s="5"/>
    </row>
    <row r="5" spans="2:183" ht="71.2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</row>
    <row r="6" spans="2:183" ht="86.25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</row>
    <row r="7" spans="2:183" ht="86.2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FW7" s="6"/>
    </row>
    <row r="8" spans="2:183" ht="86.2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2:183" ht="82.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7"/>
      <c r="BQ9" s="4"/>
      <c r="BR9" s="8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2:183" ht="90" customHeight="1">
      <c r="B10" s="9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S10" s="11"/>
    </row>
    <row r="11" spans="2:183" ht="90" customHeight="1">
      <c r="B11" s="12" t="s"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5"/>
      <c r="DL11" s="15"/>
      <c r="DM11" s="15"/>
      <c r="DN11" s="15"/>
      <c r="DO11" s="15"/>
      <c r="DP11" s="15"/>
      <c r="DS11" s="16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5"/>
    </row>
    <row r="12" spans="2:183" ht="80.099999999999994" customHeight="1" thickBo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8"/>
      <c r="AZ12" s="18"/>
      <c r="BA12" s="18"/>
      <c r="BB12" s="18"/>
      <c r="BC12" s="18"/>
      <c r="BD12" s="18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20"/>
      <c r="DL12" s="20"/>
      <c r="DM12" s="20"/>
      <c r="DN12" s="20"/>
      <c r="DO12" s="20"/>
      <c r="DP12" s="20"/>
      <c r="DQ12" s="20"/>
      <c r="DR12" s="20"/>
      <c r="DS12" s="21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22"/>
      <c r="FX12" s="22"/>
      <c r="FY12" s="22"/>
      <c r="FZ12" s="22"/>
      <c r="GA12" s="22"/>
    </row>
    <row r="13" spans="2:183" ht="44.25" customHeight="1">
      <c r="B13" s="23"/>
      <c r="C13" s="24">
        <v>2006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v>2007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4">
        <v>2008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6"/>
      <c r="AM13" s="24">
        <v>2009</v>
      </c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6"/>
      <c r="AY13" s="24">
        <v>2010</v>
      </c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6"/>
      <c r="BK13" s="24">
        <v>2011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6"/>
      <c r="BW13" s="24">
        <v>2012</v>
      </c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6"/>
      <c r="CI13" s="24">
        <v>2013</v>
      </c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6"/>
      <c r="CU13" s="24">
        <v>2014</v>
      </c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6"/>
      <c r="DG13" s="24">
        <v>2015</v>
      </c>
      <c r="DH13" s="25"/>
      <c r="DI13" s="25"/>
      <c r="DJ13" s="25"/>
      <c r="DK13" s="25"/>
      <c r="DL13" s="25"/>
      <c r="DM13" s="25"/>
      <c r="DN13" s="25"/>
      <c r="DO13" s="25"/>
      <c r="DP13" s="27"/>
      <c r="DQ13" s="28" t="s">
        <v>2</v>
      </c>
      <c r="DR13" s="29"/>
      <c r="DS13" s="29" t="s">
        <v>3</v>
      </c>
    </row>
    <row r="14" spans="2:183" ht="60" customHeight="1">
      <c r="B14" s="69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72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4"/>
      <c r="AA14" s="72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72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72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4"/>
      <c r="BW14" s="72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4"/>
      <c r="CI14" s="72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4"/>
      <c r="CU14" s="72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4"/>
      <c r="DG14" s="72"/>
      <c r="DH14" s="73"/>
      <c r="DI14" s="73"/>
      <c r="DJ14" s="73"/>
      <c r="DK14" s="73"/>
      <c r="DL14" s="73"/>
      <c r="DM14" s="73"/>
      <c r="DN14" s="73"/>
      <c r="DO14" s="73"/>
      <c r="DP14" s="75"/>
      <c r="DQ14" s="76"/>
      <c r="DR14" s="77"/>
      <c r="DS14" s="77"/>
    </row>
    <row r="15" spans="2:183" ht="60" customHeight="1">
      <c r="B15" s="80"/>
      <c r="C15" s="78" t="s">
        <v>4</v>
      </c>
      <c r="D15" s="78" t="s">
        <v>5</v>
      </c>
      <c r="E15" s="78" t="s">
        <v>6</v>
      </c>
      <c r="F15" s="78" t="s">
        <v>7</v>
      </c>
      <c r="G15" s="78" t="s">
        <v>8</v>
      </c>
      <c r="H15" s="78" t="s">
        <v>9</v>
      </c>
      <c r="I15" s="78" t="s">
        <v>10</v>
      </c>
      <c r="J15" s="78" t="s">
        <v>11</v>
      </c>
      <c r="K15" s="78" t="s">
        <v>12</v>
      </c>
      <c r="L15" s="78" t="s">
        <v>13</v>
      </c>
      <c r="M15" s="78" t="s">
        <v>14</v>
      </c>
      <c r="N15" s="78" t="s">
        <v>15</v>
      </c>
      <c r="O15" s="78" t="s">
        <v>4</v>
      </c>
      <c r="P15" s="78" t="s">
        <v>5</v>
      </c>
      <c r="Q15" s="78" t="s">
        <v>6</v>
      </c>
      <c r="R15" s="78" t="s">
        <v>7</v>
      </c>
      <c r="S15" s="78" t="s">
        <v>8</v>
      </c>
      <c r="T15" s="78" t="s">
        <v>9</v>
      </c>
      <c r="U15" s="78" t="s">
        <v>10</v>
      </c>
      <c r="V15" s="78" t="s">
        <v>11</v>
      </c>
      <c r="W15" s="78" t="s">
        <v>12</v>
      </c>
      <c r="X15" s="78" t="s">
        <v>13</v>
      </c>
      <c r="Y15" s="78" t="s">
        <v>14</v>
      </c>
      <c r="Z15" s="78" t="s">
        <v>15</v>
      </c>
      <c r="AA15" s="78" t="s">
        <v>4</v>
      </c>
      <c r="AB15" s="78" t="s">
        <v>5</v>
      </c>
      <c r="AC15" s="78" t="s">
        <v>6</v>
      </c>
      <c r="AD15" s="78" t="s">
        <v>7</v>
      </c>
      <c r="AE15" s="78" t="s">
        <v>8</v>
      </c>
      <c r="AF15" s="78" t="s">
        <v>9</v>
      </c>
      <c r="AG15" s="78" t="s">
        <v>10</v>
      </c>
      <c r="AH15" s="78" t="s">
        <v>11</v>
      </c>
      <c r="AI15" s="78" t="s">
        <v>12</v>
      </c>
      <c r="AJ15" s="78" t="s">
        <v>13</v>
      </c>
      <c r="AK15" s="78" t="s">
        <v>14</v>
      </c>
      <c r="AL15" s="78" t="s">
        <v>15</v>
      </c>
      <c r="AM15" s="78" t="s">
        <v>4</v>
      </c>
      <c r="AN15" s="78" t="s">
        <v>5</v>
      </c>
      <c r="AO15" s="78" t="s">
        <v>6</v>
      </c>
      <c r="AP15" s="78" t="s">
        <v>7</v>
      </c>
      <c r="AQ15" s="78" t="s">
        <v>8</v>
      </c>
      <c r="AR15" s="78" t="s">
        <v>9</v>
      </c>
      <c r="AS15" s="78" t="s">
        <v>10</v>
      </c>
      <c r="AT15" s="78" t="s">
        <v>11</v>
      </c>
      <c r="AU15" s="78" t="s">
        <v>12</v>
      </c>
      <c r="AV15" s="78" t="s">
        <v>13</v>
      </c>
      <c r="AW15" s="78" t="s">
        <v>14</v>
      </c>
      <c r="AX15" s="78" t="s">
        <v>15</v>
      </c>
      <c r="AY15" s="78" t="s">
        <v>4</v>
      </c>
      <c r="AZ15" s="78" t="s">
        <v>5</v>
      </c>
      <c r="BA15" s="78" t="s">
        <v>6</v>
      </c>
      <c r="BB15" s="78" t="s">
        <v>7</v>
      </c>
      <c r="BC15" s="78" t="s">
        <v>8</v>
      </c>
      <c r="BD15" s="78" t="s">
        <v>9</v>
      </c>
      <c r="BE15" s="78" t="s">
        <v>10</v>
      </c>
      <c r="BF15" s="78" t="s">
        <v>11</v>
      </c>
      <c r="BG15" s="78" t="s">
        <v>12</v>
      </c>
      <c r="BH15" s="78" t="s">
        <v>13</v>
      </c>
      <c r="BI15" s="78" t="s">
        <v>14</v>
      </c>
      <c r="BJ15" s="78" t="s">
        <v>15</v>
      </c>
      <c r="BK15" s="78" t="s">
        <v>4</v>
      </c>
      <c r="BL15" s="78" t="s">
        <v>5</v>
      </c>
      <c r="BM15" s="78" t="s">
        <v>6</v>
      </c>
      <c r="BN15" s="78" t="s">
        <v>7</v>
      </c>
      <c r="BO15" s="78" t="s">
        <v>8</v>
      </c>
      <c r="BP15" s="78" t="s">
        <v>9</v>
      </c>
      <c r="BQ15" s="78" t="s">
        <v>10</v>
      </c>
      <c r="BR15" s="78" t="s">
        <v>11</v>
      </c>
      <c r="BS15" s="78" t="s">
        <v>12</v>
      </c>
      <c r="BT15" s="78" t="s">
        <v>13</v>
      </c>
      <c r="BU15" s="78" t="s">
        <v>14</v>
      </c>
      <c r="BV15" s="78" t="s">
        <v>15</v>
      </c>
      <c r="BW15" s="78" t="s">
        <v>4</v>
      </c>
      <c r="BX15" s="78" t="s">
        <v>5</v>
      </c>
      <c r="BY15" s="78" t="s">
        <v>6</v>
      </c>
      <c r="BZ15" s="78" t="s">
        <v>7</v>
      </c>
      <c r="CA15" s="78" t="s">
        <v>8</v>
      </c>
      <c r="CB15" s="78" t="s">
        <v>9</v>
      </c>
      <c r="CC15" s="78" t="s">
        <v>10</v>
      </c>
      <c r="CD15" s="78" t="s">
        <v>11</v>
      </c>
      <c r="CE15" s="78" t="s">
        <v>12</v>
      </c>
      <c r="CF15" s="78" t="s">
        <v>13</v>
      </c>
      <c r="CG15" s="78" t="s">
        <v>14</v>
      </c>
      <c r="CH15" s="78" t="s">
        <v>15</v>
      </c>
      <c r="CI15" s="78" t="s">
        <v>4</v>
      </c>
      <c r="CJ15" s="78" t="s">
        <v>5</v>
      </c>
      <c r="CK15" s="78" t="s">
        <v>6</v>
      </c>
      <c r="CL15" s="78" t="s">
        <v>7</v>
      </c>
      <c r="CM15" s="78" t="s">
        <v>8</v>
      </c>
      <c r="CN15" s="78" t="s">
        <v>9</v>
      </c>
      <c r="CO15" s="78" t="s">
        <v>10</v>
      </c>
      <c r="CP15" s="78" t="s">
        <v>11</v>
      </c>
      <c r="CQ15" s="78" t="s">
        <v>12</v>
      </c>
      <c r="CR15" s="78" t="s">
        <v>13</v>
      </c>
      <c r="CS15" s="78" t="s">
        <v>14</v>
      </c>
      <c r="CT15" s="78" t="s">
        <v>15</v>
      </c>
      <c r="CU15" s="78" t="s">
        <v>4</v>
      </c>
      <c r="CV15" s="78" t="s">
        <v>5</v>
      </c>
      <c r="CW15" s="78" t="s">
        <v>6</v>
      </c>
      <c r="CX15" s="78" t="s">
        <v>7</v>
      </c>
      <c r="CY15" s="78" t="s">
        <v>8</v>
      </c>
      <c r="CZ15" s="78" t="s">
        <v>9</v>
      </c>
      <c r="DA15" s="78" t="s">
        <v>10</v>
      </c>
      <c r="DB15" s="78" t="s">
        <v>11</v>
      </c>
      <c r="DC15" s="78" t="s">
        <v>12</v>
      </c>
      <c r="DD15" s="78" t="s">
        <v>13</v>
      </c>
      <c r="DE15" s="78" t="s">
        <v>14</v>
      </c>
      <c r="DF15" s="78" t="s">
        <v>15</v>
      </c>
      <c r="DG15" s="78" t="s">
        <v>4</v>
      </c>
      <c r="DH15" s="78" t="s">
        <v>5</v>
      </c>
      <c r="DI15" s="78" t="s">
        <v>6</v>
      </c>
      <c r="DJ15" s="78" t="s">
        <v>7</v>
      </c>
      <c r="DK15" s="78" t="s">
        <v>8</v>
      </c>
      <c r="DL15" s="78" t="s">
        <v>9</v>
      </c>
      <c r="DM15" s="78" t="s">
        <v>10</v>
      </c>
      <c r="DN15" s="78" t="s">
        <v>11</v>
      </c>
      <c r="DO15" s="78" t="s">
        <v>12</v>
      </c>
      <c r="DP15" s="78" t="s">
        <v>13</v>
      </c>
      <c r="DQ15" s="79" t="s">
        <v>16</v>
      </c>
      <c r="DR15" s="79" t="s">
        <v>17</v>
      </c>
      <c r="DS15" s="78" t="s">
        <v>18</v>
      </c>
    </row>
    <row r="16" spans="2:183" ht="80.099999999999994" customHeight="1" thickBot="1">
      <c r="B16" s="84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1"/>
      <c r="DR16" s="71"/>
      <c r="DS16" s="70"/>
    </row>
    <row r="17" spans="1:123" s="31" customFormat="1" ht="80.099999999999994" customHeight="1" thickBot="1">
      <c r="B17" s="85" t="s">
        <v>33</v>
      </c>
      <c r="C17" s="30">
        <f t="shared" ref="C17:BN17" si="0">C18+C19</f>
        <v>132.542</v>
      </c>
      <c r="D17" s="30">
        <f t="shared" si="0"/>
        <v>114.94200000000001</v>
      </c>
      <c r="E17" s="30">
        <f t="shared" si="0"/>
        <v>11.289</v>
      </c>
      <c r="F17" s="30">
        <f t="shared" si="0"/>
        <v>9.4510000000000005</v>
      </c>
      <c r="G17" s="30">
        <f t="shared" si="0"/>
        <v>131.58799999999999</v>
      </c>
      <c r="H17" s="30">
        <f t="shared" si="0"/>
        <v>64.228999999999999</v>
      </c>
      <c r="I17" s="30">
        <f t="shared" si="0"/>
        <v>12.347</v>
      </c>
      <c r="J17" s="30">
        <f t="shared" si="0"/>
        <v>16.741</v>
      </c>
      <c r="K17" s="30">
        <f t="shared" si="0"/>
        <v>10.504</v>
      </c>
      <c r="L17" s="30">
        <f t="shared" si="0"/>
        <v>58.115000000000002</v>
      </c>
      <c r="M17" s="30">
        <f t="shared" si="0"/>
        <v>76.582999999999998</v>
      </c>
      <c r="N17" s="30">
        <f t="shared" si="0"/>
        <v>96.991</v>
      </c>
      <c r="O17" s="30">
        <f t="shared" si="0"/>
        <v>82.152000000000001</v>
      </c>
      <c r="P17" s="30">
        <f t="shared" si="0"/>
        <v>70.25</v>
      </c>
      <c r="Q17" s="30">
        <f t="shared" si="0"/>
        <v>56.874000000000002</v>
      </c>
      <c r="R17" s="30">
        <f t="shared" si="0"/>
        <v>105.301</v>
      </c>
      <c r="S17" s="30">
        <f t="shared" si="0"/>
        <v>80.724999999999994</v>
      </c>
      <c r="T17" s="30">
        <f t="shared" si="0"/>
        <v>70.423000000000002</v>
      </c>
      <c r="U17" s="30">
        <f t="shared" si="0"/>
        <v>85.507000000000005</v>
      </c>
      <c r="V17" s="30">
        <f t="shared" si="0"/>
        <v>62.124000000000002</v>
      </c>
      <c r="W17" s="30">
        <f t="shared" si="0"/>
        <v>57.363</v>
      </c>
      <c r="X17" s="30">
        <f t="shared" si="0"/>
        <v>57.188000000000002</v>
      </c>
      <c r="Y17" s="30">
        <f t="shared" si="0"/>
        <v>67.506</v>
      </c>
      <c r="Z17" s="30">
        <f t="shared" si="0"/>
        <v>56.390999999999998</v>
      </c>
      <c r="AA17" s="30">
        <f t="shared" si="0"/>
        <v>68.349000000000004</v>
      </c>
      <c r="AB17" s="30">
        <f t="shared" si="0"/>
        <v>74.042000000000002</v>
      </c>
      <c r="AC17" s="30">
        <f t="shared" si="0"/>
        <v>57.504000000000005</v>
      </c>
      <c r="AD17" s="30">
        <f t="shared" si="0"/>
        <v>54.361000000000004</v>
      </c>
      <c r="AE17" s="30">
        <f t="shared" si="0"/>
        <v>51.063000000000002</v>
      </c>
      <c r="AF17" s="30">
        <f t="shared" si="0"/>
        <v>53.126000000000005</v>
      </c>
      <c r="AG17" s="30">
        <f t="shared" si="0"/>
        <v>60.765999999999998</v>
      </c>
      <c r="AH17" s="30">
        <f t="shared" si="0"/>
        <v>50.222999999999999</v>
      </c>
      <c r="AI17" s="30">
        <f t="shared" si="0"/>
        <v>47.847999999999999</v>
      </c>
      <c r="AJ17" s="30">
        <f t="shared" si="0"/>
        <v>50.08</v>
      </c>
      <c r="AK17" s="30">
        <f t="shared" si="0"/>
        <v>72.787000000000006</v>
      </c>
      <c r="AL17" s="30">
        <f t="shared" si="0"/>
        <v>76.891999999999996</v>
      </c>
      <c r="AM17" s="30">
        <f t="shared" si="0"/>
        <v>70.730999999999995</v>
      </c>
      <c r="AN17" s="30">
        <f t="shared" si="0"/>
        <v>75.272999999999996</v>
      </c>
      <c r="AO17" s="30">
        <f t="shared" si="0"/>
        <v>89.730999999999995</v>
      </c>
      <c r="AP17" s="30">
        <f t="shared" si="0"/>
        <v>84.611000000000004</v>
      </c>
      <c r="AQ17" s="30">
        <f t="shared" si="0"/>
        <v>104.887</v>
      </c>
      <c r="AR17" s="30">
        <f t="shared" si="0"/>
        <v>98.528000000000006</v>
      </c>
      <c r="AS17" s="30">
        <f t="shared" si="0"/>
        <v>85.992000000000004</v>
      </c>
      <c r="AT17" s="30">
        <f t="shared" si="0"/>
        <v>74.078000000000003</v>
      </c>
      <c r="AU17" s="30">
        <f t="shared" si="0"/>
        <v>76.055999999999997</v>
      </c>
      <c r="AV17" s="30">
        <f t="shared" si="0"/>
        <v>92.048000000000002</v>
      </c>
      <c r="AW17" s="30">
        <f t="shared" si="0"/>
        <v>115.065</v>
      </c>
      <c r="AX17" s="30">
        <f t="shared" si="0"/>
        <v>116.744</v>
      </c>
      <c r="AY17" s="30">
        <f t="shared" si="0"/>
        <v>118.702</v>
      </c>
      <c r="AZ17" s="30">
        <f t="shared" si="0"/>
        <v>105.101</v>
      </c>
      <c r="BA17" s="30">
        <f t="shared" si="0"/>
        <v>107.127</v>
      </c>
      <c r="BB17" s="30">
        <f t="shared" si="0"/>
        <v>110.367</v>
      </c>
      <c r="BC17" s="30">
        <f t="shared" si="0"/>
        <v>105.15</v>
      </c>
      <c r="BD17" s="30">
        <f t="shared" si="0"/>
        <v>104.46000000000001</v>
      </c>
      <c r="BE17" s="30">
        <f t="shared" si="0"/>
        <v>100.613</v>
      </c>
      <c r="BF17" s="30">
        <f t="shared" si="0"/>
        <v>80.307000000000002</v>
      </c>
      <c r="BG17" s="30">
        <f t="shared" si="0"/>
        <v>76.801000000000002</v>
      </c>
      <c r="BH17" s="30">
        <f t="shared" si="0"/>
        <v>116.37700000000001</v>
      </c>
      <c r="BI17" s="30">
        <f t="shared" si="0"/>
        <v>130.66300000000001</v>
      </c>
      <c r="BJ17" s="30">
        <f t="shared" si="0"/>
        <v>123.274</v>
      </c>
      <c r="BK17" s="30">
        <f t="shared" si="0"/>
        <v>127.131</v>
      </c>
      <c r="BL17" s="30">
        <f t="shared" si="0"/>
        <v>109.181</v>
      </c>
      <c r="BM17" s="30">
        <f t="shared" si="0"/>
        <v>136.624</v>
      </c>
      <c r="BN17" s="30">
        <f t="shared" si="0"/>
        <v>132.19999999999999</v>
      </c>
      <c r="BO17" s="30">
        <f t="shared" ref="BO17:DR17" si="1">BO18+BO19</f>
        <v>157.88200000000001</v>
      </c>
      <c r="BP17" s="30">
        <f t="shared" si="1"/>
        <v>133.19</v>
      </c>
      <c r="BQ17" s="30">
        <f t="shared" si="1"/>
        <v>85.841999999999999</v>
      </c>
      <c r="BR17" s="30">
        <f t="shared" si="1"/>
        <v>114.718</v>
      </c>
      <c r="BS17" s="30">
        <f t="shared" si="1"/>
        <v>139.53700000000001</v>
      </c>
      <c r="BT17" s="30">
        <f t="shared" si="1"/>
        <v>148.738</v>
      </c>
      <c r="BU17" s="30">
        <f t="shared" si="1"/>
        <v>156.67599999999999</v>
      </c>
      <c r="BV17" s="30">
        <f t="shared" si="1"/>
        <v>161.91</v>
      </c>
      <c r="BW17" s="30">
        <f t="shared" si="1"/>
        <v>157.83699999999999</v>
      </c>
      <c r="BX17" s="30">
        <f t="shared" si="1"/>
        <v>128.56299999999999</v>
      </c>
      <c r="BY17" s="30">
        <f t="shared" si="1"/>
        <v>144.94399999999999</v>
      </c>
      <c r="BZ17" s="30">
        <f t="shared" si="1"/>
        <v>135.43600000000001</v>
      </c>
      <c r="CA17" s="30">
        <f t="shared" si="1"/>
        <v>136.874</v>
      </c>
      <c r="CB17" s="30">
        <f t="shared" si="1"/>
        <v>139.49099999999999</v>
      </c>
      <c r="CC17" s="30">
        <f t="shared" si="1"/>
        <v>131.417</v>
      </c>
      <c r="CD17" s="30">
        <f t="shared" si="1"/>
        <v>102.505</v>
      </c>
      <c r="CE17" s="30">
        <f t="shared" si="1"/>
        <v>89.393000000000001</v>
      </c>
      <c r="CF17" s="30">
        <f t="shared" si="1"/>
        <v>119.285</v>
      </c>
      <c r="CG17" s="30">
        <f t="shared" si="1"/>
        <v>141.48500000000001</v>
      </c>
      <c r="CH17" s="30">
        <f t="shared" si="1"/>
        <v>130.54499999999999</v>
      </c>
      <c r="CI17" s="30">
        <f t="shared" si="1"/>
        <v>104.944</v>
      </c>
      <c r="CJ17" s="30">
        <f t="shared" si="1"/>
        <v>97.174000000000007</v>
      </c>
      <c r="CK17" s="30">
        <f t="shared" si="1"/>
        <v>104.52799999999999</v>
      </c>
      <c r="CL17" s="30">
        <f t="shared" si="1"/>
        <v>128.6</v>
      </c>
      <c r="CM17" s="30">
        <f t="shared" si="1"/>
        <v>135.20099999999999</v>
      </c>
      <c r="CN17" s="30">
        <f t="shared" si="1"/>
        <v>80.427999999999997</v>
      </c>
      <c r="CO17" s="30">
        <f t="shared" si="1"/>
        <v>95.856999999999999</v>
      </c>
      <c r="CP17" s="30">
        <f t="shared" si="1"/>
        <v>67.942000000000007</v>
      </c>
      <c r="CQ17" s="30">
        <f t="shared" si="1"/>
        <v>83.798000000000002</v>
      </c>
      <c r="CR17" s="30">
        <f t="shared" si="1"/>
        <v>74.039999999999992</v>
      </c>
      <c r="CS17" s="30">
        <f t="shared" si="1"/>
        <v>40.777000000000001</v>
      </c>
      <c r="CT17" s="30">
        <f t="shared" si="1"/>
        <v>85.703000000000003</v>
      </c>
      <c r="CU17" s="30">
        <f t="shared" si="1"/>
        <v>75.224999999999994</v>
      </c>
      <c r="CV17" s="30">
        <f t="shared" si="1"/>
        <v>126.3</v>
      </c>
      <c r="CW17" s="30">
        <f t="shared" si="1"/>
        <v>121.217</v>
      </c>
      <c r="CX17" s="30">
        <f t="shared" si="1"/>
        <v>120.279</v>
      </c>
      <c r="CY17" s="30">
        <f t="shared" si="1"/>
        <v>53.507999999999996</v>
      </c>
      <c r="CZ17" s="30">
        <f t="shared" si="1"/>
        <v>54.387999999999998</v>
      </c>
      <c r="DA17" s="30">
        <f t="shared" si="1"/>
        <v>54.597000000000001</v>
      </c>
      <c r="DB17" s="30">
        <f t="shared" si="1"/>
        <v>56.289000000000001</v>
      </c>
      <c r="DC17" s="30">
        <f t="shared" si="1"/>
        <v>67.924000000000007</v>
      </c>
      <c r="DD17" s="30">
        <f t="shared" si="1"/>
        <v>82.558999999999997</v>
      </c>
      <c r="DE17" s="30">
        <f t="shared" si="1"/>
        <v>96.757999999999996</v>
      </c>
      <c r="DF17" s="30">
        <f t="shared" si="1"/>
        <v>33.873999999999995</v>
      </c>
      <c r="DG17" s="30">
        <f t="shared" si="1"/>
        <v>67.781000000000006</v>
      </c>
      <c r="DH17" s="30">
        <f t="shared" si="1"/>
        <v>71.52</v>
      </c>
      <c r="DI17" s="30">
        <f t="shared" si="1"/>
        <v>82.704000000000008</v>
      </c>
      <c r="DJ17" s="30">
        <f t="shared" si="1"/>
        <v>82.585000000000008</v>
      </c>
      <c r="DK17" s="30">
        <f t="shared" si="1"/>
        <v>90.456999999999994</v>
      </c>
      <c r="DL17" s="30">
        <f t="shared" si="1"/>
        <v>107.218</v>
      </c>
      <c r="DM17" s="30">
        <f t="shared" si="1"/>
        <v>118.521</v>
      </c>
      <c r="DN17" s="30">
        <f t="shared" si="1"/>
        <v>100.124</v>
      </c>
      <c r="DO17" s="30">
        <f t="shared" si="1"/>
        <v>109.488</v>
      </c>
      <c r="DP17" s="30">
        <f t="shared" si="1"/>
        <v>145.32999999999998</v>
      </c>
      <c r="DQ17" s="30">
        <f t="shared" si="1"/>
        <v>812.28600000000006</v>
      </c>
      <c r="DR17" s="30">
        <f t="shared" si="1"/>
        <v>975.72800000000007</v>
      </c>
      <c r="DS17" s="30">
        <f>((DR17/DQ17)-1)*100</f>
        <v>20.121238086092831</v>
      </c>
    </row>
    <row r="18" spans="1:123" ht="80.099999999999994" customHeight="1">
      <c r="A18" s="32">
        <v>72</v>
      </c>
      <c r="B18" s="33" t="s">
        <v>19</v>
      </c>
      <c r="C18" s="34">
        <v>119</v>
      </c>
      <c r="D18" s="34">
        <v>100</v>
      </c>
      <c r="E18" s="34">
        <v>0</v>
      </c>
      <c r="F18" s="34">
        <v>0</v>
      </c>
      <c r="G18" s="34">
        <v>121</v>
      </c>
      <c r="H18" s="34">
        <v>50</v>
      </c>
      <c r="I18" s="34">
        <v>0</v>
      </c>
      <c r="J18" s="34">
        <v>0</v>
      </c>
      <c r="K18" s="34">
        <v>0</v>
      </c>
      <c r="L18" s="34">
        <v>51</v>
      </c>
      <c r="M18" s="34">
        <v>66</v>
      </c>
      <c r="N18" s="34">
        <v>77</v>
      </c>
      <c r="O18" s="34">
        <v>72</v>
      </c>
      <c r="P18" s="34">
        <v>60</v>
      </c>
      <c r="Q18" s="34">
        <v>50</v>
      </c>
      <c r="R18" s="34">
        <v>96</v>
      </c>
      <c r="S18" s="34">
        <v>70.3</v>
      </c>
      <c r="T18" s="34">
        <v>56</v>
      </c>
      <c r="U18" s="34">
        <v>73</v>
      </c>
      <c r="V18" s="34">
        <v>51</v>
      </c>
      <c r="W18" s="34">
        <v>47</v>
      </c>
      <c r="X18" s="34">
        <v>44</v>
      </c>
      <c r="Y18" s="34">
        <v>60</v>
      </c>
      <c r="Z18" s="34">
        <v>38.9</v>
      </c>
      <c r="AA18" s="34">
        <v>55</v>
      </c>
      <c r="AB18" s="34">
        <v>54</v>
      </c>
      <c r="AC18" s="34">
        <v>40</v>
      </c>
      <c r="AD18" s="34">
        <v>44</v>
      </c>
      <c r="AE18" s="34">
        <v>38</v>
      </c>
      <c r="AF18" s="34">
        <v>37</v>
      </c>
      <c r="AG18" s="34">
        <v>51</v>
      </c>
      <c r="AH18" s="34">
        <v>41</v>
      </c>
      <c r="AI18" s="34">
        <v>35</v>
      </c>
      <c r="AJ18" s="34">
        <v>43</v>
      </c>
      <c r="AK18" s="34">
        <v>50</v>
      </c>
      <c r="AL18" s="34">
        <v>64</v>
      </c>
      <c r="AM18" s="34">
        <v>55</v>
      </c>
      <c r="AN18" s="34">
        <v>56</v>
      </c>
      <c r="AO18" s="34">
        <v>77</v>
      </c>
      <c r="AP18" s="34">
        <v>68</v>
      </c>
      <c r="AQ18" s="34">
        <v>92</v>
      </c>
      <c r="AR18" s="34">
        <v>88</v>
      </c>
      <c r="AS18" s="34">
        <v>76</v>
      </c>
      <c r="AT18" s="34">
        <v>59</v>
      </c>
      <c r="AU18" s="34">
        <v>68</v>
      </c>
      <c r="AV18" s="34">
        <v>72</v>
      </c>
      <c r="AW18" s="34">
        <v>94</v>
      </c>
      <c r="AX18" s="34">
        <v>98</v>
      </c>
      <c r="AY18" s="34">
        <v>97</v>
      </c>
      <c r="AZ18" s="34">
        <v>87</v>
      </c>
      <c r="BA18" s="34">
        <v>91</v>
      </c>
      <c r="BB18" s="34">
        <v>100</v>
      </c>
      <c r="BC18" s="34">
        <v>93</v>
      </c>
      <c r="BD18" s="34">
        <v>87</v>
      </c>
      <c r="BE18" s="34">
        <v>83</v>
      </c>
      <c r="BF18" s="34">
        <v>62</v>
      </c>
      <c r="BG18" s="34">
        <v>68</v>
      </c>
      <c r="BH18" s="34">
        <v>98.075000000000003</v>
      </c>
      <c r="BI18" s="34">
        <v>102</v>
      </c>
      <c r="BJ18" s="34">
        <v>103</v>
      </c>
      <c r="BK18" s="34">
        <v>110</v>
      </c>
      <c r="BL18" s="34">
        <v>96</v>
      </c>
      <c r="BM18" s="34">
        <v>117</v>
      </c>
      <c r="BN18" s="34">
        <v>112</v>
      </c>
      <c r="BO18" s="34">
        <v>146</v>
      </c>
      <c r="BP18" s="34">
        <v>122</v>
      </c>
      <c r="BQ18" s="34">
        <v>71</v>
      </c>
      <c r="BR18" s="34">
        <v>105</v>
      </c>
      <c r="BS18" s="34">
        <v>125</v>
      </c>
      <c r="BT18" s="34">
        <v>134</v>
      </c>
      <c r="BU18" s="34">
        <v>145</v>
      </c>
      <c r="BV18" s="34">
        <v>129</v>
      </c>
      <c r="BW18" s="34">
        <v>143</v>
      </c>
      <c r="BX18" s="34">
        <v>115</v>
      </c>
      <c r="BY18" s="34">
        <v>128</v>
      </c>
      <c r="BZ18" s="34">
        <v>123</v>
      </c>
      <c r="CA18" s="34">
        <v>122</v>
      </c>
      <c r="CB18" s="34">
        <v>125</v>
      </c>
      <c r="CC18" s="34">
        <v>116</v>
      </c>
      <c r="CD18" s="34">
        <v>91</v>
      </c>
      <c r="CE18" s="34">
        <v>76</v>
      </c>
      <c r="CF18" s="34">
        <v>103</v>
      </c>
      <c r="CG18" s="34">
        <v>121</v>
      </c>
      <c r="CH18" s="34">
        <v>117</v>
      </c>
      <c r="CI18" s="34">
        <v>103</v>
      </c>
      <c r="CJ18" s="34">
        <v>75</v>
      </c>
      <c r="CK18" s="34">
        <v>84</v>
      </c>
      <c r="CL18" s="34">
        <v>111</v>
      </c>
      <c r="CM18" s="34">
        <v>107</v>
      </c>
      <c r="CN18" s="34">
        <v>68</v>
      </c>
      <c r="CO18" s="34">
        <v>79</v>
      </c>
      <c r="CP18" s="34">
        <v>45</v>
      </c>
      <c r="CQ18" s="34">
        <v>67</v>
      </c>
      <c r="CR18" s="34">
        <v>59</v>
      </c>
      <c r="CS18" s="34">
        <v>23</v>
      </c>
      <c r="CT18" s="34">
        <v>60.453000000000003</v>
      </c>
      <c r="CU18" s="34">
        <v>63.244999999999997</v>
      </c>
      <c r="CV18" s="34">
        <v>106</v>
      </c>
      <c r="CW18" s="34">
        <v>103</v>
      </c>
      <c r="CX18" s="34">
        <v>97</v>
      </c>
      <c r="CY18" s="34">
        <v>40</v>
      </c>
      <c r="CZ18" s="34">
        <v>40</v>
      </c>
      <c r="DA18" s="34">
        <v>42</v>
      </c>
      <c r="DB18" s="34">
        <v>43</v>
      </c>
      <c r="DC18" s="34">
        <v>56</v>
      </c>
      <c r="DD18" s="34">
        <v>69</v>
      </c>
      <c r="DE18" s="34">
        <v>79</v>
      </c>
      <c r="DF18" s="34">
        <v>14</v>
      </c>
      <c r="DG18" s="34">
        <v>51</v>
      </c>
      <c r="DH18" s="34">
        <v>52</v>
      </c>
      <c r="DI18" s="34">
        <v>68</v>
      </c>
      <c r="DJ18" s="34">
        <v>66</v>
      </c>
      <c r="DK18" s="34">
        <v>77</v>
      </c>
      <c r="DL18" s="34">
        <v>95</v>
      </c>
      <c r="DM18" s="34">
        <v>101</v>
      </c>
      <c r="DN18" s="34">
        <v>89</v>
      </c>
      <c r="DO18" s="35">
        <v>97</v>
      </c>
      <c r="DP18" s="35">
        <v>126</v>
      </c>
      <c r="DQ18" s="34">
        <f>SUM(CU18:DD18)</f>
        <v>659.245</v>
      </c>
      <c r="DR18" s="34">
        <f>SUM(DG18:DP18)</f>
        <v>822</v>
      </c>
      <c r="DS18" s="34">
        <f t="shared" ref="DS18:DS33" si="2">((DR18/DQ18)-1)*100</f>
        <v>24.688090163747933</v>
      </c>
    </row>
    <row r="19" spans="1:123" ht="80.099999999999994" customHeight="1">
      <c r="A19" s="32">
        <v>74</v>
      </c>
      <c r="B19" s="33" t="s">
        <v>20</v>
      </c>
      <c r="C19" s="34">
        <v>13.542</v>
      </c>
      <c r="D19" s="34">
        <v>14.942</v>
      </c>
      <c r="E19" s="34">
        <v>11.289</v>
      </c>
      <c r="F19" s="34">
        <v>9.4510000000000005</v>
      </c>
      <c r="G19" s="34">
        <v>10.587999999999999</v>
      </c>
      <c r="H19" s="34">
        <v>14.228999999999999</v>
      </c>
      <c r="I19" s="34">
        <v>12.347</v>
      </c>
      <c r="J19" s="34">
        <v>16.741</v>
      </c>
      <c r="K19" s="34">
        <v>10.504</v>
      </c>
      <c r="L19" s="34">
        <v>7.1150000000000002</v>
      </c>
      <c r="M19" s="34">
        <v>10.583</v>
      </c>
      <c r="N19" s="34">
        <v>19.991</v>
      </c>
      <c r="O19" s="34">
        <v>10.151999999999999</v>
      </c>
      <c r="P19" s="34">
        <v>10.25</v>
      </c>
      <c r="Q19" s="34">
        <v>6.8739999999999997</v>
      </c>
      <c r="R19" s="34">
        <v>9.3010000000000002</v>
      </c>
      <c r="S19" s="34">
        <v>10.425000000000001</v>
      </c>
      <c r="T19" s="34">
        <v>14.423</v>
      </c>
      <c r="U19" s="34">
        <v>12.507</v>
      </c>
      <c r="V19" s="34">
        <v>11.124000000000001</v>
      </c>
      <c r="W19" s="34">
        <v>10.363</v>
      </c>
      <c r="X19" s="34">
        <v>13.188000000000001</v>
      </c>
      <c r="Y19" s="34">
        <v>7.5060000000000002</v>
      </c>
      <c r="Z19" s="34">
        <v>17.491</v>
      </c>
      <c r="AA19" s="34">
        <v>13.349</v>
      </c>
      <c r="AB19" s="34">
        <v>20.042000000000002</v>
      </c>
      <c r="AC19" s="34">
        <v>17.504000000000001</v>
      </c>
      <c r="AD19" s="34">
        <v>10.361000000000001</v>
      </c>
      <c r="AE19" s="34">
        <v>13.063000000000001</v>
      </c>
      <c r="AF19" s="34">
        <v>16.126000000000001</v>
      </c>
      <c r="AG19" s="34">
        <v>9.766</v>
      </c>
      <c r="AH19" s="34">
        <v>9.2230000000000008</v>
      </c>
      <c r="AI19" s="34">
        <v>12.848000000000001</v>
      </c>
      <c r="AJ19" s="34">
        <f>5.91+1.17</f>
        <v>7.08</v>
      </c>
      <c r="AK19" s="34">
        <f>19.66+3.127</f>
        <v>22.786999999999999</v>
      </c>
      <c r="AL19" s="34">
        <f>12.256+0.636</f>
        <v>12.891999999999999</v>
      </c>
      <c r="AM19" s="34">
        <v>15.731</v>
      </c>
      <c r="AN19" s="34">
        <v>19.273</v>
      </c>
      <c r="AO19" s="34">
        <f>12.731</f>
        <v>12.731</v>
      </c>
      <c r="AP19" s="34">
        <v>16.611000000000001</v>
      </c>
      <c r="AQ19" s="34">
        <v>12.887</v>
      </c>
      <c r="AR19" s="34">
        <v>10.528</v>
      </c>
      <c r="AS19" s="34">
        <v>9.9920000000000009</v>
      </c>
      <c r="AT19" s="34">
        <v>15.077999999999999</v>
      </c>
      <c r="AU19" s="34">
        <v>8.0559999999999992</v>
      </c>
      <c r="AV19" s="34">
        <v>20.047999999999998</v>
      </c>
      <c r="AW19" s="34">
        <v>21.065000000000001</v>
      </c>
      <c r="AX19" s="34">
        <f>18.298+0.446</f>
        <v>18.744</v>
      </c>
      <c r="AY19" s="34">
        <v>21.702000000000002</v>
      </c>
      <c r="AZ19" s="34">
        <v>18.100999999999999</v>
      </c>
      <c r="BA19" s="34">
        <v>16.126999999999999</v>
      </c>
      <c r="BB19" s="34">
        <f>10.175+0.192</f>
        <v>10.367000000000001</v>
      </c>
      <c r="BC19" s="34">
        <f>11.582+0.568</f>
        <v>12.15</v>
      </c>
      <c r="BD19" s="34">
        <v>17.46</v>
      </c>
      <c r="BE19" s="34">
        <v>17.613</v>
      </c>
      <c r="BF19" s="34">
        <v>18.307000000000002</v>
      </c>
      <c r="BG19" s="34">
        <f>8.159+0.642</f>
        <v>8.8010000000000002</v>
      </c>
      <c r="BH19" s="34">
        <f>17.129+1.173</f>
        <v>18.302</v>
      </c>
      <c r="BI19" s="34">
        <v>28.663</v>
      </c>
      <c r="BJ19" s="34">
        <v>20.274000000000001</v>
      </c>
      <c r="BK19" s="34">
        <v>17.131</v>
      </c>
      <c r="BL19" s="34">
        <v>13.180999999999999</v>
      </c>
      <c r="BM19" s="34">
        <v>19.623999999999999</v>
      </c>
      <c r="BN19" s="34">
        <v>20.2</v>
      </c>
      <c r="BO19" s="34">
        <v>11.882</v>
      </c>
      <c r="BP19" s="34">
        <v>11.19</v>
      </c>
      <c r="BQ19" s="34">
        <v>14.842000000000001</v>
      </c>
      <c r="BR19" s="34">
        <v>9.718</v>
      </c>
      <c r="BS19" s="34">
        <v>14.537000000000001</v>
      </c>
      <c r="BT19" s="34">
        <v>14.738</v>
      </c>
      <c r="BU19" s="34">
        <v>11.676</v>
      </c>
      <c r="BV19" s="34">
        <v>32.909999999999997</v>
      </c>
      <c r="BW19" s="34">
        <v>14.837</v>
      </c>
      <c r="BX19" s="34">
        <v>13.563000000000001</v>
      </c>
      <c r="BY19" s="34">
        <v>16.943999999999999</v>
      </c>
      <c r="BZ19" s="34">
        <v>12.436</v>
      </c>
      <c r="CA19" s="34">
        <v>14.874000000000001</v>
      </c>
      <c r="CB19" s="34">
        <v>14.491</v>
      </c>
      <c r="CC19" s="34">
        <v>15.417</v>
      </c>
      <c r="CD19" s="34">
        <v>11.505000000000001</v>
      </c>
      <c r="CE19" s="34">
        <v>13.393000000000001</v>
      </c>
      <c r="CF19" s="34">
        <v>16.285</v>
      </c>
      <c r="CG19" s="34">
        <v>20.484999999999999</v>
      </c>
      <c r="CH19" s="34">
        <v>13.545</v>
      </c>
      <c r="CI19" s="34">
        <v>1.944</v>
      </c>
      <c r="CJ19" s="34">
        <v>22.173999999999999</v>
      </c>
      <c r="CK19" s="34">
        <v>20.527999999999999</v>
      </c>
      <c r="CL19" s="34">
        <v>17.600000000000001</v>
      </c>
      <c r="CM19" s="34">
        <v>28.201000000000001</v>
      </c>
      <c r="CN19" s="34">
        <v>12.428000000000001</v>
      </c>
      <c r="CO19" s="34">
        <v>16.856999999999999</v>
      </c>
      <c r="CP19" s="34">
        <v>22.942</v>
      </c>
      <c r="CQ19" s="34">
        <v>16.797999999999998</v>
      </c>
      <c r="CR19" s="34">
        <v>15.04</v>
      </c>
      <c r="CS19" s="34">
        <v>17.777000000000001</v>
      </c>
      <c r="CT19" s="34">
        <v>25.25</v>
      </c>
      <c r="CU19" s="34">
        <v>11.98</v>
      </c>
      <c r="CV19" s="34">
        <v>20.3</v>
      </c>
      <c r="CW19" s="34">
        <v>18.216999999999999</v>
      </c>
      <c r="CX19" s="34">
        <v>23.279</v>
      </c>
      <c r="CY19" s="34">
        <v>13.507999999999999</v>
      </c>
      <c r="CZ19" s="34">
        <v>14.388</v>
      </c>
      <c r="DA19" s="34">
        <v>12.597</v>
      </c>
      <c r="DB19" s="34">
        <v>13.289</v>
      </c>
      <c r="DC19" s="34">
        <v>11.923999999999999</v>
      </c>
      <c r="DD19" s="34">
        <v>13.558999999999999</v>
      </c>
      <c r="DE19" s="34">
        <v>17.757999999999999</v>
      </c>
      <c r="DF19" s="34">
        <v>19.873999999999999</v>
      </c>
      <c r="DG19" s="34">
        <v>16.780999999999999</v>
      </c>
      <c r="DH19" s="34">
        <v>19.52</v>
      </c>
      <c r="DI19" s="34">
        <v>14.704000000000001</v>
      </c>
      <c r="DJ19" s="34">
        <v>16.585000000000001</v>
      </c>
      <c r="DK19" s="34">
        <v>13.457000000000001</v>
      </c>
      <c r="DL19" s="34">
        <v>12.218</v>
      </c>
      <c r="DM19" s="34">
        <v>17.521000000000001</v>
      </c>
      <c r="DN19" s="34">
        <v>11.124000000000001</v>
      </c>
      <c r="DO19" s="34">
        <v>12.488</v>
      </c>
      <c r="DP19" s="34">
        <v>19.329999999999998</v>
      </c>
      <c r="DQ19" s="34">
        <f>SUM(CU19:DD19)</f>
        <v>153.041</v>
      </c>
      <c r="DR19" s="34">
        <f>SUM(DG19:DP19)</f>
        <v>153.72800000000001</v>
      </c>
      <c r="DS19" s="34">
        <f t="shared" si="2"/>
        <v>0.44889931456277843</v>
      </c>
    </row>
    <row r="20" spans="1:123" ht="80.099999999999994" customHeight="1" thickBot="1">
      <c r="A20" s="32"/>
      <c r="B20" s="3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34"/>
    </row>
    <row r="21" spans="1:123" s="31" customFormat="1" ht="80.099999999999994" customHeight="1">
      <c r="B21" s="81" t="s">
        <v>34</v>
      </c>
      <c r="C21" s="36">
        <f t="shared" ref="C21:BN21" si="3">C22+C23+C24</f>
        <v>5.1559999999999997</v>
      </c>
      <c r="D21" s="36">
        <f t="shared" si="3"/>
        <v>8.5679999999999996</v>
      </c>
      <c r="E21" s="36">
        <f t="shared" si="3"/>
        <v>22.755000000000003</v>
      </c>
      <c r="F21" s="36">
        <f t="shared" si="3"/>
        <v>20.073</v>
      </c>
      <c r="G21" s="36">
        <f t="shared" si="3"/>
        <v>19.989000000000001</v>
      </c>
      <c r="H21" s="36">
        <f t="shared" si="3"/>
        <v>20.387</v>
      </c>
      <c r="I21" s="36">
        <f t="shared" si="3"/>
        <v>24.276000000000003</v>
      </c>
      <c r="J21" s="36">
        <f t="shared" si="3"/>
        <v>20.746000000000002</v>
      </c>
      <c r="K21" s="36">
        <f t="shared" si="3"/>
        <v>14.972000000000001</v>
      </c>
      <c r="L21" s="36">
        <f t="shared" si="3"/>
        <v>24.362000000000002</v>
      </c>
      <c r="M21" s="36">
        <f t="shared" si="3"/>
        <v>30.187999999999999</v>
      </c>
      <c r="N21" s="36">
        <f t="shared" si="3"/>
        <v>22.988</v>
      </c>
      <c r="O21" s="36">
        <f t="shared" si="3"/>
        <v>15.026999999999999</v>
      </c>
      <c r="P21" s="36">
        <f t="shared" si="3"/>
        <v>24.972999999999999</v>
      </c>
      <c r="Q21" s="36">
        <f t="shared" si="3"/>
        <v>25.196999999999999</v>
      </c>
      <c r="R21" s="36">
        <f t="shared" si="3"/>
        <v>23.675000000000001</v>
      </c>
      <c r="S21" s="36">
        <f t="shared" si="3"/>
        <v>24.241</v>
      </c>
      <c r="T21" s="36">
        <f t="shared" si="3"/>
        <v>21.024999999999999</v>
      </c>
      <c r="U21" s="36">
        <f t="shared" si="3"/>
        <v>11.048</v>
      </c>
      <c r="V21" s="36">
        <f t="shared" si="3"/>
        <v>12.348000000000001</v>
      </c>
      <c r="W21" s="36">
        <f t="shared" si="3"/>
        <v>8.343</v>
      </c>
      <c r="X21" s="36">
        <f t="shared" si="3"/>
        <v>8.2620000000000005</v>
      </c>
      <c r="Y21" s="36">
        <f t="shared" si="3"/>
        <v>8.1920000000000002</v>
      </c>
      <c r="Z21" s="36">
        <f t="shared" si="3"/>
        <v>9.2850000000000001</v>
      </c>
      <c r="AA21" s="36">
        <f t="shared" si="3"/>
        <v>14.355999999999998</v>
      </c>
      <c r="AB21" s="36">
        <f t="shared" si="3"/>
        <v>19.913</v>
      </c>
      <c r="AC21" s="36">
        <f t="shared" si="3"/>
        <v>9.9459999999999997</v>
      </c>
      <c r="AD21" s="36">
        <f t="shared" si="3"/>
        <v>11.547000000000001</v>
      </c>
      <c r="AE21" s="36">
        <f t="shared" si="3"/>
        <v>7.1139999999999999</v>
      </c>
      <c r="AF21" s="36">
        <f t="shared" si="3"/>
        <v>3.149</v>
      </c>
      <c r="AG21" s="36">
        <f t="shared" si="3"/>
        <v>5.1340000000000003</v>
      </c>
      <c r="AH21" s="36">
        <f t="shared" si="3"/>
        <v>8.8650000000000002</v>
      </c>
      <c r="AI21" s="36">
        <f t="shared" si="3"/>
        <v>8.5499999999999989</v>
      </c>
      <c r="AJ21" s="36">
        <f t="shared" si="3"/>
        <v>3.6320000000000001</v>
      </c>
      <c r="AK21" s="36">
        <f t="shared" si="3"/>
        <v>8.8550000000000004</v>
      </c>
      <c r="AL21" s="36">
        <f t="shared" si="3"/>
        <v>8.1929999999999996</v>
      </c>
      <c r="AM21" s="36">
        <f t="shared" si="3"/>
        <v>20.960999999999999</v>
      </c>
      <c r="AN21" s="36">
        <f t="shared" si="3"/>
        <v>24.315999999999999</v>
      </c>
      <c r="AO21" s="36">
        <f t="shared" si="3"/>
        <v>17.706000000000003</v>
      </c>
      <c r="AP21" s="36">
        <f t="shared" si="3"/>
        <v>5.391</v>
      </c>
      <c r="AQ21" s="36">
        <f t="shared" si="3"/>
        <v>10.504999999999999</v>
      </c>
      <c r="AR21" s="36">
        <f t="shared" si="3"/>
        <v>15.013400000000001</v>
      </c>
      <c r="AS21" s="36">
        <f t="shared" si="3"/>
        <v>4.8040000000000003</v>
      </c>
      <c r="AT21" s="36">
        <f t="shared" si="3"/>
        <v>8.8689999999999998</v>
      </c>
      <c r="AU21" s="36">
        <f t="shared" si="3"/>
        <v>6.6240000000000006</v>
      </c>
      <c r="AV21" s="36">
        <f t="shared" si="3"/>
        <v>8.4650000000000016</v>
      </c>
      <c r="AW21" s="36">
        <f t="shared" si="3"/>
        <v>5.3680000000000003</v>
      </c>
      <c r="AX21" s="36">
        <f t="shared" si="3"/>
        <v>7.3314999999999992</v>
      </c>
      <c r="AY21" s="36">
        <f t="shared" si="3"/>
        <v>23.689</v>
      </c>
      <c r="AZ21" s="36">
        <f t="shared" si="3"/>
        <v>6.3630000000000004</v>
      </c>
      <c r="BA21" s="36">
        <f t="shared" si="3"/>
        <v>18.266999999999999</v>
      </c>
      <c r="BB21" s="36">
        <f t="shared" si="3"/>
        <v>18.296384000000003</v>
      </c>
      <c r="BC21" s="36">
        <f t="shared" si="3"/>
        <v>19.515000000000001</v>
      </c>
      <c r="BD21" s="36">
        <f t="shared" si="3"/>
        <v>15.468999999999999</v>
      </c>
      <c r="BE21" s="36">
        <f t="shared" si="3"/>
        <v>13</v>
      </c>
      <c r="BF21" s="36">
        <f t="shared" si="3"/>
        <v>6.7620000000000005</v>
      </c>
      <c r="BG21" s="36">
        <f t="shared" si="3"/>
        <v>17.826999999999998</v>
      </c>
      <c r="BH21" s="36">
        <f t="shared" si="3"/>
        <v>16.602</v>
      </c>
      <c r="BI21" s="36">
        <f t="shared" si="3"/>
        <v>15.515000000000001</v>
      </c>
      <c r="BJ21" s="36">
        <f t="shared" si="3"/>
        <v>6.0589999999999993</v>
      </c>
      <c r="BK21" s="36">
        <f t="shared" si="3"/>
        <v>11.047000000000001</v>
      </c>
      <c r="BL21" s="36">
        <f t="shared" si="3"/>
        <v>21.569000000000003</v>
      </c>
      <c r="BM21" s="36">
        <f t="shared" si="3"/>
        <v>20.594999999999999</v>
      </c>
      <c r="BN21" s="36">
        <f t="shared" si="3"/>
        <v>14.052999999999999</v>
      </c>
      <c r="BO21" s="36">
        <f t="shared" ref="BO21:DR21" si="4">BO22+BO23+BO24</f>
        <v>22.791</v>
      </c>
      <c r="BP21" s="36">
        <f t="shared" si="4"/>
        <v>16.023</v>
      </c>
      <c r="BQ21" s="36">
        <f t="shared" si="4"/>
        <v>15.714600000000001</v>
      </c>
      <c r="BR21" s="36">
        <f t="shared" si="4"/>
        <v>7.3660000000000005</v>
      </c>
      <c r="BS21" s="36">
        <f t="shared" si="4"/>
        <v>9.2809999999999988</v>
      </c>
      <c r="BT21" s="36">
        <f t="shared" si="4"/>
        <v>9.4719999999999995</v>
      </c>
      <c r="BU21" s="36">
        <f t="shared" si="4"/>
        <v>5.9930000000000003</v>
      </c>
      <c r="BV21" s="36">
        <f t="shared" si="4"/>
        <v>10.286999999999999</v>
      </c>
      <c r="BW21" s="36">
        <f t="shared" si="4"/>
        <v>1.6869999999999998</v>
      </c>
      <c r="BX21" s="36">
        <f t="shared" si="4"/>
        <v>2.7652760000000001</v>
      </c>
      <c r="BY21" s="36">
        <f t="shared" si="4"/>
        <v>10.557</v>
      </c>
      <c r="BZ21" s="36">
        <f t="shared" si="4"/>
        <v>9.9535720000000012</v>
      </c>
      <c r="CA21" s="36">
        <f t="shared" si="4"/>
        <v>4.5154080000000008</v>
      </c>
      <c r="CB21" s="36">
        <f t="shared" si="4"/>
        <v>2.7069999999999999</v>
      </c>
      <c r="CC21" s="36">
        <f t="shared" si="4"/>
        <v>1.649</v>
      </c>
      <c r="CD21" s="36">
        <f t="shared" si="4"/>
        <v>2.3820000000000001</v>
      </c>
      <c r="CE21" s="36">
        <f t="shared" si="4"/>
        <v>4.952</v>
      </c>
      <c r="CF21" s="36">
        <f t="shared" si="4"/>
        <v>2.548</v>
      </c>
      <c r="CG21" s="36">
        <f t="shared" si="4"/>
        <v>1.8069999999999999</v>
      </c>
      <c r="CH21" s="36">
        <f t="shared" si="4"/>
        <v>2.2869999999999999</v>
      </c>
      <c r="CI21" s="36">
        <f t="shared" si="4"/>
        <v>7.1130000000000004</v>
      </c>
      <c r="CJ21" s="36">
        <f t="shared" si="4"/>
        <v>13.327556</v>
      </c>
      <c r="CK21" s="36">
        <f t="shared" si="4"/>
        <v>4.0483349999999998</v>
      </c>
      <c r="CL21" s="36">
        <f t="shared" si="4"/>
        <v>7.142256999999999</v>
      </c>
      <c r="CM21" s="36">
        <f t="shared" si="4"/>
        <v>9.1532990000000005</v>
      </c>
      <c r="CN21" s="36">
        <f t="shared" si="4"/>
        <v>1.491684</v>
      </c>
      <c r="CO21" s="36">
        <f t="shared" si="4"/>
        <v>1.528</v>
      </c>
      <c r="CP21" s="36">
        <f t="shared" si="4"/>
        <v>5.46</v>
      </c>
      <c r="CQ21" s="36">
        <f t="shared" si="4"/>
        <v>7.6439710000000005</v>
      </c>
      <c r="CR21" s="36">
        <f t="shared" si="4"/>
        <v>0.16292399999999999</v>
      </c>
      <c r="CS21" s="36">
        <f t="shared" si="4"/>
        <v>0.33613900000000002</v>
      </c>
      <c r="CT21" s="36">
        <f t="shared" si="4"/>
        <v>0.59253</v>
      </c>
      <c r="CU21" s="36">
        <f t="shared" si="4"/>
        <v>0</v>
      </c>
      <c r="CV21" s="36">
        <f t="shared" si="4"/>
        <v>3.7165939999999997</v>
      </c>
      <c r="CW21" s="36">
        <f t="shared" si="4"/>
        <v>3.6909999999999998</v>
      </c>
      <c r="CX21" s="36">
        <f t="shared" si="4"/>
        <v>3.8222860000000001</v>
      </c>
      <c r="CY21" s="36">
        <f t="shared" si="4"/>
        <v>7.4975149999999999</v>
      </c>
      <c r="CZ21" s="36">
        <f t="shared" si="4"/>
        <v>10.172117999999999</v>
      </c>
      <c r="DA21" s="36">
        <f t="shared" si="4"/>
        <v>6.3777795000000008</v>
      </c>
      <c r="DB21" s="36">
        <f t="shared" si="4"/>
        <v>6.5067389999999996</v>
      </c>
      <c r="DC21" s="36">
        <f t="shared" si="4"/>
        <v>7.0389999999999997</v>
      </c>
      <c r="DD21" s="36">
        <f t="shared" si="4"/>
        <v>7.8906768999999999</v>
      </c>
      <c r="DE21" s="36">
        <f t="shared" si="4"/>
        <v>9.813745355</v>
      </c>
      <c r="DF21" s="36">
        <f t="shared" si="4"/>
        <v>13.888</v>
      </c>
      <c r="DG21" s="36">
        <f t="shared" si="4"/>
        <v>11.033999999999999</v>
      </c>
      <c r="DH21" s="36">
        <f t="shared" si="4"/>
        <v>3.7619999999999996</v>
      </c>
      <c r="DI21" s="36">
        <f t="shared" si="4"/>
        <v>0.96499999999999997</v>
      </c>
      <c r="DJ21" s="36">
        <f t="shared" si="4"/>
        <v>1.8029999999999999</v>
      </c>
      <c r="DK21" s="36">
        <f t="shared" si="4"/>
        <v>13.870842</v>
      </c>
      <c r="DL21" s="36">
        <f t="shared" si="4"/>
        <v>9.2998283499999985</v>
      </c>
      <c r="DM21" s="36">
        <f t="shared" si="4"/>
        <v>7.3170000000000002</v>
      </c>
      <c r="DN21" s="36">
        <f t="shared" si="4"/>
        <v>2.0303489999999953</v>
      </c>
      <c r="DO21" s="36">
        <f t="shared" si="4"/>
        <v>5.66</v>
      </c>
      <c r="DP21" s="36">
        <f t="shared" si="4"/>
        <v>0.84299999999999997</v>
      </c>
      <c r="DQ21" s="36">
        <f t="shared" si="4"/>
        <v>56.713708399999994</v>
      </c>
      <c r="DR21" s="36">
        <f t="shared" si="4"/>
        <v>56.585019349999989</v>
      </c>
      <c r="DS21" s="34">
        <f t="shared" si="2"/>
        <v>-0.22690995463101604</v>
      </c>
    </row>
    <row r="22" spans="1:123" ht="80.099999999999994" customHeight="1">
      <c r="A22" s="32">
        <v>76</v>
      </c>
      <c r="B22" s="37" t="s">
        <v>21</v>
      </c>
      <c r="C22" s="34">
        <v>0</v>
      </c>
      <c r="D22" s="34">
        <v>1.2070000000000001</v>
      </c>
      <c r="E22" s="34">
        <v>6.8120000000000003</v>
      </c>
      <c r="F22" s="34">
        <v>5.0090000000000003</v>
      </c>
      <c r="G22" s="34">
        <v>6.0439999999999996</v>
      </c>
      <c r="H22" s="34">
        <v>7.0759999999999996</v>
      </c>
      <c r="I22" s="34">
        <v>6.41</v>
      </c>
      <c r="J22" s="34">
        <v>5.1210000000000004</v>
      </c>
      <c r="K22" s="34">
        <v>2.996</v>
      </c>
      <c r="L22" s="34">
        <v>7.5410000000000004</v>
      </c>
      <c r="M22" s="34">
        <v>9.1530000000000005</v>
      </c>
      <c r="N22" s="34">
        <v>6.133</v>
      </c>
      <c r="O22" s="34">
        <v>4.2389999999999999</v>
      </c>
      <c r="P22" s="34">
        <v>6.6520000000000001</v>
      </c>
      <c r="Q22" s="34">
        <v>7.399</v>
      </c>
      <c r="R22" s="34">
        <v>8.6969999999999992</v>
      </c>
      <c r="S22" s="34">
        <v>8.1560000000000006</v>
      </c>
      <c r="T22" s="34">
        <v>7.6840000000000002</v>
      </c>
      <c r="U22" s="34">
        <v>2.5000000000000001E-2</v>
      </c>
      <c r="V22" s="34">
        <v>2.077</v>
      </c>
      <c r="W22" s="34">
        <v>0</v>
      </c>
      <c r="X22" s="34">
        <v>0</v>
      </c>
      <c r="Y22" s="34">
        <v>0</v>
      </c>
      <c r="Z22" s="34">
        <v>0</v>
      </c>
      <c r="AA22" s="34">
        <v>3.585</v>
      </c>
      <c r="AB22" s="34">
        <v>4.7270000000000003</v>
      </c>
      <c r="AC22" s="34">
        <v>0.33200000000000002</v>
      </c>
      <c r="AD22" s="34">
        <v>2.915</v>
      </c>
      <c r="AE22" s="34">
        <v>0</v>
      </c>
      <c r="AF22" s="34">
        <v>0</v>
      </c>
      <c r="AG22" s="34">
        <v>0</v>
      </c>
      <c r="AH22" s="34">
        <v>0.73599999999999999</v>
      </c>
      <c r="AI22" s="34">
        <v>1.119</v>
      </c>
      <c r="AJ22" s="34">
        <v>0</v>
      </c>
      <c r="AK22" s="34">
        <v>0</v>
      </c>
      <c r="AL22" s="34">
        <v>0</v>
      </c>
      <c r="AM22" s="34">
        <v>7.1790000000000003</v>
      </c>
      <c r="AN22" s="34">
        <v>8.1549999999999994</v>
      </c>
      <c r="AO22" s="34">
        <v>4.9829999999999997</v>
      </c>
      <c r="AP22" s="34">
        <v>0</v>
      </c>
      <c r="AQ22" s="34">
        <v>1.7529999999999999</v>
      </c>
      <c r="AR22" s="34">
        <v>3.7069999999999999</v>
      </c>
      <c r="AS22" s="34">
        <v>0.13700000000000001</v>
      </c>
      <c r="AT22" s="34">
        <v>2.0019999999999998</v>
      </c>
      <c r="AU22" s="34">
        <v>1.113</v>
      </c>
      <c r="AV22" s="34">
        <v>0</v>
      </c>
      <c r="AW22" s="34">
        <v>0</v>
      </c>
      <c r="AX22" s="34">
        <f>AVERAGE(AT22:AW22)</f>
        <v>0.77874999999999994</v>
      </c>
      <c r="AY22" s="34">
        <v>9.49</v>
      </c>
      <c r="AZ22" s="34">
        <v>1.9570000000000001</v>
      </c>
      <c r="BA22" s="34">
        <v>5.8949999999999996</v>
      </c>
      <c r="BB22" s="34">
        <v>6.1710000000000003</v>
      </c>
      <c r="BC22" s="34">
        <v>7.1520000000000001</v>
      </c>
      <c r="BD22" s="34">
        <v>4.7279999999999998</v>
      </c>
      <c r="BE22" s="34">
        <v>4.3600000000000003</v>
      </c>
      <c r="BF22" s="34">
        <v>2.5299999999999998</v>
      </c>
      <c r="BG22" s="34">
        <v>3.8759999999999999</v>
      </c>
      <c r="BH22" s="34">
        <v>4.6710000000000003</v>
      </c>
      <c r="BI22" s="34">
        <v>1.9219999999999999</v>
      </c>
      <c r="BJ22" s="34">
        <v>7.0000000000000007E-2</v>
      </c>
      <c r="BK22" s="34">
        <v>3.4009999999999998</v>
      </c>
      <c r="BL22" s="34">
        <v>7.891</v>
      </c>
      <c r="BM22" s="34">
        <v>7.6310000000000002</v>
      </c>
      <c r="BN22" s="34">
        <v>7.4059999999999997</v>
      </c>
      <c r="BO22" s="34">
        <v>6.3860000000000001</v>
      </c>
      <c r="BP22" s="34">
        <v>5.5430000000000001</v>
      </c>
      <c r="BQ22" s="34">
        <v>6.14</v>
      </c>
      <c r="BR22" s="34">
        <v>3.0779999999999998</v>
      </c>
      <c r="BS22" s="34">
        <v>2.1859999999999999</v>
      </c>
      <c r="BT22" s="34">
        <v>1.1080000000000001</v>
      </c>
      <c r="BU22" s="34">
        <v>2.0950000000000002</v>
      </c>
      <c r="BV22" s="34">
        <v>1.696</v>
      </c>
      <c r="BW22" s="34">
        <v>0</v>
      </c>
      <c r="BX22" s="34">
        <v>0</v>
      </c>
      <c r="BY22" s="34">
        <v>3.3140000000000001</v>
      </c>
      <c r="BZ22" s="34">
        <v>3.2661190000000002</v>
      </c>
      <c r="CA22" s="34">
        <v>0.49577900000000003</v>
      </c>
      <c r="CB22" s="34">
        <v>0</v>
      </c>
      <c r="CC22" s="34">
        <v>0</v>
      </c>
      <c r="CD22" s="34">
        <v>0</v>
      </c>
      <c r="CE22" s="34">
        <v>0.63700000000000001</v>
      </c>
      <c r="CF22" s="34">
        <v>0</v>
      </c>
      <c r="CG22" s="34">
        <v>0</v>
      </c>
      <c r="CH22" s="34">
        <v>0</v>
      </c>
      <c r="CI22" s="34">
        <v>2.1019999999999999</v>
      </c>
      <c r="CJ22" s="34">
        <v>5.2141609999999998</v>
      </c>
      <c r="CK22" s="34">
        <v>1.3979889999999999</v>
      </c>
      <c r="CL22" s="34">
        <v>1.7355659999999999</v>
      </c>
      <c r="CM22" s="34">
        <v>3.0968040000000001</v>
      </c>
      <c r="CN22" s="34">
        <v>0</v>
      </c>
      <c r="CO22" s="34">
        <v>0</v>
      </c>
      <c r="CP22" s="34">
        <v>2.157</v>
      </c>
      <c r="CQ22" s="34">
        <v>3.3815330000000001</v>
      </c>
      <c r="CR22" s="34">
        <v>0</v>
      </c>
      <c r="CS22" s="34">
        <v>0</v>
      </c>
      <c r="CT22" s="34">
        <v>0</v>
      </c>
      <c r="CU22" s="34">
        <v>0</v>
      </c>
      <c r="CV22" s="34">
        <v>1.9565939999999999</v>
      </c>
      <c r="CW22" s="34">
        <v>1.613</v>
      </c>
      <c r="CX22" s="34">
        <v>1.6446670000000001</v>
      </c>
      <c r="CY22" s="34">
        <v>3.224615</v>
      </c>
      <c r="CZ22" s="34">
        <v>4.2365849999999998</v>
      </c>
      <c r="DA22" s="34">
        <v>2.0738509999999999</v>
      </c>
      <c r="DB22" s="34">
        <v>3.0400559999999999</v>
      </c>
      <c r="DC22" s="34">
        <v>3.0859999999999999</v>
      </c>
      <c r="DD22" s="34">
        <v>3.5496840000000001</v>
      </c>
      <c r="DE22" s="34">
        <v>4.2441649999999997</v>
      </c>
      <c r="DF22" s="34">
        <v>4.1859999999999999</v>
      </c>
      <c r="DG22" s="34">
        <v>3.871</v>
      </c>
      <c r="DH22" s="34">
        <v>1.841</v>
      </c>
      <c r="DI22" s="34">
        <v>0</v>
      </c>
      <c r="DJ22" s="34">
        <v>0.71299999999999997</v>
      </c>
      <c r="DK22" s="34">
        <v>6.1809810000000001</v>
      </c>
      <c r="DL22" s="34">
        <v>3.3915410000000001</v>
      </c>
      <c r="DM22" s="34">
        <v>3.2090000000000001</v>
      </c>
      <c r="DN22" s="34">
        <v>1.3437680000000001</v>
      </c>
      <c r="DO22" s="34">
        <v>2.052</v>
      </c>
      <c r="DP22" s="34">
        <v>0.39700000000000002</v>
      </c>
      <c r="DQ22" s="34">
        <f t="shared" ref="DQ22:DQ24" si="5">SUM(CU22:DD22)</f>
        <v>24.425051999999997</v>
      </c>
      <c r="DR22" s="34">
        <f t="shared" ref="DR22:DR24" si="6">SUM(DG22:DP22)</f>
        <v>22.999289999999998</v>
      </c>
      <c r="DS22" s="34">
        <f t="shared" si="2"/>
        <v>-5.8372936114936325</v>
      </c>
    </row>
    <row r="23" spans="1:123" ht="80.099999999999994" customHeight="1">
      <c r="A23" s="32">
        <v>77</v>
      </c>
      <c r="B23" s="33" t="s">
        <v>22</v>
      </c>
      <c r="C23" s="34">
        <v>5.1559999999999997</v>
      </c>
      <c r="D23" s="34">
        <v>6.0190000000000001</v>
      </c>
      <c r="E23" s="34">
        <v>7.4249999999999998</v>
      </c>
      <c r="F23" s="34">
        <v>9.3010000000000002</v>
      </c>
      <c r="G23" s="34">
        <v>8.3460000000000001</v>
      </c>
      <c r="H23" s="34">
        <v>9.8230000000000004</v>
      </c>
      <c r="I23" s="34">
        <v>6.7069999999999999</v>
      </c>
      <c r="J23" s="34">
        <v>7.7380000000000004</v>
      </c>
      <c r="K23" s="34">
        <v>7.1820000000000004</v>
      </c>
      <c r="L23" s="34">
        <v>8.1850000000000005</v>
      </c>
      <c r="M23" s="34">
        <v>9.9949999999999992</v>
      </c>
      <c r="N23" s="34">
        <v>8.859</v>
      </c>
      <c r="O23" s="34">
        <v>5.3579999999999997</v>
      </c>
      <c r="P23" s="34">
        <v>12.13</v>
      </c>
      <c r="Q23" s="34">
        <f>8.998+0.16</f>
        <v>9.1579999999999995</v>
      </c>
      <c r="R23" s="34">
        <f>3.673+0.345</f>
        <v>4.0179999999999998</v>
      </c>
      <c r="S23" s="34">
        <v>6.8239999999999998</v>
      </c>
      <c r="T23" s="34">
        <f>3.306+0.185</f>
        <v>3.4910000000000001</v>
      </c>
      <c r="U23" s="34">
        <v>9.359</v>
      </c>
      <c r="V23" s="34">
        <f>8.766+0.101</f>
        <v>8.8670000000000009</v>
      </c>
      <c r="W23" s="34">
        <v>7.5819999999999999</v>
      </c>
      <c r="X23" s="34">
        <f>7.767+0.201</f>
        <v>7.968</v>
      </c>
      <c r="Y23" s="34">
        <v>8.1920000000000002</v>
      </c>
      <c r="Z23" s="34">
        <v>9.2850000000000001</v>
      </c>
      <c r="AA23" s="34">
        <f>8.581+0.144</f>
        <v>8.7249999999999996</v>
      </c>
      <c r="AB23" s="34">
        <f>8.462+0</f>
        <v>8.4619999999999997</v>
      </c>
      <c r="AC23" s="34">
        <f>7.533+0.189</f>
        <v>7.7220000000000004</v>
      </c>
      <c r="AD23" s="34">
        <v>4.367</v>
      </c>
      <c r="AE23" s="34">
        <v>6.9219999999999997</v>
      </c>
      <c r="AF23" s="34">
        <v>3.0750000000000002</v>
      </c>
      <c r="AG23" s="34">
        <v>5.1340000000000003</v>
      </c>
      <c r="AH23" s="34">
        <v>7.2350000000000003</v>
      </c>
      <c r="AI23" s="34">
        <v>5.97</v>
      </c>
      <c r="AJ23" s="34">
        <v>3.6320000000000001</v>
      </c>
      <c r="AK23" s="34">
        <v>8.8550000000000004</v>
      </c>
      <c r="AL23" s="34">
        <v>8.1929999999999996</v>
      </c>
      <c r="AM23" s="34">
        <v>6.782</v>
      </c>
      <c r="AN23" s="34">
        <f>7.547+0</f>
        <v>7.5469999999999997</v>
      </c>
      <c r="AO23" s="34">
        <f>5.793+0.187</f>
        <v>5.98</v>
      </c>
      <c r="AP23" s="34">
        <f>5.391+0</f>
        <v>5.391</v>
      </c>
      <c r="AQ23" s="34">
        <f>6.429+0.143</f>
        <v>6.5720000000000001</v>
      </c>
      <c r="AR23" s="34">
        <f>5.683+0</f>
        <v>5.6829999999999998</v>
      </c>
      <c r="AS23" s="34">
        <f>4.603+0</f>
        <v>4.6029999999999998</v>
      </c>
      <c r="AT23" s="34">
        <f>4.582+0.281</f>
        <v>4.8629999999999995</v>
      </c>
      <c r="AU23" s="34">
        <f>4.434+0</f>
        <v>4.4340000000000002</v>
      </c>
      <c r="AV23" s="34">
        <v>8.2710000000000008</v>
      </c>
      <c r="AW23" s="34">
        <f>5.368+0</f>
        <v>5.3680000000000003</v>
      </c>
      <c r="AX23" s="34">
        <f>AVERAGE(AT23:AW23)</f>
        <v>5.734</v>
      </c>
      <c r="AY23" s="34">
        <f>3.548+0.918</f>
        <v>4.4660000000000002</v>
      </c>
      <c r="AZ23" s="34">
        <v>2.339</v>
      </c>
      <c r="BA23" s="34">
        <f>4.963+0.519</f>
        <v>5.4820000000000002</v>
      </c>
      <c r="BB23" s="34">
        <f>2.419+0.368974</f>
        <v>2.7879740000000002</v>
      </c>
      <c r="BC23" s="34">
        <v>3.9780000000000002</v>
      </c>
      <c r="BD23" s="34">
        <f>4.094+0.471</f>
        <v>4.5650000000000004</v>
      </c>
      <c r="BE23" s="34">
        <f>4.492+1.263</f>
        <v>5.7549999999999999</v>
      </c>
      <c r="BF23" s="34">
        <f>3.177+1.055</f>
        <v>4.2320000000000002</v>
      </c>
      <c r="BG23" s="34">
        <v>4.1020000000000003</v>
      </c>
      <c r="BH23" s="34">
        <f>8.772+0.097</f>
        <v>8.8689999999999998</v>
      </c>
      <c r="BI23" s="34">
        <f>6.519+0</f>
        <v>6.5190000000000001</v>
      </c>
      <c r="BJ23" s="34">
        <v>3.9849999999999999</v>
      </c>
      <c r="BK23" s="34">
        <v>4.109</v>
      </c>
      <c r="BL23" s="34">
        <f>3.044+0.289</f>
        <v>3.3330000000000002</v>
      </c>
      <c r="BM23" s="34">
        <f>2.559+0.48</f>
        <v>3.0390000000000001</v>
      </c>
      <c r="BN23" s="34">
        <v>3.8719999999999999</v>
      </c>
      <c r="BO23" s="34">
        <f>0.842+0.808</f>
        <v>1.65</v>
      </c>
      <c r="BP23" s="34">
        <v>4.1080000000000005</v>
      </c>
      <c r="BQ23" s="34">
        <f>0.0046+1.594</f>
        <v>1.5986</v>
      </c>
      <c r="BR23" s="34">
        <f>2.591+0.42</f>
        <v>3.0110000000000001</v>
      </c>
      <c r="BS23" s="34">
        <f>1.89+0.222</f>
        <v>2.1120000000000001</v>
      </c>
      <c r="BT23" s="34">
        <v>5.3739999999999997</v>
      </c>
      <c r="BU23" s="34">
        <v>1.9E-2</v>
      </c>
      <c r="BV23" s="34">
        <v>3.5010000000000003</v>
      </c>
      <c r="BW23" s="34">
        <f>1.176+0.511</f>
        <v>1.6869999999999998</v>
      </c>
      <c r="BX23" s="34">
        <v>2.7652760000000001</v>
      </c>
      <c r="BY23" s="34">
        <f>2.642+0.457</f>
        <v>3.0989999999999998</v>
      </c>
      <c r="BZ23" s="34">
        <f>2.343503+0</f>
        <v>2.3435030000000001</v>
      </c>
      <c r="CA23" s="34">
        <f>2.800905+0</f>
        <v>2.8009050000000002</v>
      </c>
      <c r="CB23" s="34">
        <v>1.502</v>
      </c>
      <c r="CC23" s="34">
        <v>1.649</v>
      </c>
      <c r="CD23" s="34">
        <f>2.314+0.068</f>
        <v>2.3820000000000001</v>
      </c>
      <c r="CE23" s="34">
        <v>3.2440000000000002</v>
      </c>
      <c r="CF23" s="34">
        <v>2.548</v>
      </c>
      <c r="CG23" s="34">
        <v>1.8069999999999999</v>
      </c>
      <c r="CH23" s="34">
        <v>2.2869999999999999</v>
      </c>
      <c r="CI23" s="34">
        <f>3.17+0</f>
        <v>3.17</v>
      </c>
      <c r="CJ23" s="34">
        <v>1.7024949999999999</v>
      </c>
      <c r="CK23" s="34">
        <v>0.86607599999999996</v>
      </c>
      <c r="CL23" s="34">
        <v>2.5450010000000001</v>
      </c>
      <c r="CM23" s="34">
        <v>2.2716150000000002</v>
      </c>
      <c r="CN23" s="34">
        <v>1.491684</v>
      </c>
      <c r="CO23" s="34">
        <v>1.528</v>
      </c>
      <c r="CP23" s="34">
        <v>1.081</v>
      </c>
      <c r="CQ23" s="34">
        <v>0.318938</v>
      </c>
      <c r="CR23" s="34">
        <f>0.04402+0.118904</f>
        <v>0.16292399999999999</v>
      </c>
      <c r="CS23" s="34">
        <v>0.33613900000000002</v>
      </c>
      <c r="CT23" s="34">
        <v>0.37334499999999998</v>
      </c>
      <c r="CU23" s="34">
        <v>0</v>
      </c>
      <c r="CV23" s="34">
        <v>0</v>
      </c>
      <c r="CW23" s="34">
        <v>0</v>
      </c>
      <c r="CX23" s="34">
        <v>0</v>
      </c>
      <c r="CY23" s="34">
        <v>0.82282</v>
      </c>
      <c r="CZ23" s="34">
        <v>0.70220300000000002</v>
      </c>
      <c r="DA23" s="34">
        <v>1.3485685000000001</v>
      </c>
      <c r="DB23" s="34">
        <v>7.9393000000000005E-2</v>
      </c>
      <c r="DC23" s="34">
        <v>0.69199999999999995</v>
      </c>
      <c r="DD23" s="34">
        <v>0</v>
      </c>
      <c r="DE23" s="34">
        <v>0</v>
      </c>
      <c r="DF23" s="34">
        <v>3.222</v>
      </c>
      <c r="DG23" s="34">
        <v>0.79400000000000004</v>
      </c>
      <c r="DH23" s="34">
        <v>0.379</v>
      </c>
      <c r="DI23" s="34">
        <v>0.94599999999999995</v>
      </c>
      <c r="DJ23" s="34">
        <v>0.53300000000000003</v>
      </c>
      <c r="DK23" s="34">
        <v>0</v>
      </c>
      <c r="DL23" s="34">
        <v>1.2333559999999999</v>
      </c>
      <c r="DM23" s="34">
        <v>0</v>
      </c>
      <c r="DN23" s="34">
        <v>3.3730000000000001E-3</v>
      </c>
      <c r="DO23" s="34">
        <v>0.77300000000000002</v>
      </c>
      <c r="DP23" s="34">
        <v>0</v>
      </c>
      <c r="DQ23" s="34">
        <f t="shared" si="5"/>
        <v>3.6449844999999996</v>
      </c>
      <c r="DR23" s="34">
        <f t="shared" si="6"/>
        <v>4.6617289999999993</v>
      </c>
      <c r="DS23" s="34" t="s">
        <v>23</v>
      </c>
    </row>
    <row r="24" spans="1:123" ht="80.099999999999994" customHeight="1">
      <c r="A24" s="32">
        <v>78</v>
      </c>
      <c r="B24" s="33" t="s">
        <v>24</v>
      </c>
      <c r="C24" s="34">
        <v>0</v>
      </c>
      <c r="D24" s="34">
        <v>1.3420000000000001</v>
      </c>
      <c r="E24" s="34">
        <v>8.5180000000000007</v>
      </c>
      <c r="F24" s="34">
        <v>5.7629999999999999</v>
      </c>
      <c r="G24" s="34">
        <v>5.5990000000000002</v>
      </c>
      <c r="H24" s="34">
        <v>3.488</v>
      </c>
      <c r="I24" s="34">
        <v>11.159000000000001</v>
      </c>
      <c r="J24" s="34">
        <v>7.8869999999999996</v>
      </c>
      <c r="K24" s="34">
        <v>4.7939999999999996</v>
      </c>
      <c r="L24" s="34">
        <v>8.6359999999999992</v>
      </c>
      <c r="M24" s="34">
        <v>11.04</v>
      </c>
      <c r="N24" s="34">
        <v>7.9960000000000004</v>
      </c>
      <c r="O24" s="34">
        <v>5.43</v>
      </c>
      <c r="P24" s="34">
        <v>6.1909999999999998</v>
      </c>
      <c r="Q24" s="34">
        <v>8.64</v>
      </c>
      <c r="R24" s="34">
        <v>10.96</v>
      </c>
      <c r="S24" s="34">
        <v>9.2609999999999992</v>
      </c>
      <c r="T24" s="34">
        <v>9.85</v>
      </c>
      <c r="U24" s="34">
        <v>1.6639999999999999</v>
      </c>
      <c r="V24" s="34">
        <v>1.4039999999999999</v>
      </c>
      <c r="W24" s="34">
        <v>0.76100000000000001</v>
      </c>
      <c r="X24" s="34">
        <v>0.29399999999999998</v>
      </c>
      <c r="Y24" s="34">
        <v>0</v>
      </c>
      <c r="Z24" s="34">
        <v>0</v>
      </c>
      <c r="AA24" s="34">
        <v>2.0459999999999998</v>
      </c>
      <c r="AB24" s="34">
        <v>6.7240000000000002</v>
      </c>
      <c r="AC24" s="34">
        <v>1.8919999999999999</v>
      </c>
      <c r="AD24" s="34">
        <v>4.2649999999999997</v>
      </c>
      <c r="AE24" s="34">
        <v>0.192</v>
      </c>
      <c r="AF24" s="34">
        <v>7.3999999999999996E-2</v>
      </c>
      <c r="AG24" s="34">
        <v>0</v>
      </c>
      <c r="AH24" s="34">
        <v>0.89400000000000002</v>
      </c>
      <c r="AI24" s="34">
        <v>1.4610000000000001</v>
      </c>
      <c r="AJ24" s="34">
        <v>0</v>
      </c>
      <c r="AK24" s="34">
        <v>0</v>
      </c>
      <c r="AL24" s="34">
        <v>0</v>
      </c>
      <c r="AM24" s="34">
        <v>7</v>
      </c>
      <c r="AN24" s="34">
        <v>8.6140000000000008</v>
      </c>
      <c r="AO24" s="34">
        <v>6.7430000000000003</v>
      </c>
      <c r="AP24" s="34">
        <v>0</v>
      </c>
      <c r="AQ24" s="34">
        <v>2.1800000000000002</v>
      </c>
      <c r="AR24" s="34">
        <v>5.6234000000000002</v>
      </c>
      <c r="AS24" s="34">
        <v>6.4000000000000001E-2</v>
      </c>
      <c r="AT24" s="34">
        <v>2.004</v>
      </c>
      <c r="AU24" s="34">
        <v>1.077</v>
      </c>
      <c r="AV24" s="34">
        <v>0.19400000000000001</v>
      </c>
      <c r="AW24" s="34">
        <v>0</v>
      </c>
      <c r="AX24" s="34">
        <f>AVERAGE(AT24:AW24)</f>
        <v>0.81874999999999998</v>
      </c>
      <c r="AY24" s="34">
        <v>9.7330000000000005</v>
      </c>
      <c r="AZ24" s="34">
        <v>2.0670000000000002</v>
      </c>
      <c r="BA24" s="34">
        <v>6.89</v>
      </c>
      <c r="BB24" s="34">
        <v>9.3374100000000002</v>
      </c>
      <c r="BC24" s="34">
        <v>8.3849999999999998</v>
      </c>
      <c r="BD24" s="34">
        <v>6.1760000000000002</v>
      </c>
      <c r="BE24" s="34">
        <v>2.8849999999999998</v>
      </c>
      <c r="BF24" s="34">
        <v>0</v>
      </c>
      <c r="BG24" s="34">
        <v>9.8490000000000002</v>
      </c>
      <c r="BH24" s="38">
        <v>3.0619999999999998</v>
      </c>
      <c r="BI24" s="38">
        <v>7.0739999999999998</v>
      </c>
      <c r="BJ24" s="34">
        <v>2.004</v>
      </c>
      <c r="BK24" s="34">
        <v>3.5369999999999999</v>
      </c>
      <c r="BL24" s="34">
        <v>10.345000000000001</v>
      </c>
      <c r="BM24" s="34">
        <v>9.9250000000000007</v>
      </c>
      <c r="BN24" s="34">
        <v>2.7749999999999999</v>
      </c>
      <c r="BO24" s="34">
        <v>14.755000000000001</v>
      </c>
      <c r="BP24" s="34">
        <v>6.3719999999999999</v>
      </c>
      <c r="BQ24" s="34">
        <v>7.976</v>
      </c>
      <c r="BR24" s="34">
        <v>1.2769999999999999</v>
      </c>
      <c r="BS24" s="34">
        <v>4.9829999999999997</v>
      </c>
      <c r="BT24" s="34">
        <v>2.99</v>
      </c>
      <c r="BU24" s="34">
        <v>3.879</v>
      </c>
      <c r="BV24" s="34">
        <v>5.09</v>
      </c>
      <c r="BW24" s="34">
        <v>0</v>
      </c>
      <c r="BX24" s="34">
        <v>0</v>
      </c>
      <c r="BY24" s="34">
        <v>4.1440000000000001</v>
      </c>
      <c r="BZ24" s="34">
        <v>4.3439500000000004</v>
      </c>
      <c r="CA24" s="34">
        <v>1.2187239999999999</v>
      </c>
      <c r="CB24" s="34">
        <v>1.2050000000000001</v>
      </c>
      <c r="CC24" s="34">
        <v>0</v>
      </c>
      <c r="CD24" s="34">
        <v>0</v>
      </c>
      <c r="CE24" s="34">
        <v>1.071</v>
      </c>
      <c r="CF24" s="34">
        <v>0</v>
      </c>
      <c r="CG24" s="34">
        <v>0</v>
      </c>
      <c r="CH24" s="34">
        <v>0</v>
      </c>
      <c r="CI24" s="34">
        <v>1.841</v>
      </c>
      <c r="CJ24" s="34">
        <v>6.4108999999999998</v>
      </c>
      <c r="CK24" s="34">
        <v>1.78427</v>
      </c>
      <c r="CL24" s="34">
        <v>2.8616899999999998</v>
      </c>
      <c r="CM24" s="34">
        <v>3.7848799999999998</v>
      </c>
      <c r="CN24" s="34">
        <v>0</v>
      </c>
      <c r="CO24" s="34">
        <v>0</v>
      </c>
      <c r="CP24" s="34">
        <v>2.222</v>
      </c>
      <c r="CQ24" s="34">
        <v>3.9434999999999998</v>
      </c>
      <c r="CR24" s="34">
        <v>0</v>
      </c>
      <c r="CS24" s="34">
        <v>0</v>
      </c>
      <c r="CT24" s="34">
        <v>0.21918499999999999</v>
      </c>
      <c r="CU24" s="34">
        <v>0</v>
      </c>
      <c r="CV24" s="34">
        <v>1.76</v>
      </c>
      <c r="CW24" s="34">
        <v>2.0779999999999998</v>
      </c>
      <c r="CX24" s="34">
        <v>2.177619</v>
      </c>
      <c r="CY24" s="34">
        <v>3.4500799999999998</v>
      </c>
      <c r="CZ24" s="34">
        <v>5.2333299999999996</v>
      </c>
      <c r="DA24" s="34">
        <v>2.9553600000000002</v>
      </c>
      <c r="DB24" s="34">
        <v>3.3872900000000001</v>
      </c>
      <c r="DC24" s="34">
        <v>3.2610000000000001</v>
      </c>
      <c r="DD24" s="34">
        <v>4.3409928999999998</v>
      </c>
      <c r="DE24" s="34">
        <v>5.5695803550000003</v>
      </c>
      <c r="DF24" s="34">
        <v>6.48</v>
      </c>
      <c r="DG24" s="34">
        <v>6.3689999999999998</v>
      </c>
      <c r="DH24" s="34">
        <v>1.542</v>
      </c>
      <c r="DI24" s="34">
        <v>1.9E-2</v>
      </c>
      <c r="DJ24" s="34">
        <v>0.55700000000000005</v>
      </c>
      <c r="DK24" s="34">
        <v>7.6898609999999996</v>
      </c>
      <c r="DL24" s="34">
        <v>4.6749313499999996</v>
      </c>
      <c r="DM24" s="34">
        <v>4.1079999999999997</v>
      </c>
      <c r="DN24" s="34">
        <v>0.68320799999999504</v>
      </c>
      <c r="DO24" s="34">
        <v>2.835</v>
      </c>
      <c r="DP24" s="34">
        <v>0.44600000000000001</v>
      </c>
      <c r="DQ24" s="34">
        <f t="shared" si="5"/>
        <v>28.643671899999998</v>
      </c>
      <c r="DR24" s="34">
        <f t="shared" si="6"/>
        <v>28.924000349999993</v>
      </c>
      <c r="DS24" s="34">
        <f t="shared" si="2"/>
        <v>0.97867497916701574</v>
      </c>
    </row>
    <row r="25" spans="1:123" ht="80.099999999999994" customHeight="1" thickBot="1">
      <c r="A25" s="32"/>
      <c r="B25" s="37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4"/>
      <c r="BI25" s="44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</row>
    <row r="26" spans="1:123" s="31" customFormat="1" ht="80.099999999999994" customHeight="1">
      <c r="B26" s="82" t="s">
        <v>32</v>
      </c>
      <c r="C26" s="36">
        <f t="shared" ref="C26:AX26" si="7">C29+C28+C27</f>
        <v>133.52600000000001</v>
      </c>
      <c r="D26" s="36">
        <f t="shared" si="7"/>
        <v>133.70400000000001</v>
      </c>
      <c r="E26" s="36">
        <f t="shared" si="7"/>
        <v>128.63800000000001</v>
      </c>
      <c r="F26" s="36">
        <f t="shared" si="7"/>
        <v>118.92500000000001</v>
      </c>
      <c r="G26" s="36">
        <f t="shared" si="7"/>
        <v>132.01</v>
      </c>
      <c r="H26" s="36">
        <f t="shared" si="7"/>
        <v>134.494</v>
      </c>
      <c r="I26" s="36">
        <f t="shared" si="7"/>
        <v>147.465</v>
      </c>
      <c r="J26" s="36">
        <f t="shared" si="7"/>
        <v>147.49299999999999</v>
      </c>
      <c r="K26" s="36">
        <f t="shared" si="7"/>
        <v>155.87200000000001</v>
      </c>
      <c r="L26" s="36">
        <f t="shared" si="7"/>
        <v>151.56399999999999</v>
      </c>
      <c r="M26" s="36">
        <f t="shared" si="7"/>
        <v>160.99799999999999</v>
      </c>
      <c r="N26" s="36">
        <f t="shared" si="7"/>
        <v>166.91199999999998</v>
      </c>
      <c r="O26" s="36">
        <f t="shared" si="7"/>
        <v>120.104</v>
      </c>
      <c r="P26" s="36">
        <f t="shared" si="7"/>
        <v>133.34800000000001</v>
      </c>
      <c r="Q26" s="36">
        <f t="shared" si="7"/>
        <v>133.08500000000001</v>
      </c>
      <c r="R26" s="36">
        <f t="shared" si="7"/>
        <v>130.345</v>
      </c>
      <c r="S26" s="36">
        <f t="shared" si="7"/>
        <v>140.55700000000002</v>
      </c>
      <c r="T26" s="36">
        <f t="shared" si="7"/>
        <v>135.75799999999998</v>
      </c>
      <c r="U26" s="36">
        <f t="shared" si="7"/>
        <v>143.56799999999998</v>
      </c>
      <c r="V26" s="36">
        <f t="shared" si="7"/>
        <v>151.28399999999999</v>
      </c>
      <c r="W26" s="36">
        <f t="shared" si="7"/>
        <v>154.15800000000002</v>
      </c>
      <c r="X26" s="36">
        <f t="shared" si="7"/>
        <v>164.70400000000001</v>
      </c>
      <c r="Y26" s="36">
        <f t="shared" si="7"/>
        <v>167.60900000000001</v>
      </c>
      <c r="Z26" s="36">
        <f t="shared" si="7"/>
        <v>163.82599999999999</v>
      </c>
      <c r="AA26" s="36">
        <f t="shared" si="7"/>
        <v>158.82900000000001</v>
      </c>
      <c r="AB26" s="36">
        <f t="shared" si="7"/>
        <v>134.79599999999999</v>
      </c>
      <c r="AC26" s="36">
        <f t="shared" si="7"/>
        <v>141.61500000000001</v>
      </c>
      <c r="AD26" s="36">
        <f t="shared" si="7"/>
        <v>151.661</v>
      </c>
      <c r="AE26" s="36">
        <f t="shared" si="7"/>
        <v>158.73399999999998</v>
      </c>
      <c r="AF26" s="36">
        <f t="shared" si="7"/>
        <v>152.999</v>
      </c>
      <c r="AG26" s="36">
        <f t="shared" si="7"/>
        <v>150.91499999999999</v>
      </c>
      <c r="AH26" s="36">
        <f t="shared" si="7"/>
        <v>165.37799999999999</v>
      </c>
      <c r="AI26" s="36">
        <f t="shared" si="7"/>
        <v>156.47399999999999</v>
      </c>
      <c r="AJ26" s="36">
        <f t="shared" si="7"/>
        <v>166.64599999999999</v>
      </c>
      <c r="AK26" s="36">
        <f t="shared" si="7"/>
        <v>164.61799999999999</v>
      </c>
      <c r="AL26" s="36">
        <f t="shared" si="7"/>
        <v>164.071</v>
      </c>
      <c r="AM26" s="36">
        <f t="shared" si="7"/>
        <v>158.22999999999999</v>
      </c>
      <c r="AN26" s="36">
        <f t="shared" si="7"/>
        <v>133.51300000000001</v>
      </c>
      <c r="AO26" s="36">
        <f t="shared" si="7"/>
        <v>142.92000000000002</v>
      </c>
      <c r="AP26" s="36">
        <f t="shared" si="7"/>
        <v>134.804</v>
      </c>
      <c r="AQ26" s="36">
        <f t="shared" si="7"/>
        <v>148.86799999999999</v>
      </c>
      <c r="AR26" s="36">
        <f t="shared" si="7"/>
        <v>157.82400000000001</v>
      </c>
      <c r="AS26" s="36">
        <f t="shared" si="7"/>
        <v>164.339</v>
      </c>
      <c r="AT26" s="36">
        <f t="shared" si="7"/>
        <v>173.29</v>
      </c>
      <c r="AU26" s="36">
        <f t="shared" si="7"/>
        <v>172.40899999999999</v>
      </c>
      <c r="AV26" s="36">
        <f t="shared" si="7"/>
        <v>175.59229999999999</v>
      </c>
      <c r="AW26" s="36">
        <f t="shared" si="7"/>
        <v>193.39600000000002</v>
      </c>
      <c r="AX26" s="36">
        <f t="shared" si="7"/>
        <v>187.22300000000001</v>
      </c>
      <c r="AY26" s="36">
        <f>AY27+AY28+AY29</f>
        <v>174.80983000000001</v>
      </c>
      <c r="AZ26" s="36">
        <f t="shared" ref="AZ26:DQ26" si="8">AZ27+AZ28+AZ29</f>
        <v>151.24409</v>
      </c>
      <c r="BA26" s="36">
        <f t="shared" si="8"/>
        <v>157.94458</v>
      </c>
      <c r="BB26" s="36">
        <f t="shared" si="8"/>
        <v>159.47272999999998</v>
      </c>
      <c r="BC26" s="36">
        <f t="shared" si="8"/>
        <v>168.05947999999998</v>
      </c>
      <c r="BD26" s="36">
        <f t="shared" si="8"/>
        <v>170.78886999999997</v>
      </c>
      <c r="BE26" s="36">
        <f t="shared" si="8"/>
        <v>171.20585</v>
      </c>
      <c r="BF26" s="36">
        <f t="shared" si="8"/>
        <v>179.52537999999998</v>
      </c>
      <c r="BG26" s="36">
        <f t="shared" si="8"/>
        <v>173.30153999999999</v>
      </c>
      <c r="BH26" s="36">
        <f t="shared" si="8"/>
        <v>182.86821</v>
      </c>
      <c r="BI26" s="36">
        <f t="shared" si="8"/>
        <v>185.87295</v>
      </c>
      <c r="BJ26" s="36">
        <f t="shared" si="8"/>
        <v>180.52324000000002</v>
      </c>
      <c r="BK26" s="36">
        <f t="shared" si="8"/>
        <v>169.81974420000003</v>
      </c>
      <c r="BL26" s="36">
        <f t="shared" si="8"/>
        <v>157.83244010000001</v>
      </c>
      <c r="BM26" s="36">
        <f t="shared" si="8"/>
        <v>140.54499900000002</v>
      </c>
      <c r="BN26" s="36">
        <f t="shared" si="8"/>
        <v>139.69314730000002</v>
      </c>
      <c r="BO26" s="36">
        <f t="shared" si="8"/>
        <v>157.67516170000002</v>
      </c>
      <c r="BP26" s="36">
        <f t="shared" si="8"/>
        <v>149.34465900000001</v>
      </c>
      <c r="BQ26" s="36">
        <f t="shared" si="8"/>
        <v>159.42197420000002</v>
      </c>
      <c r="BR26" s="36">
        <f t="shared" si="8"/>
        <v>171.29352039999998</v>
      </c>
      <c r="BS26" s="36">
        <f t="shared" si="8"/>
        <v>180.57504699999998</v>
      </c>
      <c r="BT26" s="36">
        <f t="shared" si="8"/>
        <v>194.8651361</v>
      </c>
      <c r="BU26" s="36">
        <f t="shared" si="8"/>
        <v>203.5239617</v>
      </c>
      <c r="BV26" s="36">
        <f t="shared" si="8"/>
        <v>206.46582239999998</v>
      </c>
      <c r="BW26" s="36">
        <f t="shared" si="8"/>
        <v>190.24171999999999</v>
      </c>
      <c r="BX26" s="36">
        <f t="shared" si="8"/>
        <v>170.17103</v>
      </c>
      <c r="BY26" s="36">
        <f t="shared" si="8"/>
        <v>173.82303999999999</v>
      </c>
      <c r="BZ26" s="36">
        <f t="shared" si="8"/>
        <v>175.13139000000001</v>
      </c>
      <c r="CA26" s="36">
        <f t="shared" si="8"/>
        <v>173.27904000000001</v>
      </c>
      <c r="CB26" s="36">
        <f t="shared" si="8"/>
        <v>186.58446000000001</v>
      </c>
      <c r="CC26" s="36">
        <f t="shared" si="8"/>
        <v>200.19708</v>
      </c>
      <c r="CD26" s="36">
        <f t="shared" si="8"/>
        <v>199.5857</v>
      </c>
      <c r="CE26" s="36">
        <f t="shared" si="8"/>
        <v>205.94049000000001</v>
      </c>
      <c r="CF26" s="36">
        <f t="shared" si="8"/>
        <v>217.29743000000002</v>
      </c>
      <c r="CG26" s="36">
        <f t="shared" si="8"/>
        <v>203.84971999999999</v>
      </c>
      <c r="CH26" s="36">
        <f t="shared" si="8"/>
        <v>217.31175000000002</v>
      </c>
      <c r="CI26" s="36">
        <f t="shared" si="8"/>
        <v>198.49282480000002</v>
      </c>
      <c r="CJ26" s="36">
        <f t="shared" si="8"/>
        <v>169.5936332</v>
      </c>
      <c r="CK26" s="36">
        <f t="shared" si="8"/>
        <v>180.68567479999999</v>
      </c>
      <c r="CL26" s="36">
        <f t="shared" si="8"/>
        <v>180.73529070000001</v>
      </c>
      <c r="CM26" s="36">
        <f t="shared" si="8"/>
        <v>183.72868680000002</v>
      </c>
      <c r="CN26" s="36">
        <f t="shared" si="8"/>
        <v>198.54306749999998</v>
      </c>
      <c r="CO26" s="36">
        <f t="shared" si="8"/>
        <v>212.97267639999998</v>
      </c>
      <c r="CP26" s="36">
        <f t="shared" si="8"/>
        <v>216.06068730000001</v>
      </c>
      <c r="CQ26" s="36">
        <f t="shared" si="8"/>
        <v>213.4009394</v>
      </c>
      <c r="CR26" s="36">
        <f t="shared" si="8"/>
        <v>212.43313229999995</v>
      </c>
      <c r="CS26" s="36">
        <f t="shared" si="8"/>
        <v>214.68986689999997</v>
      </c>
      <c r="CT26" s="36">
        <f t="shared" si="8"/>
        <v>225.1333338</v>
      </c>
      <c r="CU26" s="36">
        <f t="shared" si="8"/>
        <v>203.10189270000001</v>
      </c>
      <c r="CV26" s="36">
        <f t="shared" si="8"/>
        <v>186.2593004</v>
      </c>
      <c r="CW26" s="36">
        <f t="shared" si="8"/>
        <v>180.8129562</v>
      </c>
      <c r="CX26" s="36">
        <f t="shared" si="8"/>
        <v>179.83321699999999</v>
      </c>
      <c r="CY26" s="36">
        <f t="shared" si="8"/>
        <v>195.05786209999999</v>
      </c>
      <c r="CZ26" s="36">
        <f t="shared" si="8"/>
        <v>207.37848399999999</v>
      </c>
      <c r="DA26" s="36">
        <f t="shared" si="8"/>
        <v>212.6164349</v>
      </c>
      <c r="DB26" s="36">
        <f t="shared" si="8"/>
        <v>238.65520130000002</v>
      </c>
      <c r="DC26" s="36">
        <f t="shared" si="8"/>
        <v>239.11839040000004</v>
      </c>
      <c r="DD26" s="36">
        <f t="shared" si="8"/>
        <v>235.66940390000002</v>
      </c>
      <c r="DE26" s="36">
        <f t="shared" si="8"/>
        <v>238.78896220000001</v>
      </c>
      <c r="DF26" s="36">
        <f t="shared" si="8"/>
        <v>245.80474720000001</v>
      </c>
      <c r="DG26" s="36">
        <f t="shared" si="8"/>
        <v>209.84419890000004</v>
      </c>
      <c r="DH26" s="36">
        <f t="shared" si="8"/>
        <v>201.55051980000002</v>
      </c>
      <c r="DI26" s="36">
        <f t="shared" si="8"/>
        <v>189.80359910000004</v>
      </c>
      <c r="DJ26" s="36">
        <f t="shared" si="8"/>
        <v>190.95829979999999</v>
      </c>
      <c r="DK26" s="36">
        <f t="shared" si="8"/>
        <v>209.70957720000001</v>
      </c>
      <c r="DL26" s="36">
        <f t="shared" si="8"/>
        <v>226.36925239999999</v>
      </c>
      <c r="DM26" s="36">
        <f t="shared" si="8"/>
        <v>238.98288720000002</v>
      </c>
      <c r="DN26" s="36">
        <f t="shared" si="8"/>
        <v>252.19851699999992</v>
      </c>
      <c r="DO26" s="36">
        <f t="shared" si="8"/>
        <v>245.38573239999994</v>
      </c>
      <c r="DP26" s="36">
        <f t="shared" si="8"/>
        <v>257.75075239999995</v>
      </c>
      <c r="DQ26" s="36">
        <f t="shared" si="8"/>
        <v>2078.5031429000001</v>
      </c>
      <c r="DR26" s="36">
        <f t="shared" ref="DR26" si="9">DR27+DR28+DR29</f>
        <v>2222.5533361999996</v>
      </c>
      <c r="DS26" s="36">
        <f t="shared" si="2"/>
        <v>6.9304775310089717</v>
      </c>
    </row>
    <row r="27" spans="1:123" ht="80.099999999999994" customHeight="1">
      <c r="A27" s="1">
        <v>80</v>
      </c>
      <c r="B27" s="39" t="s">
        <v>25</v>
      </c>
      <c r="C27" s="34">
        <v>87.019000000000005</v>
      </c>
      <c r="D27" s="34">
        <v>82.716999999999999</v>
      </c>
      <c r="E27" s="34">
        <v>79.245000000000005</v>
      </c>
      <c r="F27" s="34">
        <v>72.599000000000004</v>
      </c>
      <c r="G27" s="34">
        <v>76.558999999999997</v>
      </c>
      <c r="H27" s="34">
        <v>80.36</v>
      </c>
      <c r="I27" s="34">
        <v>92.05</v>
      </c>
      <c r="J27" s="34">
        <v>92.460999999999999</v>
      </c>
      <c r="K27" s="34">
        <v>102.654</v>
      </c>
      <c r="L27" s="34">
        <v>96.131</v>
      </c>
      <c r="M27" s="34">
        <v>101.10899999999999</v>
      </c>
      <c r="N27" s="34">
        <v>103.71599999999999</v>
      </c>
      <c r="O27" s="34">
        <v>88.674999999999997</v>
      </c>
      <c r="P27" s="34">
        <v>83.924999999999997</v>
      </c>
      <c r="Q27" s="34">
        <v>84.183000000000007</v>
      </c>
      <c r="R27" s="34">
        <v>80.783000000000001</v>
      </c>
      <c r="S27" s="34">
        <v>88.816000000000003</v>
      </c>
      <c r="T27" s="34">
        <v>86.17</v>
      </c>
      <c r="U27" s="34">
        <v>88.296999999999997</v>
      </c>
      <c r="V27" s="34">
        <v>97.938999999999993</v>
      </c>
      <c r="W27" s="34">
        <v>99.644000000000005</v>
      </c>
      <c r="X27" s="34">
        <v>107.10299999999999</v>
      </c>
      <c r="Y27" s="34">
        <v>110.664</v>
      </c>
      <c r="Z27" s="34">
        <v>108.824</v>
      </c>
      <c r="AA27" s="34">
        <v>101.575</v>
      </c>
      <c r="AB27" s="34">
        <v>91.941000000000003</v>
      </c>
      <c r="AC27" s="34">
        <v>86.808999999999997</v>
      </c>
      <c r="AD27" s="34">
        <v>100.04</v>
      </c>
      <c r="AE27" s="34">
        <v>104.72499999999999</v>
      </c>
      <c r="AF27" s="34">
        <v>99.328999999999994</v>
      </c>
      <c r="AG27" s="34">
        <v>94.251999999999995</v>
      </c>
      <c r="AH27" s="34">
        <v>111.31</v>
      </c>
      <c r="AI27" s="34">
        <v>102.276</v>
      </c>
      <c r="AJ27" s="34">
        <v>114.44199999999999</v>
      </c>
      <c r="AK27" s="34">
        <v>110.27800000000001</v>
      </c>
      <c r="AL27" s="34">
        <v>107.54</v>
      </c>
      <c r="AM27" s="34">
        <v>101.81399999999999</v>
      </c>
      <c r="AN27" s="34">
        <v>92.894000000000005</v>
      </c>
      <c r="AO27" s="34">
        <v>90.426000000000002</v>
      </c>
      <c r="AP27" s="34">
        <v>86.322000000000003</v>
      </c>
      <c r="AQ27" s="34">
        <v>93.277000000000001</v>
      </c>
      <c r="AR27" s="34">
        <v>100.256</v>
      </c>
      <c r="AS27" s="34">
        <v>100.98399999999999</v>
      </c>
      <c r="AT27" s="34">
        <v>113.003</v>
      </c>
      <c r="AU27" s="34">
        <v>111.113</v>
      </c>
      <c r="AV27" s="34">
        <v>120.036</v>
      </c>
      <c r="AW27" s="34">
        <v>125.812</v>
      </c>
      <c r="AX27" s="34">
        <v>119.836</v>
      </c>
      <c r="AY27" s="34">
        <v>107.16598</v>
      </c>
      <c r="AZ27" s="34">
        <v>102.36494999999999</v>
      </c>
      <c r="BA27" s="34">
        <v>97.581850000000003</v>
      </c>
      <c r="BB27" s="34">
        <v>99.992490000000004</v>
      </c>
      <c r="BC27" s="34">
        <v>105.00928</v>
      </c>
      <c r="BD27" s="34">
        <v>111.02443</v>
      </c>
      <c r="BE27" s="34">
        <v>107.49339999999999</v>
      </c>
      <c r="BF27" s="34">
        <v>114.67337999999999</v>
      </c>
      <c r="BG27" s="34">
        <v>112.34244</v>
      </c>
      <c r="BH27" s="34">
        <v>121.76282</v>
      </c>
      <c r="BI27" s="34">
        <v>121.21305</v>
      </c>
      <c r="BJ27" s="34">
        <v>118.24038</v>
      </c>
      <c r="BK27" s="34">
        <v>109.76929220000001</v>
      </c>
      <c r="BL27" s="34">
        <v>100.44056210000001</v>
      </c>
      <c r="BM27" s="34">
        <v>85.484389000000007</v>
      </c>
      <c r="BN27" s="34">
        <v>88.286384300000009</v>
      </c>
      <c r="BO27" s="34">
        <v>95.0661877</v>
      </c>
      <c r="BP27" s="34">
        <v>92.915210000000002</v>
      </c>
      <c r="BQ27" s="34">
        <v>97.878068200000016</v>
      </c>
      <c r="BR27" s="34">
        <v>110.12696139999998</v>
      </c>
      <c r="BS27" s="34">
        <v>110.59848600000001</v>
      </c>
      <c r="BT27" s="34">
        <v>127.6039711</v>
      </c>
      <c r="BU27" s="34">
        <v>129.7771247</v>
      </c>
      <c r="BV27" s="34">
        <v>132.92301839999999</v>
      </c>
      <c r="BW27" s="34">
        <v>119.0038</v>
      </c>
      <c r="BX27" s="34">
        <v>103.19211</v>
      </c>
      <c r="BY27" s="34">
        <v>106.45676</v>
      </c>
      <c r="BZ27" s="34">
        <v>108.54123</v>
      </c>
      <c r="CA27" s="34">
        <v>104.09923000000001</v>
      </c>
      <c r="CB27" s="34">
        <v>116.3117</v>
      </c>
      <c r="CC27" s="34">
        <v>124.30853</v>
      </c>
      <c r="CD27" s="34">
        <v>125.96249</v>
      </c>
      <c r="CE27" s="34">
        <v>136.68350000000001</v>
      </c>
      <c r="CF27" s="34">
        <v>141.47496000000001</v>
      </c>
      <c r="CG27" s="34">
        <v>128.45018999999999</v>
      </c>
      <c r="CH27" s="34">
        <v>141.88452000000001</v>
      </c>
      <c r="CI27" s="34">
        <v>127.59167380000001</v>
      </c>
      <c r="CJ27" s="34">
        <v>104.1744612</v>
      </c>
      <c r="CK27" s="34">
        <v>112.01610579999999</v>
      </c>
      <c r="CL27" s="34">
        <v>112.59708569999999</v>
      </c>
      <c r="CM27" s="34">
        <v>109.18675280000001</v>
      </c>
      <c r="CN27" s="34">
        <v>124.9497835</v>
      </c>
      <c r="CO27" s="34">
        <v>131.18296439999997</v>
      </c>
      <c r="CP27" s="34">
        <v>141.46797730000003</v>
      </c>
      <c r="CQ27" s="34">
        <v>143.45421340000001</v>
      </c>
      <c r="CR27" s="34">
        <v>140.11230529999997</v>
      </c>
      <c r="CS27" s="34">
        <v>144.05933789999997</v>
      </c>
      <c r="CT27" s="34">
        <v>149.2444318</v>
      </c>
      <c r="CU27" s="34">
        <v>123.0673867</v>
      </c>
      <c r="CV27" s="34">
        <v>120.60672339999999</v>
      </c>
      <c r="CW27" s="34">
        <v>106.36745020000001</v>
      </c>
      <c r="CX27" s="34">
        <v>109.63135299999999</v>
      </c>
      <c r="CY27" s="34">
        <v>119.7163061</v>
      </c>
      <c r="CZ27" s="34">
        <v>130.743098</v>
      </c>
      <c r="DA27" s="34">
        <v>128.4721299</v>
      </c>
      <c r="DB27" s="34">
        <v>156.61631930000001</v>
      </c>
      <c r="DC27" s="34">
        <v>158.26484440000004</v>
      </c>
      <c r="DD27" s="34">
        <v>152.28055890000002</v>
      </c>
      <c r="DE27" s="34">
        <v>157.80011720000002</v>
      </c>
      <c r="DF27" s="34">
        <v>163.00221519999999</v>
      </c>
      <c r="DG27" s="34">
        <v>130.88500090000002</v>
      </c>
      <c r="DH27" s="34">
        <v>128.96198880000003</v>
      </c>
      <c r="DI27" s="34">
        <v>113.06500310000001</v>
      </c>
      <c r="DJ27" s="34">
        <v>117.25535480000002</v>
      </c>
      <c r="DK27" s="34">
        <v>128.94096719999999</v>
      </c>
      <c r="DL27" s="34">
        <v>142.32697639999998</v>
      </c>
      <c r="DM27" s="34">
        <v>148.70188920000001</v>
      </c>
      <c r="DN27" s="34">
        <v>166.95886599999994</v>
      </c>
      <c r="DO27" s="34">
        <v>155.87364039999994</v>
      </c>
      <c r="DP27" s="34">
        <v>170.55626939999993</v>
      </c>
      <c r="DQ27" s="34">
        <f t="shared" ref="DQ27:DQ29" si="10">SUM(CU27:DD27)</f>
        <v>1305.7661699</v>
      </c>
      <c r="DR27" s="34">
        <f t="shared" ref="DR27:DR29" si="11">SUM(DG27:DP27)</f>
        <v>1403.5259561999999</v>
      </c>
      <c r="DS27" s="34">
        <f t="shared" si="2"/>
        <v>7.4867758526388162</v>
      </c>
    </row>
    <row r="28" spans="1:123" ht="80.099999999999994" customHeight="1">
      <c r="A28" s="1">
        <v>81</v>
      </c>
      <c r="B28" s="40" t="s">
        <v>26</v>
      </c>
      <c r="C28" s="34">
        <v>30</v>
      </c>
      <c r="D28" s="34">
        <v>35.841000000000001</v>
      </c>
      <c r="E28" s="34">
        <v>37.511000000000003</v>
      </c>
      <c r="F28" s="34">
        <v>35.183</v>
      </c>
      <c r="G28" s="34">
        <v>38.106999999999999</v>
      </c>
      <c r="H28" s="34">
        <v>41.104999999999997</v>
      </c>
      <c r="I28" s="34">
        <v>45.097999999999999</v>
      </c>
      <c r="J28" s="34">
        <v>46.027999999999999</v>
      </c>
      <c r="K28" s="34">
        <v>44.465000000000003</v>
      </c>
      <c r="L28" s="34">
        <v>42.320999999999998</v>
      </c>
      <c r="M28" s="34">
        <v>45.17</v>
      </c>
      <c r="N28" s="34">
        <v>46.472999999999999</v>
      </c>
      <c r="O28" s="34">
        <v>14.778</v>
      </c>
      <c r="P28" s="34">
        <v>36.871000000000002</v>
      </c>
      <c r="Q28" s="34">
        <v>40.008000000000003</v>
      </c>
      <c r="R28" s="34">
        <v>40.421999999999997</v>
      </c>
      <c r="S28" s="34">
        <v>42.606000000000002</v>
      </c>
      <c r="T28" s="34">
        <v>40.427999999999997</v>
      </c>
      <c r="U28" s="34">
        <v>44.521999999999998</v>
      </c>
      <c r="V28" s="34">
        <v>44.026000000000003</v>
      </c>
      <c r="W28" s="34">
        <v>45.518999999999998</v>
      </c>
      <c r="X28" s="34">
        <v>47.780999999999999</v>
      </c>
      <c r="Y28" s="34">
        <v>46.966999999999999</v>
      </c>
      <c r="Z28" s="34">
        <v>47.555</v>
      </c>
      <c r="AA28" s="34">
        <v>48.439</v>
      </c>
      <c r="AB28" s="34">
        <v>34.307000000000002</v>
      </c>
      <c r="AC28" s="34">
        <v>46.551000000000002</v>
      </c>
      <c r="AD28" s="34">
        <v>43.069000000000003</v>
      </c>
      <c r="AE28" s="34">
        <v>46.216999999999999</v>
      </c>
      <c r="AF28" s="34">
        <v>45.362000000000002</v>
      </c>
      <c r="AG28" s="34">
        <v>48.045999999999999</v>
      </c>
      <c r="AH28" s="34">
        <v>46.67</v>
      </c>
      <c r="AI28" s="34">
        <v>46.731000000000002</v>
      </c>
      <c r="AJ28" s="34">
        <v>43.411000000000001</v>
      </c>
      <c r="AK28" s="34">
        <v>46.188000000000002</v>
      </c>
      <c r="AL28" s="34">
        <v>47.448999999999998</v>
      </c>
      <c r="AM28" s="34">
        <v>48.164000000000001</v>
      </c>
      <c r="AN28" s="34">
        <v>34.039000000000001</v>
      </c>
      <c r="AO28" s="34">
        <v>42.872999999999998</v>
      </c>
      <c r="AP28" s="34">
        <v>40.142000000000003</v>
      </c>
      <c r="AQ28" s="34">
        <v>44.862000000000002</v>
      </c>
      <c r="AR28" s="34">
        <v>47.093000000000004</v>
      </c>
      <c r="AS28" s="34">
        <v>52.78</v>
      </c>
      <c r="AT28" s="34">
        <v>50.018000000000001</v>
      </c>
      <c r="AU28" s="34">
        <v>50.652999999999999</v>
      </c>
      <c r="AV28" s="34">
        <v>43.774999999999999</v>
      </c>
      <c r="AW28" s="34">
        <v>56.08</v>
      </c>
      <c r="AX28" s="34">
        <v>54.509</v>
      </c>
      <c r="AY28" s="34">
        <v>55.763620000000003</v>
      </c>
      <c r="AZ28" s="34">
        <v>39.013689999999997</v>
      </c>
      <c r="BA28" s="34">
        <v>49.126950000000001</v>
      </c>
      <c r="BB28" s="34">
        <v>47.354640000000003</v>
      </c>
      <c r="BC28" s="34">
        <v>52.228409999999997</v>
      </c>
      <c r="BD28" s="34">
        <v>49.249980000000001</v>
      </c>
      <c r="BE28" s="34">
        <v>53.287390000000002</v>
      </c>
      <c r="BF28" s="34">
        <v>54.080170000000003</v>
      </c>
      <c r="BG28" s="34">
        <v>51.63794</v>
      </c>
      <c r="BH28" s="34">
        <v>50.054430000000004</v>
      </c>
      <c r="BI28" s="34">
        <v>53.326790000000003</v>
      </c>
      <c r="BJ28" s="34">
        <v>51.784100000000002</v>
      </c>
      <c r="BK28" s="34">
        <v>48.326122000000005</v>
      </c>
      <c r="BL28" s="34">
        <v>45.398937999999994</v>
      </c>
      <c r="BM28" s="34">
        <v>43.839710000000004</v>
      </c>
      <c r="BN28" s="34">
        <v>40.341063000000013</v>
      </c>
      <c r="BO28" s="34">
        <v>49.888074000000003</v>
      </c>
      <c r="BP28" s="34">
        <v>45.215328999999997</v>
      </c>
      <c r="BQ28" s="34">
        <v>48.368095999999994</v>
      </c>
      <c r="BR28" s="34">
        <v>48.958548999999998</v>
      </c>
      <c r="BS28" s="34">
        <v>58.128101000000001</v>
      </c>
      <c r="BT28" s="34">
        <v>53.100124999999998</v>
      </c>
      <c r="BU28" s="34">
        <v>61.049697000000002</v>
      </c>
      <c r="BV28" s="34">
        <v>58.706423999999998</v>
      </c>
      <c r="BW28" s="34">
        <v>55.925890000000003</v>
      </c>
      <c r="BX28" s="34">
        <v>52.476559999999999</v>
      </c>
      <c r="BY28" s="34">
        <v>51.815600000000003</v>
      </c>
      <c r="BZ28" s="34">
        <v>52.813299999999998</v>
      </c>
      <c r="CA28" s="34">
        <v>54.30292</v>
      </c>
      <c r="CB28" s="34">
        <v>55.440429999999999</v>
      </c>
      <c r="CC28" s="34">
        <v>62.785119999999999</v>
      </c>
      <c r="CD28" s="34">
        <v>61.446629999999999</v>
      </c>
      <c r="CE28" s="34">
        <v>57.765309999999999</v>
      </c>
      <c r="CF28" s="34">
        <v>61.071260000000002</v>
      </c>
      <c r="CG28" s="34">
        <v>60.302079999999997</v>
      </c>
      <c r="CH28" s="34">
        <v>60.395949999999999</v>
      </c>
      <c r="CI28" s="34">
        <v>57.781614000000005</v>
      </c>
      <c r="CJ28" s="34">
        <v>52.652064000000003</v>
      </c>
      <c r="CK28" s="34">
        <v>55.039538</v>
      </c>
      <c r="CL28" s="34">
        <v>52.994490000000006</v>
      </c>
      <c r="CM28" s="34">
        <v>58.296813</v>
      </c>
      <c r="CN28" s="34">
        <v>59.319181999999998</v>
      </c>
      <c r="CO28" s="34">
        <v>66.715396999999996</v>
      </c>
      <c r="CP28" s="34">
        <v>62.421925999999999</v>
      </c>
      <c r="CQ28" s="34">
        <v>59.412635999999999</v>
      </c>
      <c r="CR28" s="34">
        <v>60.164142999999996</v>
      </c>
      <c r="CS28" s="34">
        <v>59.282665000000001</v>
      </c>
      <c r="CT28" s="34">
        <v>62.145589000000001</v>
      </c>
      <c r="CU28" s="34">
        <v>66.445879000000005</v>
      </c>
      <c r="CV28" s="34">
        <v>51.139778999999997</v>
      </c>
      <c r="CW28" s="34">
        <v>57.780439999999992</v>
      </c>
      <c r="CX28" s="34">
        <v>54.34686</v>
      </c>
      <c r="CY28" s="34">
        <v>62.433438999999993</v>
      </c>
      <c r="CZ28" s="34">
        <v>61.987720000000003</v>
      </c>
      <c r="DA28" s="34">
        <v>69.340141000000003</v>
      </c>
      <c r="DB28" s="34">
        <v>67.507812999999999</v>
      </c>
      <c r="DC28" s="34">
        <v>66.955909000000005</v>
      </c>
      <c r="DD28" s="34">
        <v>67.576524000000006</v>
      </c>
      <c r="DE28" s="34">
        <v>65.140948999999992</v>
      </c>
      <c r="DF28" s="34">
        <v>70.145069000000007</v>
      </c>
      <c r="DG28" s="34">
        <v>64.063690000000008</v>
      </c>
      <c r="DH28" s="34">
        <v>59.037656999999996</v>
      </c>
      <c r="DI28" s="34">
        <v>61.222526000000002</v>
      </c>
      <c r="DJ28" s="34">
        <v>58.69050399999999</v>
      </c>
      <c r="DK28" s="34">
        <v>65.446811000000011</v>
      </c>
      <c r="DL28" s="34">
        <v>68.848194000000007</v>
      </c>
      <c r="DM28" s="34">
        <v>73.522902999999999</v>
      </c>
      <c r="DN28" s="34">
        <v>71.146347000000006</v>
      </c>
      <c r="DO28" s="34">
        <v>74.465958000000001</v>
      </c>
      <c r="DP28" s="34">
        <v>71.717246000000017</v>
      </c>
      <c r="DQ28" s="34">
        <f t="shared" si="10"/>
        <v>625.51450399999999</v>
      </c>
      <c r="DR28" s="34">
        <f t="shared" si="11"/>
        <v>668.16183600000011</v>
      </c>
      <c r="DS28" s="34">
        <f t="shared" si="2"/>
        <v>6.8179605312557401</v>
      </c>
    </row>
    <row r="29" spans="1:123" ht="80.099999999999994" customHeight="1" thickBot="1">
      <c r="A29" s="1">
        <v>82</v>
      </c>
      <c r="B29" s="40" t="s">
        <v>27</v>
      </c>
      <c r="C29" s="34">
        <v>16.507000000000001</v>
      </c>
      <c r="D29" s="34">
        <v>15.146000000000001</v>
      </c>
      <c r="E29" s="34">
        <v>11.882</v>
      </c>
      <c r="F29" s="34">
        <v>11.143000000000001</v>
      </c>
      <c r="G29" s="34">
        <v>17.344000000000001</v>
      </c>
      <c r="H29" s="34">
        <v>13.029</v>
      </c>
      <c r="I29" s="34">
        <v>10.317</v>
      </c>
      <c r="J29" s="34">
        <v>9.0039999999999996</v>
      </c>
      <c r="K29" s="34">
        <v>8.7530000000000001</v>
      </c>
      <c r="L29" s="34">
        <v>13.112</v>
      </c>
      <c r="M29" s="34">
        <v>14.718999999999999</v>
      </c>
      <c r="N29" s="34">
        <v>16.722999999999999</v>
      </c>
      <c r="O29" s="34">
        <v>16.651</v>
      </c>
      <c r="P29" s="34">
        <v>12.552</v>
      </c>
      <c r="Q29" s="34">
        <v>8.8940000000000001</v>
      </c>
      <c r="R29" s="34">
        <v>9.14</v>
      </c>
      <c r="S29" s="34">
        <v>9.1349999999999998</v>
      </c>
      <c r="T29" s="34">
        <v>9.16</v>
      </c>
      <c r="U29" s="34">
        <v>10.749000000000001</v>
      </c>
      <c r="V29" s="34">
        <v>9.3190000000000008</v>
      </c>
      <c r="W29" s="34">
        <v>8.9949999999999992</v>
      </c>
      <c r="X29" s="34">
        <v>9.82</v>
      </c>
      <c r="Y29" s="34">
        <v>9.9779999999999998</v>
      </c>
      <c r="Z29" s="34">
        <v>7.4470000000000001</v>
      </c>
      <c r="AA29" s="34">
        <v>8.8149999999999995</v>
      </c>
      <c r="AB29" s="34">
        <v>8.548</v>
      </c>
      <c r="AC29" s="34">
        <v>8.2550000000000008</v>
      </c>
      <c r="AD29" s="34">
        <v>8.5519999999999996</v>
      </c>
      <c r="AE29" s="34">
        <v>7.7919999999999998</v>
      </c>
      <c r="AF29" s="34">
        <v>8.3079999999999998</v>
      </c>
      <c r="AG29" s="34">
        <v>8.6170000000000009</v>
      </c>
      <c r="AH29" s="34">
        <v>7.3979999999999997</v>
      </c>
      <c r="AI29" s="34">
        <v>7.4669999999999996</v>
      </c>
      <c r="AJ29" s="34">
        <v>8.7929999999999993</v>
      </c>
      <c r="AK29" s="34">
        <v>8.1519999999999992</v>
      </c>
      <c r="AL29" s="34">
        <v>9.0820000000000007</v>
      </c>
      <c r="AM29" s="34">
        <v>8.2520000000000007</v>
      </c>
      <c r="AN29" s="34">
        <v>6.58</v>
      </c>
      <c r="AO29" s="34">
        <v>9.6210000000000004</v>
      </c>
      <c r="AP29" s="34">
        <v>8.34</v>
      </c>
      <c r="AQ29" s="34">
        <v>10.728999999999999</v>
      </c>
      <c r="AR29" s="34">
        <v>10.475</v>
      </c>
      <c r="AS29" s="34">
        <v>10.574999999999999</v>
      </c>
      <c r="AT29" s="34">
        <v>10.269</v>
      </c>
      <c r="AU29" s="34">
        <v>10.643000000000001</v>
      </c>
      <c r="AV29" s="34">
        <v>11.7813</v>
      </c>
      <c r="AW29" s="34">
        <v>11.504</v>
      </c>
      <c r="AX29" s="34">
        <v>12.878</v>
      </c>
      <c r="AY29" s="34">
        <v>11.880229999999999</v>
      </c>
      <c r="AZ29" s="34">
        <v>9.8654499999999992</v>
      </c>
      <c r="BA29" s="34">
        <v>11.23578</v>
      </c>
      <c r="BB29" s="34">
        <v>12.1256</v>
      </c>
      <c r="BC29" s="34">
        <v>10.82179</v>
      </c>
      <c r="BD29" s="34">
        <v>10.51446</v>
      </c>
      <c r="BE29" s="34">
        <v>10.42506</v>
      </c>
      <c r="BF29" s="34">
        <v>10.77183</v>
      </c>
      <c r="BG29" s="34">
        <v>9.3211600000000008</v>
      </c>
      <c r="BH29" s="34">
        <v>11.05096</v>
      </c>
      <c r="BI29" s="34">
        <v>11.33311</v>
      </c>
      <c r="BJ29" s="34">
        <v>10.498760000000001</v>
      </c>
      <c r="BK29" s="34">
        <v>11.72433</v>
      </c>
      <c r="BL29" s="34">
        <v>11.992939999999999</v>
      </c>
      <c r="BM29" s="34">
        <v>11.220900000000002</v>
      </c>
      <c r="BN29" s="34">
        <v>11.065700000000001</v>
      </c>
      <c r="BO29" s="34">
        <v>12.7209</v>
      </c>
      <c r="BP29" s="34">
        <v>11.214120000000001</v>
      </c>
      <c r="BQ29" s="34">
        <v>13.175810000000002</v>
      </c>
      <c r="BR29" s="34">
        <v>12.20801</v>
      </c>
      <c r="BS29" s="34">
        <v>11.848459999999999</v>
      </c>
      <c r="BT29" s="34">
        <v>14.161040000000002</v>
      </c>
      <c r="BU29" s="34">
        <v>12.697139999999999</v>
      </c>
      <c r="BV29" s="34">
        <v>14.836379999999998</v>
      </c>
      <c r="BW29" s="34">
        <v>15.31203</v>
      </c>
      <c r="BX29" s="34">
        <v>14.502359999999999</v>
      </c>
      <c r="BY29" s="34">
        <v>15.55068</v>
      </c>
      <c r="BZ29" s="34">
        <v>13.776859999999999</v>
      </c>
      <c r="CA29" s="34">
        <v>14.87689</v>
      </c>
      <c r="CB29" s="34">
        <v>14.832330000000001</v>
      </c>
      <c r="CC29" s="34">
        <v>13.103429999999999</v>
      </c>
      <c r="CD29" s="34">
        <v>12.17658</v>
      </c>
      <c r="CE29" s="34">
        <v>11.491680000000001</v>
      </c>
      <c r="CF29" s="34">
        <v>14.75121</v>
      </c>
      <c r="CG29" s="34">
        <v>15.09745</v>
      </c>
      <c r="CH29" s="34">
        <v>15.031280000000001</v>
      </c>
      <c r="CI29" s="34">
        <v>13.119536999999998</v>
      </c>
      <c r="CJ29" s="41">
        <v>12.767108</v>
      </c>
      <c r="CK29" s="41">
        <v>13.630030999999999</v>
      </c>
      <c r="CL29" s="41">
        <v>15.143715</v>
      </c>
      <c r="CM29" s="41">
        <v>16.245121000000001</v>
      </c>
      <c r="CN29" s="41">
        <v>14.274101999999999</v>
      </c>
      <c r="CO29" s="41">
        <v>15.074315</v>
      </c>
      <c r="CP29" s="41">
        <v>12.170783999999999</v>
      </c>
      <c r="CQ29" s="41">
        <v>10.534090000000001</v>
      </c>
      <c r="CR29" s="41">
        <v>12.156683999999998</v>
      </c>
      <c r="CS29" s="41">
        <v>11.347864</v>
      </c>
      <c r="CT29" s="41">
        <v>13.743313000000001</v>
      </c>
      <c r="CU29" s="41">
        <v>13.588627000000001</v>
      </c>
      <c r="CV29" s="41">
        <v>14.512798</v>
      </c>
      <c r="CW29" s="41">
        <v>16.665065999999999</v>
      </c>
      <c r="CX29" s="41">
        <v>15.855004000000001</v>
      </c>
      <c r="CY29" s="41">
        <v>12.908116999999999</v>
      </c>
      <c r="CZ29" s="41">
        <v>14.647665999999999</v>
      </c>
      <c r="DA29" s="41">
        <v>14.804164</v>
      </c>
      <c r="DB29" s="41">
        <v>14.531068999999999</v>
      </c>
      <c r="DC29" s="41">
        <v>13.897637000000001</v>
      </c>
      <c r="DD29" s="41">
        <v>15.812321000000001</v>
      </c>
      <c r="DE29" s="41">
        <v>15.847896</v>
      </c>
      <c r="DF29" s="41">
        <v>12.657463</v>
      </c>
      <c r="DG29" s="41">
        <v>14.895508</v>
      </c>
      <c r="DH29" s="41">
        <v>13.550874000000002</v>
      </c>
      <c r="DI29" s="41">
        <v>15.516069999999999</v>
      </c>
      <c r="DJ29" s="41">
        <v>15.012441000000001</v>
      </c>
      <c r="DK29" s="41">
        <v>15.321798999999997</v>
      </c>
      <c r="DL29" s="41">
        <v>15.194082</v>
      </c>
      <c r="DM29" s="41">
        <v>16.758095000000001</v>
      </c>
      <c r="DN29" s="41">
        <v>14.093304</v>
      </c>
      <c r="DO29" s="41">
        <v>15.046133999999999</v>
      </c>
      <c r="DP29" s="41">
        <v>15.477237000000001</v>
      </c>
      <c r="DQ29" s="42">
        <f t="shared" si="10"/>
        <v>147.22246899999999</v>
      </c>
      <c r="DR29" s="42">
        <f t="shared" si="11"/>
        <v>150.865544</v>
      </c>
      <c r="DS29" s="34">
        <f t="shared" si="2"/>
        <v>2.4745373615490784</v>
      </c>
    </row>
    <row r="30" spans="1:123" ht="80.099999999999994" customHeight="1" thickBot="1"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68"/>
      <c r="DR30" s="68"/>
      <c r="DS30" s="44"/>
    </row>
    <row r="31" spans="1:123" ht="80.099999999999994" customHeight="1">
      <c r="B31" s="83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5"/>
      <c r="DR31" s="45"/>
      <c r="DS31" s="43"/>
    </row>
    <row r="32" spans="1:123" s="46" customFormat="1" ht="80.099999999999994" customHeight="1">
      <c r="B32" s="47" t="s">
        <v>29</v>
      </c>
      <c r="C32" s="48">
        <v>11.341169000000001</v>
      </c>
      <c r="D32" s="48">
        <v>9.862406</v>
      </c>
      <c r="E32" s="48">
        <v>10.804050999999999</v>
      </c>
      <c r="F32" s="48">
        <v>10.769033</v>
      </c>
      <c r="G32" s="48">
        <v>11.198387</v>
      </c>
      <c r="H32" s="48">
        <v>11.056102000000001</v>
      </c>
      <c r="I32" s="48">
        <v>11.135406999999999</v>
      </c>
      <c r="J32" s="48">
        <v>10.48293</v>
      </c>
      <c r="K32" s="48">
        <v>10.101424999999999</v>
      </c>
      <c r="L32" s="48">
        <v>10.731093000000001</v>
      </c>
      <c r="M32" s="48">
        <v>10.936114999999999</v>
      </c>
      <c r="N32" s="48">
        <v>11.041675</v>
      </c>
      <c r="O32" s="48">
        <v>11.695173</v>
      </c>
      <c r="P32" s="48">
        <v>10.417437</v>
      </c>
      <c r="Q32" s="48">
        <v>11.688113</v>
      </c>
      <c r="R32" s="48">
        <v>11.202731</v>
      </c>
      <c r="S32" s="48">
        <v>11.712704</v>
      </c>
      <c r="T32" s="48">
        <v>11.351162</v>
      </c>
      <c r="U32" s="48">
        <v>11.366838</v>
      </c>
      <c r="V32" s="48">
        <v>10.928509</v>
      </c>
      <c r="W32" s="48">
        <v>10.645413000000001</v>
      </c>
      <c r="X32" s="48">
        <v>11.404618000000001</v>
      </c>
      <c r="Y32" s="48">
        <v>11.499036</v>
      </c>
      <c r="Z32" s="48">
        <v>11.700825</v>
      </c>
      <c r="AA32" s="48">
        <v>12.499290999999999</v>
      </c>
      <c r="AB32" s="48">
        <v>11.232944999999999</v>
      </c>
      <c r="AC32" s="48">
        <v>11.781936</v>
      </c>
      <c r="AD32" s="48">
        <v>11.569475199999999</v>
      </c>
      <c r="AE32" s="48">
        <v>12.085955199999999</v>
      </c>
      <c r="AF32" s="48">
        <v>11.157267599999994</v>
      </c>
      <c r="AG32" s="48">
        <v>11.699401999999999</v>
      </c>
      <c r="AH32" s="48">
        <v>10.993662</v>
      </c>
      <c r="AI32" s="48">
        <v>10.878314</v>
      </c>
      <c r="AJ32" s="48">
        <v>11.669107300000002</v>
      </c>
      <c r="AK32" s="48">
        <v>11.3747411</v>
      </c>
      <c r="AL32" s="48">
        <v>11.202267600000008</v>
      </c>
      <c r="AM32" s="48">
        <v>12.122531499999999</v>
      </c>
      <c r="AN32" s="48">
        <v>10.492426699999999</v>
      </c>
      <c r="AO32" s="48">
        <v>11.8763012</v>
      </c>
      <c r="AP32" s="48">
        <v>11.497031000000002</v>
      </c>
      <c r="AQ32" s="48">
        <v>11.953486399999999</v>
      </c>
      <c r="AR32" s="48">
        <v>11.763409499999995</v>
      </c>
      <c r="AS32" s="48">
        <v>11.7903989</v>
      </c>
      <c r="AT32" s="48">
        <v>11.141723100000011</v>
      </c>
      <c r="AU32" s="48">
        <v>11.04075590000001</v>
      </c>
      <c r="AV32" s="48">
        <v>12.295843000000001</v>
      </c>
      <c r="AW32" s="48">
        <v>11.875029199999998</v>
      </c>
      <c r="AX32" s="48">
        <v>11.884199799999998</v>
      </c>
      <c r="AY32" s="48">
        <v>12.955446999999999</v>
      </c>
      <c r="AZ32" s="48">
        <v>11.305816</v>
      </c>
      <c r="BA32" s="48">
        <v>12.682116300000001</v>
      </c>
      <c r="BB32" s="48">
        <v>12.407839375</v>
      </c>
      <c r="BC32" s="48">
        <v>12.972621999999999</v>
      </c>
      <c r="BD32" s="48">
        <v>12.030995000000001</v>
      </c>
      <c r="BE32" s="48">
        <v>12.071757</v>
      </c>
      <c r="BF32" s="48">
        <v>12.064092</v>
      </c>
      <c r="BG32" s="48">
        <v>12.032120000000001</v>
      </c>
      <c r="BH32" s="48">
        <v>12.316796999999999</v>
      </c>
      <c r="BI32" s="48">
        <v>12.256435</v>
      </c>
      <c r="BJ32" s="48">
        <v>11.877953</v>
      </c>
      <c r="BK32" s="48">
        <v>12.95473</v>
      </c>
      <c r="BL32" s="48">
        <v>11.367902000000001</v>
      </c>
      <c r="BM32" s="48">
        <v>12.471584999999999</v>
      </c>
      <c r="BN32" s="48">
        <v>12.216418000000001</v>
      </c>
      <c r="BO32" s="48">
        <v>12.566959000000001</v>
      </c>
      <c r="BP32" s="48">
        <v>12.039911999999999</v>
      </c>
      <c r="BQ32" s="48">
        <v>12.775905</v>
      </c>
      <c r="BR32" s="48">
        <v>12.219628</v>
      </c>
      <c r="BS32" s="48">
        <v>11.817166</v>
      </c>
      <c r="BT32" s="48">
        <v>13.147187000000001</v>
      </c>
      <c r="BU32" s="48">
        <v>12.292496</v>
      </c>
      <c r="BV32" s="48">
        <v>12.687816</v>
      </c>
      <c r="BW32" s="48">
        <v>13.535273</v>
      </c>
      <c r="BX32" s="49">
        <v>12.215842</v>
      </c>
      <c r="BY32" s="49">
        <v>13.201226</v>
      </c>
      <c r="BZ32" s="49">
        <v>12.489190000000001</v>
      </c>
      <c r="CA32" s="49">
        <v>13.234139000000001</v>
      </c>
      <c r="CB32" s="49">
        <v>12.943721</v>
      </c>
      <c r="CC32" s="49">
        <v>12.81874</v>
      </c>
      <c r="CD32" s="49">
        <v>12.650931</v>
      </c>
      <c r="CE32" s="49">
        <v>12.121009000000001</v>
      </c>
      <c r="CF32" s="49">
        <v>13.284272</v>
      </c>
      <c r="CG32" s="49">
        <v>12.510300000000001</v>
      </c>
      <c r="CH32" s="49">
        <v>12.863253</v>
      </c>
      <c r="CI32" s="49">
        <v>13.536917000000001</v>
      </c>
      <c r="CJ32" s="49">
        <v>12.2102162</v>
      </c>
      <c r="CK32" s="49">
        <v>13.375698999999999</v>
      </c>
      <c r="CL32" s="49">
        <v>13.072798000000001</v>
      </c>
      <c r="CM32" s="49">
        <v>13.852817999999999</v>
      </c>
      <c r="CN32" s="49">
        <v>13.443733999999999</v>
      </c>
      <c r="CO32" s="49">
        <v>13.673819999999999</v>
      </c>
      <c r="CP32" s="49">
        <v>13.18948</v>
      </c>
      <c r="CQ32" s="49">
        <v>10.715045999999999</v>
      </c>
      <c r="CR32" s="49">
        <v>12.689085</v>
      </c>
      <c r="CS32" s="49">
        <v>12.726229</v>
      </c>
      <c r="CT32" s="49">
        <v>12.336586475000001</v>
      </c>
      <c r="CU32" s="49">
        <v>13.76141095</v>
      </c>
      <c r="CV32" s="49">
        <v>12.371116000000001</v>
      </c>
      <c r="CW32" s="49">
        <v>13.60287245</v>
      </c>
      <c r="CX32" s="49">
        <v>13.53446175</v>
      </c>
      <c r="CY32" s="49">
        <v>14.122372</v>
      </c>
      <c r="CZ32" s="49">
        <v>13.6760986</v>
      </c>
      <c r="DA32" s="49">
        <v>14.18788565</v>
      </c>
      <c r="DB32" s="49">
        <v>13.842005350000001</v>
      </c>
      <c r="DC32" s="49">
        <v>13.4246453</v>
      </c>
      <c r="DD32" s="49">
        <v>14.458210599999999</v>
      </c>
      <c r="DE32" s="49">
        <v>13.882471049999999</v>
      </c>
      <c r="DF32" s="49">
        <v>13.988586700000001</v>
      </c>
      <c r="DG32" s="49">
        <v>15.013669999999999</v>
      </c>
      <c r="DH32" s="49">
        <v>13.13409925</v>
      </c>
      <c r="DI32" s="49">
        <v>14.4831954</v>
      </c>
      <c r="DJ32" s="49">
        <v>14.138984199999999</v>
      </c>
      <c r="DK32" s="49">
        <v>14.544309500000001</v>
      </c>
      <c r="DL32" s="50">
        <v>14.358948699999999</v>
      </c>
      <c r="DM32" s="50">
        <v>14.780722949999999</v>
      </c>
      <c r="DN32" s="50">
        <v>14.4167667</v>
      </c>
      <c r="DO32" s="50">
        <v>13.878017549999999</v>
      </c>
      <c r="DP32" s="50">
        <v>14.565178250000001</v>
      </c>
      <c r="DQ32" s="34">
        <f t="shared" ref="DQ32:DQ33" si="12">SUM(CU32:DD32)</f>
        <v>136.98107864999997</v>
      </c>
      <c r="DR32" s="34">
        <f t="shared" ref="DR32:DR33" si="13">SUM(DG32:DP32)</f>
        <v>143.31389249999998</v>
      </c>
      <c r="DS32" s="49">
        <f t="shared" si="2"/>
        <v>4.6231303712981786</v>
      </c>
    </row>
    <row r="33" spans="2:123" ht="80.099999999999994" customHeight="1" thickBot="1">
      <c r="B33" s="51" t="s">
        <v>30</v>
      </c>
      <c r="C33" s="41"/>
      <c r="D33" s="41">
        <v>16.808838999999999</v>
      </c>
      <c r="E33" s="41">
        <v>0</v>
      </c>
      <c r="F33" s="41">
        <v>17.236262999999997</v>
      </c>
      <c r="G33" s="41">
        <v>0</v>
      </c>
      <c r="H33" s="41">
        <v>17.920596</v>
      </c>
      <c r="I33" s="41">
        <v>0</v>
      </c>
      <c r="J33" s="41">
        <v>17.207542</v>
      </c>
      <c r="K33" s="41">
        <v>0</v>
      </c>
      <c r="L33" s="41">
        <v>17.008616000000004</v>
      </c>
      <c r="M33" s="41">
        <v>0</v>
      </c>
      <c r="N33" s="41">
        <v>17.496259999999999</v>
      </c>
      <c r="O33" s="41">
        <v>0</v>
      </c>
      <c r="P33" s="41">
        <v>17.202008999999997</v>
      </c>
      <c r="Q33" s="41">
        <v>0</v>
      </c>
      <c r="R33" s="41">
        <v>17.968486120000001</v>
      </c>
      <c r="S33" s="41">
        <v>0</v>
      </c>
      <c r="T33" s="41">
        <v>18.061358219999999</v>
      </c>
      <c r="U33" s="41">
        <v>0</v>
      </c>
      <c r="V33" s="41">
        <v>17.840604649999996</v>
      </c>
      <c r="W33" s="41">
        <v>0</v>
      </c>
      <c r="X33" s="41">
        <v>18.499164</v>
      </c>
      <c r="Y33" s="41">
        <v>0</v>
      </c>
      <c r="Z33" s="41">
        <v>18.599710427691427</v>
      </c>
      <c r="AA33" s="41">
        <v>9.9527397473471471</v>
      </c>
      <c r="AB33" s="41">
        <v>8.9511400733672684</v>
      </c>
      <c r="AC33" s="41">
        <v>9.1682036203148627</v>
      </c>
      <c r="AD33" s="41">
        <v>9.2571064966148136</v>
      </c>
      <c r="AE33" s="41">
        <v>9.7079806673115208</v>
      </c>
      <c r="AF33" s="41">
        <v>8.948420395044387</v>
      </c>
      <c r="AG33" s="41">
        <v>9.2218856940330785</v>
      </c>
      <c r="AH33" s="41">
        <v>8.7721993590404388</v>
      </c>
      <c r="AI33" s="41">
        <v>8.6263999469264885</v>
      </c>
      <c r="AJ33" s="41">
        <v>9.3158463487280638</v>
      </c>
      <c r="AK33" s="41">
        <v>9.0510946038840689</v>
      </c>
      <c r="AL33" s="41">
        <v>9.6149710473878685</v>
      </c>
      <c r="AM33" s="41">
        <v>9.8431106149968404</v>
      </c>
      <c r="AN33" s="41">
        <v>8.5250072778576236</v>
      </c>
      <c r="AO33" s="41">
        <v>9.174129420787029</v>
      </c>
      <c r="AP33" s="41">
        <v>9.1591553763178695</v>
      </c>
      <c r="AQ33" s="41">
        <v>9.5403661970406368</v>
      </c>
      <c r="AR33" s="41">
        <v>8.3418751130000004</v>
      </c>
      <c r="AS33" s="41">
        <v>9.2574955183204359</v>
      </c>
      <c r="AT33" s="41">
        <v>8.7855298656957146</v>
      </c>
      <c r="AU33" s="41">
        <v>9.4750986159838479</v>
      </c>
      <c r="AV33" s="41">
        <v>9.7228694754810547</v>
      </c>
      <c r="AW33" s="41">
        <v>9.3585004641540941</v>
      </c>
      <c r="AX33" s="41">
        <v>9.5501540603648305</v>
      </c>
      <c r="AY33" s="41">
        <v>10.275378316592043</v>
      </c>
      <c r="AZ33" s="41">
        <v>8.9160348921857882</v>
      </c>
      <c r="BA33" s="41">
        <v>9.9541190000000004</v>
      </c>
      <c r="BB33" s="41">
        <v>9.7608210401120203</v>
      </c>
      <c r="BC33" s="41">
        <v>10.159215</v>
      </c>
      <c r="BD33" s="41">
        <v>8.9913080000000001</v>
      </c>
      <c r="BE33" s="41">
        <v>9.4402559999999998</v>
      </c>
      <c r="BF33" s="41">
        <v>9.4462499999999991</v>
      </c>
      <c r="BG33" s="41">
        <v>9.3330629999999992</v>
      </c>
      <c r="BH33" s="41">
        <v>9.6154510000000002</v>
      </c>
      <c r="BI33" s="41">
        <v>9.7489849999999993</v>
      </c>
      <c r="BJ33" s="41">
        <v>10.363198000000001</v>
      </c>
      <c r="BK33" s="41">
        <v>10.225168</v>
      </c>
      <c r="BL33" s="41">
        <v>8.9939630000000008</v>
      </c>
      <c r="BM33" s="41">
        <v>9.8624480000000005</v>
      </c>
      <c r="BN33" s="41">
        <v>9.7015469999999997</v>
      </c>
      <c r="BO33" s="41">
        <v>10.003602000000001</v>
      </c>
      <c r="BP33" s="41">
        <v>9.5241360000000004</v>
      </c>
      <c r="BQ33" s="41">
        <v>10.318695999999999</v>
      </c>
      <c r="BR33" s="41">
        <v>9.6688279999999995</v>
      </c>
      <c r="BS33" s="41">
        <v>9.4419760000000004</v>
      </c>
      <c r="BT33" s="41">
        <v>10.510895</v>
      </c>
      <c r="BU33" s="41">
        <v>9.8676119999999994</v>
      </c>
      <c r="BV33" s="41">
        <v>10.683187</v>
      </c>
      <c r="BW33" s="41">
        <v>10.827961999999999</v>
      </c>
      <c r="BX33" s="41">
        <v>9.7673749999999995</v>
      </c>
      <c r="BY33" s="41">
        <v>10.210850000000001</v>
      </c>
      <c r="BZ33" s="41">
        <v>9.9198710000000005</v>
      </c>
      <c r="CA33" s="41">
        <v>10.482953999999999</v>
      </c>
      <c r="CB33" s="41">
        <v>10.438302</v>
      </c>
      <c r="CC33" s="41">
        <v>10.241284</v>
      </c>
      <c r="CD33" s="41">
        <v>10.012166000000001</v>
      </c>
      <c r="CE33" s="41">
        <v>9.4377019999999998</v>
      </c>
      <c r="CF33" s="41">
        <v>10.595369</v>
      </c>
      <c r="CG33" s="41">
        <v>9.9821139999999993</v>
      </c>
      <c r="CH33" s="41">
        <v>11.168202000000001</v>
      </c>
      <c r="CI33" s="41">
        <v>10.857262</v>
      </c>
      <c r="CJ33" s="41">
        <v>9.736458871602597</v>
      </c>
      <c r="CK33" s="41">
        <v>10.168335772587501</v>
      </c>
      <c r="CL33" s="41">
        <v>10.366955644852901</v>
      </c>
      <c r="CM33" s="41">
        <v>10.935106693393401</v>
      </c>
      <c r="CN33" s="41">
        <v>10.628119064110701</v>
      </c>
      <c r="CO33" s="41">
        <v>10.909287204345</v>
      </c>
      <c r="CP33" s="41">
        <v>10.442501656687</v>
      </c>
      <c r="CQ33" s="41">
        <v>8.8037248439160702</v>
      </c>
      <c r="CR33" s="41">
        <v>9.9889968078180402</v>
      </c>
      <c r="CS33" s="41">
        <v>10.128132804071599</v>
      </c>
      <c r="CT33" s="41">
        <v>11.192435880967</v>
      </c>
      <c r="CU33" s="41">
        <v>10.889081157531599</v>
      </c>
      <c r="CV33" s="41">
        <v>9.8899332998209601</v>
      </c>
      <c r="CW33" s="41">
        <v>10.685233189864899</v>
      </c>
      <c r="CX33" s="41">
        <v>10.773658097100199</v>
      </c>
      <c r="CY33" s="41">
        <v>11.2762048241614</v>
      </c>
      <c r="CZ33" s="41">
        <v>10.9955609190906</v>
      </c>
      <c r="DA33" s="41">
        <v>11.35030852</v>
      </c>
      <c r="DB33" s="41">
        <v>11.0736515891568</v>
      </c>
      <c r="DC33" s="41">
        <v>10.925387127806999</v>
      </c>
      <c r="DD33" s="41">
        <v>11.535263658642</v>
      </c>
      <c r="DE33" s="41">
        <v>11.132199699451901</v>
      </c>
      <c r="DF33" s="41">
        <v>11.9110590909773</v>
      </c>
      <c r="DG33" s="41">
        <v>12.074161462336701</v>
      </c>
      <c r="DH33" s="41">
        <v>10.543874971499401</v>
      </c>
      <c r="DI33" s="41">
        <v>11.2929655602582</v>
      </c>
      <c r="DJ33" s="41">
        <v>11.364666979885399</v>
      </c>
      <c r="DK33" s="41">
        <v>11.616574563877499</v>
      </c>
      <c r="DL33" s="42">
        <v>11.48715896</v>
      </c>
      <c r="DM33" s="42">
        <v>11.3517410499467</v>
      </c>
      <c r="DN33" s="42">
        <v>11.0722190592101</v>
      </c>
      <c r="DO33" s="42">
        <v>11.4241558832379</v>
      </c>
      <c r="DP33" s="42">
        <v>11.645929636926599</v>
      </c>
      <c r="DQ33" s="42">
        <f t="shared" si="12"/>
        <v>109.39428238317544</v>
      </c>
      <c r="DR33" s="42">
        <f t="shared" si="13"/>
        <v>113.87344812717849</v>
      </c>
      <c r="DS33" s="41">
        <f t="shared" si="2"/>
        <v>4.0945154046660992</v>
      </c>
    </row>
    <row r="34" spans="2:123" ht="80.099999999999994" customHeight="1">
      <c r="B34" s="52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6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</row>
    <row r="35" spans="2:123" ht="64.5" customHeight="1">
      <c r="B35" s="5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</row>
    <row r="36" spans="2:123" ht="88.5">
      <c r="B36" s="62"/>
      <c r="C36" s="58"/>
      <c r="D36" s="58"/>
      <c r="E36" s="58"/>
      <c r="F36" s="58"/>
      <c r="G36" s="58"/>
      <c r="H36" s="58"/>
      <c r="I36" s="59"/>
      <c r="J36" s="59"/>
      <c r="K36" s="59"/>
      <c r="L36" s="59"/>
      <c r="M36" s="59"/>
      <c r="N36" s="59"/>
      <c r="O36" s="60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3"/>
      <c r="AJ36" s="63"/>
      <c r="AK36" s="64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S36" s="61"/>
    </row>
    <row r="37" spans="2:123" ht="61.5"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S37" s="66"/>
    </row>
    <row r="38" spans="2:123" ht="61.5"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S38" s="66"/>
    </row>
    <row r="39" spans="2:123" ht="61.5"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S39" s="66"/>
    </row>
    <row r="40" spans="2:123" ht="61.5"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S40" s="66"/>
    </row>
    <row r="41" spans="2:123" ht="61.5"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S41" s="66"/>
    </row>
    <row r="42" spans="2:123" ht="61.5"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S42" s="66"/>
    </row>
    <row r="43" spans="2:123" ht="61.5"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</row>
  </sheetData>
  <mergeCells count="12">
    <mergeCell ref="BW13:CH14"/>
    <mergeCell ref="CI13:CT14"/>
    <mergeCell ref="CU13:DF14"/>
    <mergeCell ref="DG13:DO14"/>
    <mergeCell ref="DQ13:DR14"/>
    <mergeCell ref="DS13:DS14"/>
    <mergeCell ref="C13:N14"/>
    <mergeCell ref="O13:Z14"/>
    <mergeCell ref="AA13:AL14"/>
    <mergeCell ref="AM13:AX14"/>
    <mergeCell ref="AY13:BJ14"/>
    <mergeCell ref="BK13:BV14"/>
  </mergeCells>
  <printOptions horizontalCentered="1"/>
  <pageMargins left="0.39370078740157483" right="0.19685039370078741" top="0.55118110236220474" bottom="0.51181102362204722" header="0.31496062992125984" footer="0.51181102362204722"/>
  <pageSetup paperSize="10" scale="15" orientation="portrait" r:id="rId1"/>
  <headerFooter alignWithMargins="0">
    <oddFooter xml:space="preserve">&amp;C&amp;20 &amp;"60,Normal"&amp;72 5&amp;"Arial,Normal"&amp;20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Secteur secondaire</vt:lpstr>
      <vt:lpstr>'Secteur secondaire'!Zone_d_impression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4</dc:creator>
  <cp:lastModifiedBy>HP 4</cp:lastModifiedBy>
  <dcterms:created xsi:type="dcterms:W3CDTF">2016-01-19T09:33:37Z</dcterms:created>
  <dcterms:modified xsi:type="dcterms:W3CDTF">2016-01-19T13:47:19Z</dcterms:modified>
</cp:coreProperties>
</file>