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codeName="ThisWorkbook"/>
  <mc:AlternateContent xmlns:mc="http://schemas.openxmlformats.org/markup-compatibility/2006">
    <mc:Choice Requires="x15">
      <x15ac:absPath xmlns:x15ac="http://schemas.microsoft.com/office/spreadsheetml/2010/11/ac" url="R:\PERSO\"/>
    </mc:Choice>
  </mc:AlternateContent>
  <xr:revisionPtr revIDLastSave="0" documentId="13_ncr:1_{73ED861C-6153-4208-8409-0E2276F634D7}" xr6:coauthVersionLast="45" xr6:coauthVersionMax="45" xr10:uidLastSave="{00000000-0000-0000-0000-000000000000}"/>
  <bookViews>
    <workbookView xWindow="-28920" yWindow="-120" windowWidth="29040" windowHeight="15840" activeTab="5" xr2:uid="{00000000-000D-0000-FFFF-FFFF00000000}"/>
  </bookViews>
  <sheets>
    <sheet name="BDD 2" sheetId="12" r:id="rId1"/>
    <sheet name="Facturation de mars à aout 2020" sheetId="5" state="hidden" r:id="rId2"/>
    <sheet name="Facturation de sep2020" sheetId="6" state="hidden" r:id="rId3"/>
    <sheet name="ent1-&gt;ent2" sheetId="8" r:id="rId4"/>
    <sheet name="ent2-&gt;ent1" sheetId="11" r:id="rId5"/>
    <sheet name="recap" sheetId="10" r:id="rId6"/>
  </sheets>
  <definedNames>
    <definedName name="Bubble_foot">'BDD 2'!$B$2:$H$6</definedName>
    <definedName name="commision_1">'BDD 2'!$F$2:$F$6</definedName>
    <definedName name="commission_2">'BDD 2'!$H$2:$H$6</definedName>
    <definedName name="descriptif">'BDD 2'!$B$2:$B$6</definedName>
    <definedName name="HC">'BDD 2'!#REF!</definedName>
    <definedName name="Heure_creuse">'BDD 2'!$E$2:$E$6</definedName>
    <definedName name="Heure_pleine">'BDD 2'!$G$2:$G$6</definedName>
    <definedName name="HP">'BDD 2'!#REF!</definedName>
    <definedName name="montant">'BDD 2'!$D$2:$D$6</definedName>
    <definedName name="nb_P1">'BDD 2'!$L$2:$L$6</definedName>
    <definedName name="nb_P2">'BDD 2'!$M$2:$M$6</definedName>
    <definedName name="nb_P3">'BDD 2'!$N$2:$N$14</definedName>
    <definedName name="nb_P4">'BDD 2'!$O$2:$O$14</definedName>
    <definedName name="nb_P5">'BDD 2'!$P$2:$P$6</definedName>
    <definedName name="P1_">'BDD 2'!$B$2:$H$2</definedName>
    <definedName name="P2_">'BDD 2'!$B$3:$H$3</definedName>
    <definedName name="P3_">'BDD 2'!$B$4:$H$4</definedName>
    <definedName name="P4_">'BDD 2'!$B$5:$H$5</definedName>
    <definedName name="P5_">'BDD 2'!$B$6:$H$6</definedName>
    <definedName name="prestation">'BDD 2'!$A$2:$A$6</definedName>
    <definedName name="temps">'BDD 2'!$C$2:$C$6</definedName>
    <definedName name="_xlnm.Print_Area" localSheetId="0">'BDD 2'!$A$1:$H$7</definedName>
    <definedName name="_xlnm.Print_Area" localSheetId="3">'ent1-&gt;ent2'!$B$2:$Y$6</definedName>
    <definedName name="_xlnm.Print_Area" localSheetId="4">'ent2-&gt;ent1'!$B$2:$K$6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6" i="8" l="1"/>
  <c r="U6" i="8" s="1"/>
  <c r="T7" i="8"/>
  <c r="U7" i="8"/>
  <c r="V7" i="8"/>
  <c r="W7" i="8"/>
  <c r="T8" i="8"/>
  <c r="U8" i="8" s="1"/>
  <c r="W8" i="8"/>
  <c r="T9" i="8"/>
  <c r="U9" i="8"/>
  <c r="V9" i="8"/>
  <c r="W9" i="8"/>
  <c r="T10" i="8"/>
  <c r="U10" i="8" s="1"/>
  <c r="W10" i="8"/>
  <c r="T11" i="8"/>
  <c r="U11" i="8"/>
  <c r="V11" i="8"/>
  <c r="W11" i="8"/>
  <c r="T12" i="8"/>
  <c r="W12" i="8"/>
  <c r="T13" i="8"/>
  <c r="U13" i="8"/>
  <c r="V13" i="8"/>
  <c r="W13" i="8"/>
  <c r="T14" i="8"/>
  <c r="W14" i="8"/>
  <c r="T15" i="8"/>
  <c r="U15" i="8"/>
  <c r="V15" i="8"/>
  <c r="W15" i="8"/>
  <c r="T16" i="8"/>
  <c r="W16" i="8"/>
  <c r="T17" i="8"/>
  <c r="U17" i="8"/>
  <c r="V17" i="8"/>
  <c r="W17" i="8"/>
  <c r="T18" i="8"/>
  <c r="W18" i="8"/>
  <c r="T19" i="8"/>
  <c r="U19" i="8"/>
  <c r="V19" i="8"/>
  <c r="W19" i="8"/>
  <c r="T20" i="8"/>
  <c r="W20" i="8"/>
  <c r="T21" i="8"/>
  <c r="U21" i="8"/>
  <c r="V21" i="8"/>
  <c r="W21" i="8"/>
  <c r="T22" i="8"/>
  <c r="W22" i="8"/>
  <c r="T23" i="8"/>
  <c r="U23" i="8"/>
  <c r="V23" i="8"/>
  <c r="W23" i="8"/>
  <c r="T24" i="8"/>
  <c r="W24" i="8"/>
  <c r="T25" i="8"/>
  <c r="U25" i="8"/>
  <c r="V25" i="8"/>
  <c r="W25" i="8"/>
  <c r="T26" i="8"/>
  <c r="W26" i="8"/>
  <c r="T27" i="8"/>
  <c r="U27" i="8"/>
  <c r="V27" i="8"/>
  <c r="W27" i="8"/>
  <c r="T28" i="8"/>
  <c r="W28" i="8"/>
  <c r="T29" i="8"/>
  <c r="U29" i="8"/>
  <c r="V29" i="8"/>
  <c r="W29" i="8"/>
  <c r="T30" i="8"/>
  <c r="W30" i="8"/>
  <c r="T31" i="8"/>
  <c r="U31" i="8"/>
  <c r="V31" i="8"/>
  <c r="W31" i="8"/>
  <c r="T32" i="8"/>
  <c r="W32" i="8"/>
  <c r="T33" i="8"/>
  <c r="U33" i="8"/>
  <c r="V33" i="8"/>
  <c r="W33" i="8"/>
  <c r="T34" i="8"/>
  <c r="W34" i="8"/>
  <c r="T35" i="8"/>
  <c r="U35" i="8"/>
  <c r="V35" i="8"/>
  <c r="W35" i="8"/>
  <c r="T36" i="8"/>
  <c r="W36" i="8"/>
  <c r="T37" i="8"/>
  <c r="U37" i="8"/>
  <c r="V37" i="8"/>
  <c r="W37" i="8"/>
  <c r="T38" i="8"/>
  <c r="W38" i="8"/>
  <c r="T39" i="8"/>
  <c r="U39" i="8"/>
  <c r="V39" i="8"/>
  <c r="W39" i="8"/>
  <c r="T40" i="8"/>
  <c r="W40" i="8"/>
  <c r="T41" i="8"/>
  <c r="U41" i="8"/>
  <c r="V41" i="8"/>
  <c r="W41" i="8"/>
  <c r="T42" i="8"/>
  <c r="W42" i="8"/>
  <c r="T43" i="8"/>
  <c r="U43" i="8"/>
  <c r="V43" i="8"/>
  <c r="W43" i="8"/>
  <c r="T44" i="8"/>
  <c r="W44" i="8"/>
  <c r="T45" i="8"/>
  <c r="U45" i="8"/>
  <c r="V45" i="8"/>
  <c r="W45" i="8"/>
  <c r="T46" i="8"/>
  <c r="W46" i="8"/>
  <c r="T47" i="8"/>
  <c r="U47" i="8"/>
  <c r="V47" i="8"/>
  <c r="W47" i="8"/>
  <c r="T48" i="8"/>
  <c r="W48" i="8"/>
  <c r="T49" i="8"/>
  <c r="U49" i="8"/>
  <c r="V49" i="8"/>
  <c r="W49" i="8"/>
  <c r="T50" i="8"/>
  <c r="W50" i="8"/>
  <c r="T51" i="8"/>
  <c r="U51" i="8"/>
  <c r="V51" i="8"/>
  <c r="W51" i="8"/>
  <c r="T52" i="8"/>
  <c r="W52" i="8"/>
  <c r="T53" i="8"/>
  <c r="U53" i="8"/>
  <c r="V53" i="8"/>
  <c r="W53" i="8"/>
  <c r="T54" i="8"/>
  <c r="W54" i="8"/>
  <c r="T55" i="8"/>
  <c r="U55" i="8"/>
  <c r="V55" i="8"/>
  <c r="W55" i="8"/>
  <c r="T56" i="8"/>
  <c r="W56" i="8"/>
  <c r="T57" i="8"/>
  <c r="U57" i="8"/>
  <c r="V57" i="8"/>
  <c r="W57" i="8"/>
  <c r="T58" i="8"/>
  <c r="W58" i="8"/>
  <c r="T59" i="8"/>
  <c r="U59" i="8"/>
  <c r="V59" i="8"/>
  <c r="W59" i="8"/>
  <c r="T60" i="8"/>
  <c r="W60" i="8"/>
  <c r="T61" i="8"/>
  <c r="U61" i="8"/>
  <c r="V61" i="8"/>
  <c r="W61" i="8"/>
  <c r="T62" i="8"/>
  <c r="W62" i="8"/>
  <c r="T63" i="8"/>
  <c r="U63" i="8"/>
  <c r="V63" i="8"/>
  <c r="W63" i="8"/>
  <c r="T64" i="8"/>
  <c r="W64" i="8"/>
  <c r="T65" i="8"/>
  <c r="U65" i="8"/>
  <c r="V65" i="8"/>
  <c r="W65" i="8"/>
  <c r="T66" i="8"/>
  <c r="V66" i="8" s="1"/>
  <c r="U66" i="8"/>
  <c r="W66" i="8"/>
  <c r="T67" i="8"/>
  <c r="U67" i="8"/>
  <c r="Y67" i="8" s="1"/>
  <c r="V67" i="8"/>
  <c r="W67" i="8"/>
  <c r="T68" i="8"/>
  <c r="V68" i="8" s="1"/>
  <c r="W68" i="8"/>
  <c r="T69" i="8"/>
  <c r="U69" i="8"/>
  <c r="V69" i="8"/>
  <c r="W69" i="8"/>
  <c r="T70" i="8"/>
  <c r="V70" i="8" s="1"/>
  <c r="U70" i="8"/>
  <c r="Y70" i="8" s="1"/>
  <c r="W70" i="8"/>
  <c r="T71" i="8"/>
  <c r="U71" i="8"/>
  <c r="Y71" i="8" s="1"/>
  <c r="V71" i="8"/>
  <c r="W71" i="8"/>
  <c r="T72" i="8"/>
  <c r="V72" i="8" s="1"/>
  <c r="W72" i="8"/>
  <c r="T73" i="8"/>
  <c r="U73" i="8"/>
  <c r="V73" i="8"/>
  <c r="W73" i="8"/>
  <c r="T74" i="8"/>
  <c r="V74" i="8" s="1"/>
  <c r="U74" i="8"/>
  <c r="W74" i="8"/>
  <c r="T75" i="8"/>
  <c r="U75" i="8"/>
  <c r="Y75" i="8" s="1"/>
  <c r="V75" i="8"/>
  <c r="W75" i="8"/>
  <c r="T76" i="8"/>
  <c r="V76" i="8" s="1"/>
  <c r="W76" i="8"/>
  <c r="T77" i="8"/>
  <c r="U77" i="8"/>
  <c r="V77" i="8"/>
  <c r="W77" i="8"/>
  <c r="T78" i="8"/>
  <c r="V78" i="8" s="1"/>
  <c r="W78" i="8"/>
  <c r="T79" i="8"/>
  <c r="U79" i="8"/>
  <c r="Y79" i="8" s="1"/>
  <c r="V79" i="8"/>
  <c r="W79" i="8"/>
  <c r="T80" i="8"/>
  <c r="W80" i="8"/>
  <c r="T81" i="8"/>
  <c r="U81" i="8"/>
  <c r="V81" i="8"/>
  <c r="W81" i="8"/>
  <c r="T82" i="8"/>
  <c r="V82" i="8" s="1"/>
  <c r="U82" i="8"/>
  <c r="W82" i="8"/>
  <c r="T83" i="8"/>
  <c r="U83" i="8"/>
  <c r="V83" i="8"/>
  <c r="W83" i="8"/>
  <c r="T84" i="8"/>
  <c r="W84" i="8"/>
  <c r="T85" i="8"/>
  <c r="U85" i="8"/>
  <c r="V85" i="8"/>
  <c r="W85" i="8"/>
  <c r="T86" i="8"/>
  <c r="W86" i="8"/>
  <c r="T87" i="8"/>
  <c r="U87" i="8"/>
  <c r="V87" i="8"/>
  <c r="W87" i="8"/>
  <c r="T88" i="8"/>
  <c r="W88" i="8"/>
  <c r="T89" i="8"/>
  <c r="U89" i="8"/>
  <c r="V89" i="8"/>
  <c r="W89" i="8"/>
  <c r="T90" i="8"/>
  <c r="V90" i="8" s="1"/>
  <c r="U90" i="8"/>
  <c r="Y90" i="8" s="1"/>
  <c r="W90" i="8"/>
  <c r="T91" i="8"/>
  <c r="V91" i="8" s="1"/>
  <c r="U91" i="8"/>
  <c r="Y91" i="8" s="1"/>
  <c r="W91" i="8"/>
  <c r="T92" i="8"/>
  <c r="U92" i="8"/>
  <c r="V92" i="8"/>
  <c r="W92" i="8"/>
  <c r="T93" i="8"/>
  <c r="V93" i="8" s="1"/>
  <c r="U93" i="8"/>
  <c r="W93" i="8"/>
  <c r="T94" i="8"/>
  <c r="U94" i="8"/>
  <c r="Y94" i="8" s="1"/>
  <c r="V94" i="8"/>
  <c r="W94" i="8"/>
  <c r="T95" i="8"/>
  <c r="V95" i="8" s="1"/>
  <c r="U95" i="8"/>
  <c r="Y95" i="8" s="1"/>
  <c r="W95" i="8"/>
  <c r="T96" i="8"/>
  <c r="U96" i="8"/>
  <c r="V96" i="8"/>
  <c r="W96" i="8"/>
  <c r="T97" i="8"/>
  <c r="V97" i="8" s="1"/>
  <c r="U97" i="8"/>
  <c r="W97" i="8"/>
  <c r="T98" i="8"/>
  <c r="U98" i="8"/>
  <c r="Y98" i="8" s="1"/>
  <c r="V98" i="8"/>
  <c r="W98" i="8"/>
  <c r="T99" i="8"/>
  <c r="V99" i="8" s="1"/>
  <c r="U99" i="8"/>
  <c r="Y99" i="8" s="1"/>
  <c r="W99" i="8"/>
  <c r="T100" i="8"/>
  <c r="U100" i="8"/>
  <c r="V100" i="8"/>
  <c r="W100" i="8"/>
  <c r="T101" i="8"/>
  <c r="V101" i="8" s="1"/>
  <c r="U101" i="8"/>
  <c r="W101" i="8"/>
  <c r="T102" i="8"/>
  <c r="U102" i="8"/>
  <c r="Y102" i="8" s="1"/>
  <c r="V102" i="8"/>
  <c r="W102" i="8"/>
  <c r="T103" i="8"/>
  <c r="V103" i="8" s="1"/>
  <c r="U103" i="8"/>
  <c r="Y103" i="8" s="1"/>
  <c r="W103" i="8"/>
  <c r="T104" i="8"/>
  <c r="U104" i="8"/>
  <c r="V104" i="8"/>
  <c r="W104" i="8"/>
  <c r="T105" i="8"/>
  <c r="V105" i="8" s="1"/>
  <c r="U105" i="8"/>
  <c r="W105" i="8"/>
  <c r="T106" i="8"/>
  <c r="U106" i="8"/>
  <c r="Y106" i="8" s="1"/>
  <c r="V106" i="8"/>
  <c r="W106" i="8"/>
  <c r="T107" i="8"/>
  <c r="V107" i="8" s="1"/>
  <c r="U107" i="8"/>
  <c r="Y107" i="8" s="1"/>
  <c r="W107" i="8"/>
  <c r="T108" i="8"/>
  <c r="U108" i="8"/>
  <c r="V108" i="8"/>
  <c r="W108" i="8"/>
  <c r="T109" i="8"/>
  <c r="V109" i="8" s="1"/>
  <c r="U109" i="8"/>
  <c r="W109" i="8"/>
  <c r="T110" i="8"/>
  <c r="U110" i="8"/>
  <c r="Y110" i="8" s="1"/>
  <c r="V110" i="8"/>
  <c r="W110" i="8"/>
  <c r="T111" i="8"/>
  <c r="V111" i="8" s="1"/>
  <c r="U111" i="8"/>
  <c r="Y111" i="8" s="1"/>
  <c r="W111" i="8"/>
  <c r="T112" i="8"/>
  <c r="U112" i="8"/>
  <c r="V112" i="8"/>
  <c r="W112" i="8"/>
  <c r="T113" i="8"/>
  <c r="V113" i="8" s="1"/>
  <c r="U113" i="8"/>
  <c r="W113" i="8"/>
  <c r="T114" i="8"/>
  <c r="U114" i="8"/>
  <c r="Y114" i="8" s="1"/>
  <c r="V114" i="8"/>
  <c r="W114" i="8"/>
  <c r="T115" i="8"/>
  <c r="V115" i="8" s="1"/>
  <c r="W115" i="8"/>
  <c r="T116" i="8"/>
  <c r="U116" i="8"/>
  <c r="V116" i="8"/>
  <c r="W116" i="8"/>
  <c r="T117" i="8"/>
  <c r="V117" i="8" s="1"/>
  <c r="U117" i="8"/>
  <c r="W117" i="8"/>
  <c r="T118" i="8"/>
  <c r="U118" i="8"/>
  <c r="V118" i="8"/>
  <c r="W118" i="8"/>
  <c r="T119" i="8"/>
  <c r="V119" i="8" s="1"/>
  <c r="W119" i="8"/>
  <c r="T120" i="8"/>
  <c r="U120" i="8"/>
  <c r="V120" i="8"/>
  <c r="W120" i="8"/>
  <c r="T121" i="8"/>
  <c r="V121" i="8" s="1"/>
  <c r="U121" i="8"/>
  <c r="W121" i="8"/>
  <c r="T122" i="8"/>
  <c r="U122" i="8"/>
  <c r="Y122" i="8" s="1"/>
  <c r="V122" i="8"/>
  <c r="W122" i="8"/>
  <c r="T123" i="8"/>
  <c r="V123" i="8" s="1"/>
  <c r="W123" i="8"/>
  <c r="T124" i="8"/>
  <c r="U124" i="8"/>
  <c r="V124" i="8"/>
  <c r="W124" i="8"/>
  <c r="T125" i="8"/>
  <c r="V125" i="8" s="1"/>
  <c r="U125" i="8"/>
  <c r="W125" i="8"/>
  <c r="T126" i="8"/>
  <c r="U126" i="8"/>
  <c r="V126" i="8"/>
  <c r="W126" i="8"/>
  <c r="T127" i="8"/>
  <c r="V127" i="8" s="1"/>
  <c r="W127" i="8"/>
  <c r="T128" i="8"/>
  <c r="U128" i="8" s="1"/>
  <c r="V128" i="8"/>
  <c r="W128" i="8"/>
  <c r="T129" i="8"/>
  <c r="W129" i="8"/>
  <c r="T130" i="8"/>
  <c r="U130" i="8" s="1"/>
  <c r="V130" i="8"/>
  <c r="W130" i="8"/>
  <c r="T131" i="8"/>
  <c r="W131" i="8"/>
  <c r="T132" i="8"/>
  <c r="U132" i="8" s="1"/>
  <c r="V132" i="8"/>
  <c r="W132" i="8"/>
  <c r="T133" i="8"/>
  <c r="W133" i="8"/>
  <c r="T134" i="8"/>
  <c r="U134" i="8" s="1"/>
  <c r="V134" i="8"/>
  <c r="W134" i="8"/>
  <c r="T135" i="8"/>
  <c r="W135" i="8"/>
  <c r="T136" i="8"/>
  <c r="U136" i="8" s="1"/>
  <c r="V136" i="8"/>
  <c r="W136" i="8"/>
  <c r="T137" i="8"/>
  <c r="W137" i="8"/>
  <c r="T138" i="8"/>
  <c r="U138" i="8" s="1"/>
  <c r="V138" i="8"/>
  <c r="W138" i="8"/>
  <c r="T139" i="8"/>
  <c r="W139" i="8"/>
  <c r="T140" i="8"/>
  <c r="U140" i="8" s="1"/>
  <c r="V140" i="8"/>
  <c r="W140" i="8"/>
  <c r="T141" i="8"/>
  <c r="W141" i="8"/>
  <c r="T142" i="8"/>
  <c r="U142" i="8" s="1"/>
  <c r="V142" i="8"/>
  <c r="W142" i="8"/>
  <c r="T143" i="8"/>
  <c r="W143" i="8"/>
  <c r="T144" i="8"/>
  <c r="U144" i="8" s="1"/>
  <c r="V144" i="8"/>
  <c r="W144" i="8"/>
  <c r="T145" i="8"/>
  <c r="W145" i="8"/>
  <c r="T146" i="8"/>
  <c r="U146" i="8" s="1"/>
  <c r="V146" i="8"/>
  <c r="W146" i="8"/>
  <c r="T147" i="8"/>
  <c r="W147" i="8"/>
  <c r="T148" i="8"/>
  <c r="U148" i="8" s="1"/>
  <c r="V148" i="8"/>
  <c r="W148" i="8"/>
  <c r="T149" i="8"/>
  <c r="W149" i="8"/>
  <c r="T150" i="8"/>
  <c r="U150" i="8" s="1"/>
  <c r="V150" i="8"/>
  <c r="W150" i="8"/>
  <c r="T151" i="8"/>
  <c r="W151" i="8"/>
  <c r="T152" i="8"/>
  <c r="U152" i="8" s="1"/>
  <c r="V152" i="8"/>
  <c r="W152" i="8"/>
  <c r="T153" i="8"/>
  <c r="W153" i="8"/>
  <c r="T154" i="8"/>
  <c r="U154" i="8" s="1"/>
  <c r="V154" i="8"/>
  <c r="W154" i="8"/>
  <c r="T155" i="8"/>
  <c r="W155" i="8"/>
  <c r="T156" i="8"/>
  <c r="U156" i="8" s="1"/>
  <c r="V156" i="8"/>
  <c r="W156" i="8"/>
  <c r="T157" i="8"/>
  <c r="W157" i="8"/>
  <c r="T158" i="8"/>
  <c r="U158" i="8" s="1"/>
  <c r="V158" i="8"/>
  <c r="W158" i="8"/>
  <c r="T159" i="8"/>
  <c r="W159" i="8"/>
  <c r="T160" i="8"/>
  <c r="U160" i="8" s="1"/>
  <c r="V160" i="8"/>
  <c r="W160" i="8"/>
  <c r="T161" i="8"/>
  <c r="W161" i="8"/>
  <c r="T162" i="8"/>
  <c r="U162" i="8" s="1"/>
  <c r="V162" i="8"/>
  <c r="W162" i="8"/>
  <c r="T163" i="8"/>
  <c r="W163" i="8"/>
  <c r="T164" i="8"/>
  <c r="U164" i="8" s="1"/>
  <c r="V164" i="8"/>
  <c r="W164" i="8"/>
  <c r="T165" i="8"/>
  <c r="W165" i="8"/>
  <c r="T166" i="8"/>
  <c r="U166" i="8" s="1"/>
  <c r="V166" i="8"/>
  <c r="W166" i="8"/>
  <c r="T167" i="8"/>
  <c r="W167" i="8"/>
  <c r="T168" i="8"/>
  <c r="U168" i="8" s="1"/>
  <c r="V168" i="8"/>
  <c r="W168" i="8"/>
  <c r="T169" i="8"/>
  <c r="W169" i="8"/>
  <c r="T170" i="8"/>
  <c r="U170" i="8" s="1"/>
  <c r="V170" i="8"/>
  <c r="W170" i="8"/>
  <c r="T171" i="8"/>
  <c r="W171" i="8"/>
  <c r="T172" i="8"/>
  <c r="U172" i="8" s="1"/>
  <c r="V172" i="8"/>
  <c r="W172" i="8"/>
  <c r="T173" i="8"/>
  <c r="W173" i="8"/>
  <c r="T174" i="8"/>
  <c r="U174" i="8" s="1"/>
  <c r="V174" i="8"/>
  <c r="W174" i="8"/>
  <c r="T175" i="8"/>
  <c r="W175" i="8"/>
  <c r="T176" i="8"/>
  <c r="U176" i="8" s="1"/>
  <c r="V176" i="8"/>
  <c r="W176" i="8"/>
  <c r="T177" i="8"/>
  <c r="W177" i="8"/>
  <c r="T178" i="8"/>
  <c r="U178" i="8" s="1"/>
  <c r="V178" i="8"/>
  <c r="W178" i="8"/>
  <c r="T179" i="8"/>
  <c r="W179" i="8"/>
  <c r="T180" i="8"/>
  <c r="U180" i="8" s="1"/>
  <c r="V180" i="8"/>
  <c r="W180" i="8"/>
  <c r="T181" i="8"/>
  <c r="W181" i="8"/>
  <c r="T182" i="8"/>
  <c r="U182" i="8" s="1"/>
  <c r="V182" i="8"/>
  <c r="W182" i="8"/>
  <c r="T183" i="8"/>
  <c r="W183" i="8"/>
  <c r="T184" i="8"/>
  <c r="U184" i="8" s="1"/>
  <c r="V184" i="8"/>
  <c r="W184" i="8"/>
  <c r="T185" i="8"/>
  <c r="W185" i="8"/>
  <c r="T186" i="8"/>
  <c r="U186" i="8" s="1"/>
  <c r="V186" i="8"/>
  <c r="W186" i="8"/>
  <c r="T187" i="8"/>
  <c r="W187" i="8"/>
  <c r="T188" i="8"/>
  <c r="U188" i="8" s="1"/>
  <c r="V188" i="8"/>
  <c r="W188" i="8"/>
  <c r="T189" i="8"/>
  <c r="W189" i="8"/>
  <c r="T190" i="8"/>
  <c r="U190" i="8" s="1"/>
  <c r="V190" i="8"/>
  <c r="W190" i="8"/>
  <c r="T191" i="8"/>
  <c r="W191" i="8"/>
  <c r="T192" i="8"/>
  <c r="U192" i="8" s="1"/>
  <c r="V192" i="8"/>
  <c r="W192" i="8"/>
  <c r="T193" i="8"/>
  <c r="W193" i="8"/>
  <c r="T194" i="8"/>
  <c r="U194" i="8" s="1"/>
  <c r="V194" i="8"/>
  <c r="W194" i="8"/>
  <c r="T195" i="8"/>
  <c r="W195" i="8"/>
  <c r="T196" i="8"/>
  <c r="U196" i="8" s="1"/>
  <c r="V196" i="8"/>
  <c r="W196" i="8"/>
  <c r="T197" i="8"/>
  <c r="W197" i="8"/>
  <c r="T198" i="8"/>
  <c r="U198" i="8" s="1"/>
  <c r="V198" i="8"/>
  <c r="W198" i="8"/>
  <c r="T199" i="8"/>
  <c r="V199" i="8" s="1"/>
  <c r="U199" i="8"/>
  <c r="W199" i="8"/>
  <c r="T200" i="8"/>
  <c r="U200" i="8" s="1"/>
  <c r="V200" i="8"/>
  <c r="W200" i="8"/>
  <c r="T201" i="8"/>
  <c r="V201" i="8" s="1"/>
  <c r="U201" i="8"/>
  <c r="W201" i="8"/>
  <c r="T202" i="8"/>
  <c r="U202" i="8" s="1"/>
  <c r="V202" i="8"/>
  <c r="W202" i="8"/>
  <c r="T203" i="8"/>
  <c r="V203" i="8" s="1"/>
  <c r="U203" i="8"/>
  <c r="W203" i="8"/>
  <c r="T204" i="8"/>
  <c r="U204" i="8" s="1"/>
  <c r="V204" i="8"/>
  <c r="W204" i="8"/>
  <c r="I6" i="11"/>
  <c r="K6" i="11" s="1"/>
  <c r="I5" i="11"/>
  <c r="K5" i="11" s="1"/>
  <c r="I7" i="11"/>
  <c r="K7" i="11" s="1"/>
  <c r="I8" i="11"/>
  <c r="K8" i="11" s="1"/>
  <c r="I9" i="11"/>
  <c r="K9" i="11" s="1"/>
  <c r="I10" i="11"/>
  <c r="K10" i="11" s="1"/>
  <c r="I11" i="11"/>
  <c r="I12" i="11"/>
  <c r="I13" i="11"/>
  <c r="K13" i="11" s="1"/>
  <c r="I14" i="11"/>
  <c r="K14" i="11" s="1"/>
  <c r="I15" i="11"/>
  <c r="I16" i="11"/>
  <c r="I17" i="11"/>
  <c r="K17" i="11" s="1"/>
  <c r="I18" i="11"/>
  <c r="I19" i="11"/>
  <c r="I20" i="11"/>
  <c r="I21" i="11"/>
  <c r="K21" i="11" s="1"/>
  <c r="I22" i="11"/>
  <c r="I23" i="11"/>
  <c r="I24" i="11"/>
  <c r="I25" i="11"/>
  <c r="K25" i="11" s="1"/>
  <c r="I26" i="11"/>
  <c r="I27" i="11"/>
  <c r="I28" i="11"/>
  <c r="I29" i="11"/>
  <c r="K29" i="11" s="1"/>
  <c r="I30" i="11"/>
  <c r="I31" i="11"/>
  <c r="I32" i="11"/>
  <c r="I33" i="11"/>
  <c r="K33" i="11" s="1"/>
  <c r="I34" i="11"/>
  <c r="I35" i="11"/>
  <c r="I36" i="11"/>
  <c r="I37" i="11"/>
  <c r="K37" i="11" s="1"/>
  <c r="I38" i="11"/>
  <c r="I39" i="11"/>
  <c r="I40" i="11"/>
  <c r="I41" i="11"/>
  <c r="K41" i="11" s="1"/>
  <c r="I42" i="11"/>
  <c r="I43" i="11"/>
  <c r="I44" i="11"/>
  <c r="I45" i="11"/>
  <c r="K45" i="11" s="1"/>
  <c r="I46" i="11"/>
  <c r="I47" i="11"/>
  <c r="I48" i="11"/>
  <c r="I49" i="11"/>
  <c r="K49" i="11" s="1"/>
  <c r="I50" i="11"/>
  <c r="I51" i="11"/>
  <c r="I52" i="11"/>
  <c r="I53" i="11"/>
  <c r="K53" i="11" s="1"/>
  <c r="I54" i="11"/>
  <c r="I55" i="11"/>
  <c r="I56" i="11"/>
  <c r="I57" i="11"/>
  <c r="K57" i="11" s="1"/>
  <c r="I58" i="11"/>
  <c r="I59" i="11"/>
  <c r="I60" i="11"/>
  <c r="I61" i="11"/>
  <c r="K61" i="11" s="1"/>
  <c r="I62" i="11"/>
  <c r="I63" i="11"/>
  <c r="I64" i="11"/>
  <c r="I65" i="11"/>
  <c r="K65" i="11" s="1"/>
  <c r="I66" i="11"/>
  <c r="I67" i="11"/>
  <c r="I68" i="11"/>
  <c r="I69" i="11"/>
  <c r="K69" i="11" s="1"/>
  <c r="I70" i="11"/>
  <c r="I71" i="11"/>
  <c r="I72" i="11"/>
  <c r="I73" i="11"/>
  <c r="K73" i="11" s="1"/>
  <c r="I74" i="11"/>
  <c r="I75" i="11"/>
  <c r="I76" i="11"/>
  <c r="I77" i="11"/>
  <c r="K77" i="11" s="1"/>
  <c r="I78" i="11"/>
  <c r="I79" i="11"/>
  <c r="I80" i="11"/>
  <c r="I81" i="11"/>
  <c r="K81" i="11" s="1"/>
  <c r="I82" i="11"/>
  <c r="I83" i="11"/>
  <c r="I84" i="11"/>
  <c r="I85" i="11"/>
  <c r="K85" i="11" s="1"/>
  <c r="I86" i="11"/>
  <c r="I87" i="11"/>
  <c r="I88" i="11"/>
  <c r="I89" i="11"/>
  <c r="K89" i="11" s="1"/>
  <c r="I90" i="11"/>
  <c r="I91" i="11"/>
  <c r="I92" i="11"/>
  <c r="I93" i="11"/>
  <c r="K93" i="11" s="1"/>
  <c r="I94" i="11"/>
  <c r="I95" i="11"/>
  <c r="I96" i="11"/>
  <c r="I97" i="11"/>
  <c r="K97" i="11" s="1"/>
  <c r="I98" i="11"/>
  <c r="I99" i="11"/>
  <c r="I100" i="11"/>
  <c r="I101" i="11"/>
  <c r="K101" i="11" s="1"/>
  <c r="I102" i="11"/>
  <c r="I103" i="11"/>
  <c r="I104" i="11"/>
  <c r="I105" i="11"/>
  <c r="K105" i="11" s="1"/>
  <c r="I106" i="11"/>
  <c r="I107" i="11"/>
  <c r="I108" i="11"/>
  <c r="I109" i="11"/>
  <c r="K109" i="11" s="1"/>
  <c r="I110" i="11"/>
  <c r="I111" i="11"/>
  <c r="I112" i="11"/>
  <c r="I113" i="11"/>
  <c r="K113" i="11" s="1"/>
  <c r="I114" i="11"/>
  <c r="I115" i="11"/>
  <c r="I116" i="11"/>
  <c r="I117" i="11"/>
  <c r="K117" i="11" s="1"/>
  <c r="I118" i="11"/>
  <c r="I119" i="11"/>
  <c r="I120" i="11"/>
  <c r="I121" i="11"/>
  <c r="K121" i="11" s="1"/>
  <c r="I122" i="11"/>
  <c r="I123" i="11"/>
  <c r="I124" i="11"/>
  <c r="I125" i="11"/>
  <c r="K125" i="11" s="1"/>
  <c r="I126" i="11"/>
  <c r="I127" i="11"/>
  <c r="I128" i="11"/>
  <c r="I129" i="11"/>
  <c r="K129" i="11" s="1"/>
  <c r="I130" i="11"/>
  <c r="I131" i="11"/>
  <c r="I132" i="11"/>
  <c r="I133" i="11"/>
  <c r="K133" i="11" s="1"/>
  <c r="I134" i="11"/>
  <c r="I135" i="11"/>
  <c r="I136" i="11"/>
  <c r="I137" i="11"/>
  <c r="K137" i="11" s="1"/>
  <c r="I138" i="11"/>
  <c r="I139" i="11"/>
  <c r="I140" i="11"/>
  <c r="I141" i="11"/>
  <c r="K141" i="11" s="1"/>
  <c r="I142" i="11"/>
  <c r="I143" i="11"/>
  <c r="I144" i="11"/>
  <c r="I145" i="11"/>
  <c r="K145" i="11" s="1"/>
  <c r="I146" i="11"/>
  <c r="I147" i="11"/>
  <c r="I148" i="11"/>
  <c r="I149" i="11"/>
  <c r="K149" i="11" s="1"/>
  <c r="I150" i="11"/>
  <c r="I151" i="11"/>
  <c r="I152" i="11"/>
  <c r="I153" i="11"/>
  <c r="K153" i="11" s="1"/>
  <c r="I154" i="11"/>
  <c r="I155" i="11"/>
  <c r="I156" i="11"/>
  <c r="I157" i="11"/>
  <c r="K157" i="11" s="1"/>
  <c r="I158" i="11"/>
  <c r="I159" i="11"/>
  <c r="I160" i="11"/>
  <c r="I161" i="11"/>
  <c r="K161" i="11" s="1"/>
  <c r="I162" i="11"/>
  <c r="I163" i="11"/>
  <c r="I164" i="11"/>
  <c r="I165" i="11"/>
  <c r="K165" i="11" s="1"/>
  <c r="I166" i="11"/>
  <c r="I167" i="11"/>
  <c r="I168" i="11"/>
  <c r="I169" i="11"/>
  <c r="K169" i="11" s="1"/>
  <c r="I170" i="11"/>
  <c r="I171" i="11"/>
  <c r="I172" i="11"/>
  <c r="I173" i="11"/>
  <c r="K173" i="11" s="1"/>
  <c r="I174" i="11"/>
  <c r="I175" i="11"/>
  <c r="I176" i="11"/>
  <c r="I177" i="11"/>
  <c r="K177" i="11" s="1"/>
  <c r="I178" i="11"/>
  <c r="I179" i="11"/>
  <c r="I180" i="11"/>
  <c r="I181" i="11"/>
  <c r="K181" i="11" s="1"/>
  <c r="I182" i="11"/>
  <c r="I183" i="11"/>
  <c r="I184" i="11"/>
  <c r="I185" i="11"/>
  <c r="K185" i="11" s="1"/>
  <c r="I186" i="11"/>
  <c r="I187" i="11"/>
  <c r="I188" i="11"/>
  <c r="I189" i="11"/>
  <c r="K189" i="11" s="1"/>
  <c r="I190" i="11"/>
  <c r="I191" i="11"/>
  <c r="I192" i="11"/>
  <c r="I193" i="11"/>
  <c r="K193" i="11" s="1"/>
  <c r="I194" i="11"/>
  <c r="I195" i="11"/>
  <c r="I196" i="11"/>
  <c r="I197" i="11"/>
  <c r="K197" i="11" s="1"/>
  <c r="I198" i="11"/>
  <c r="I199" i="11"/>
  <c r="I200" i="11"/>
  <c r="I201" i="11"/>
  <c r="K201" i="11" s="1"/>
  <c r="I202" i="11"/>
  <c r="I203" i="11"/>
  <c r="I204" i="11"/>
  <c r="J6" i="11"/>
  <c r="J7" i="11"/>
  <c r="J8" i="11"/>
  <c r="J9" i="11"/>
  <c r="J10" i="11"/>
  <c r="K11" i="11"/>
  <c r="J11" i="11"/>
  <c r="K12" i="11"/>
  <c r="J12" i="11"/>
  <c r="J13" i="11"/>
  <c r="J14" i="11"/>
  <c r="K15" i="11"/>
  <c r="J15" i="11"/>
  <c r="K16" i="11"/>
  <c r="J16" i="11"/>
  <c r="J17" i="11"/>
  <c r="J18" i="11"/>
  <c r="K18" i="11"/>
  <c r="K19" i="11"/>
  <c r="J19" i="11"/>
  <c r="K20" i="11"/>
  <c r="J20" i="11"/>
  <c r="J21" i="11"/>
  <c r="J22" i="11"/>
  <c r="K22" i="11"/>
  <c r="K23" i="11"/>
  <c r="J23" i="11"/>
  <c r="K24" i="11"/>
  <c r="J24" i="11"/>
  <c r="J25" i="11"/>
  <c r="J26" i="11"/>
  <c r="K26" i="11"/>
  <c r="K27" i="11"/>
  <c r="J27" i="11"/>
  <c r="K28" i="11"/>
  <c r="J28" i="11"/>
  <c r="J29" i="11"/>
  <c r="J30" i="11"/>
  <c r="K30" i="11"/>
  <c r="K31" i="11"/>
  <c r="J31" i="11"/>
  <c r="K32" i="11"/>
  <c r="J32" i="11"/>
  <c r="J33" i="11"/>
  <c r="J34" i="11"/>
  <c r="K34" i="11"/>
  <c r="K35" i="11"/>
  <c r="J35" i="11"/>
  <c r="K36" i="11"/>
  <c r="J36" i="11"/>
  <c r="J37" i="11"/>
  <c r="J38" i="11"/>
  <c r="K38" i="11"/>
  <c r="K39" i="11"/>
  <c r="J39" i="11"/>
  <c r="K40" i="11"/>
  <c r="J40" i="11"/>
  <c r="J41" i="11"/>
  <c r="J42" i="11"/>
  <c r="K42" i="11"/>
  <c r="K43" i="11"/>
  <c r="J43" i="11"/>
  <c r="K44" i="11"/>
  <c r="J44" i="11"/>
  <c r="J45" i="11"/>
  <c r="J46" i="11"/>
  <c r="K46" i="11"/>
  <c r="K47" i="11"/>
  <c r="J47" i="11"/>
  <c r="K48" i="11"/>
  <c r="J48" i="11"/>
  <c r="J49" i="11"/>
  <c r="J50" i="11"/>
  <c r="K50" i="11"/>
  <c r="K51" i="11"/>
  <c r="J51" i="11"/>
  <c r="K52" i="11"/>
  <c r="J52" i="11"/>
  <c r="J53" i="11"/>
  <c r="J54" i="11"/>
  <c r="K54" i="11"/>
  <c r="K55" i="11"/>
  <c r="J55" i="11"/>
  <c r="K56" i="11"/>
  <c r="J56" i="11"/>
  <c r="J57" i="11"/>
  <c r="J58" i="11"/>
  <c r="K58" i="11"/>
  <c r="K59" i="11"/>
  <c r="J59" i="11"/>
  <c r="K60" i="11"/>
  <c r="J60" i="11"/>
  <c r="J61" i="11"/>
  <c r="J62" i="11"/>
  <c r="K62" i="11"/>
  <c r="K63" i="11"/>
  <c r="J63" i="11"/>
  <c r="K64" i="11"/>
  <c r="J64" i="11"/>
  <c r="J65" i="11"/>
  <c r="J66" i="11"/>
  <c r="K66" i="11"/>
  <c r="K67" i="11"/>
  <c r="J67" i="11"/>
  <c r="K68" i="11"/>
  <c r="J68" i="11"/>
  <c r="J69" i="11"/>
  <c r="J70" i="11"/>
  <c r="K70" i="11"/>
  <c r="K71" i="11"/>
  <c r="J71" i="11"/>
  <c r="K72" i="11"/>
  <c r="J72" i="11"/>
  <c r="J73" i="11"/>
  <c r="J74" i="11"/>
  <c r="K74" i="11"/>
  <c r="K75" i="11"/>
  <c r="J75" i="11"/>
  <c r="K76" i="11"/>
  <c r="J76" i="11"/>
  <c r="J77" i="11"/>
  <c r="J78" i="11"/>
  <c r="K78" i="11"/>
  <c r="K79" i="11"/>
  <c r="J79" i="11"/>
  <c r="K80" i="11"/>
  <c r="J80" i="11"/>
  <c r="J81" i="11"/>
  <c r="J82" i="11"/>
  <c r="K82" i="11"/>
  <c r="K83" i="11"/>
  <c r="J83" i="11"/>
  <c r="K84" i="11"/>
  <c r="J84" i="11"/>
  <c r="J85" i="11"/>
  <c r="J86" i="11"/>
  <c r="K86" i="11"/>
  <c r="K87" i="11"/>
  <c r="J87" i="11"/>
  <c r="K88" i="11"/>
  <c r="J88" i="11"/>
  <c r="J89" i="11"/>
  <c r="J90" i="11"/>
  <c r="K90" i="11"/>
  <c r="K91" i="11"/>
  <c r="J91" i="11"/>
  <c r="K92" i="11"/>
  <c r="J92" i="11"/>
  <c r="J93" i="11"/>
  <c r="J94" i="11"/>
  <c r="K94" i="11"/>
  <c r="K95" i="11"/>
  <c r="J95" i="11"/>
  <c r="K96" i="11"/>
  <c r="J96" i="11"/>
  <c r="J97" i="11"/>
  <c r="J98" i="11"/>
  <c r="K98" i="11"/>
  <c r="K99" i="11"/>
  <c r="J99" i="11"/>
  <c r="K100" i="11"/>
  <c r="J100" i="11"/>
  <c r="J101" i="11"/>
  <c r="J102" i="11"/>
  <c r="K102" i="11"/>
  <c r="K103" i="11"/>
  <c r="J103" i="11"/>
  <c r="K104" i="11"/>
  <c r="J104" i="11"/>
  <c r="J105" i="11"/>
  <c r="J106" i="11"/>
  <c r="K106" i="11"/>
  <c r="K107" i="11"/>
  <c r="J107" i="11"/>
  <c r="K108" i="11"/>
  <c r="J108" i="11"/>
  <c r="J109" i="11"/>
  <c r="J110" i="11"/>
  <c r="K110" i="11"/>
  <c r="K111" i="11"/>
  <c r="J111" i="11"/>
  <c r="K112" i="11"/>
  <c r="J112" i="11"/>
  <c r="J113" i="11"/>
  <c r="J114" i="11"/>
  <c r="K114" i="11"/>
  <c r="K115" i="11"/>
  <c r="J115" i="11"/>
  <c r="K116" i="11"/>
  <c r="J116" i="11"/>
  <c r="J117" i="11"/>
  <c r="J118" i="11"/>
  <c r="K118" i="11"/>
  <c r="K119" i="11"/>
  <c r="J119" i="11"/>
  <c r="K120" i="11"/>
  <c r="J120" i="11"/>
  <c r="J121" i="11"/>
  <c r="J122" i="11"/>
  <c r="K122" i="11"/>
  <c r="K123" i="11"/>
  <c r="J123" i="11"/>
  <c r="K124" i="11"/>
  <c r="J124" i="11"/>
  <c r="J125" i="11"/>
  <c r="J126" i="11"/>
  <c r="K126" i="11"/>
  <c r="K127" i="11"/>
  <c r="J127" i="11"/>
  <c r="K128" i="11"/>
  <c r="J128" i="11"/>
  <c r="J129" i="11"/>
  <c r="J130" i="11"/>
  <c r="K130" i="11"/>
  <c r="K131" i="11"/>
  <c r="J131" i="11"/>
  <c r="K132" i="11"/>
  <c r="J132" i="11"/>
  <c r="J133" i="11"/>
  <c r="J134" i="11"/>
  <c r="K134" i="11"/>
  <c r="K135" i="11"/>
  <c r="J135" i="11"/>
  <c r="K136" i="11"/>
  <c r="J136" i="11"/>
  <c r="J137" i="11"/>
  <c r="J138" i="11"/>
  <c r="K138" i="11"/>
  <c r="K139" i="11"/>
  <c r="J139" i="11"/>
  <c r="K140" i="11"/>
  <c r="J140" i="11"/>
  <c r="J141" i="11"/>
  <c r="J142" i="11"/>
  <c r="K142" i="11"/>
  <c r="K143" i="11"/>
  <c r="J143" i="11"/>
  <c r="K144" i="11"/>
  <c r="J144" i="11"/>
  <c r="J145" i="11"/>
  <c r="J146" i="11"/>
  <c r="K146" i="11"/>
  <c r="K147" i="11"/>
  <c r="J147" i="11"/>
  <c r="K148" i="11"/>
  <c r="J148" i="11"/>
  <c r="J149" i="11"/>
  <c r="J150" i="11"/>
  <c r="K150" i="11"/>
  <c r="K151" i="11"/>
  <c r="J151" i="11"/>
  <c r="K152" i="11"/>
  <c r="J152" i="11"/>
  <c r="J153" i="11"/>
  <c r="J154" i="11"/>
  <c r="K154" i="11"/>
  <c r="K155" i="11"/>
  <c r="J155" i="11"/>
  <c r="K156" i="11"/>
  <c r="J156" i="11"/>
  <c r="J157" i="11"/>
  <c r="J158" i="11"/>
  <c r="K158" i="11"/>
  <c r="K159" i="11"/>
  <c r="J159" i="11"/>
  <c r="K160" i="11"/>
  <c r="J160" i="11"/>
  <c r="J161" i="11"/>
  <c r="J162" i="11"/>
  <c r="K162" i="11"/>
  <c r="K163" i="11"/>
  <c r="J163" i="11"/>
  <c r="K164" i="11"/>
  <c r="J164" i="11"/>
  <c r="J165" i="11"/>
  <c r="J166" i="11"/>
  <c r="K166" i="11"/>
  <c r="K167" i="11"/>
  <c r="J167" i="11"/>
  <c r="K168" i="11"/>
  <c r="J168" i="11"/>
  <c r="J169" i="11"/>
  <c r="J170" i="11"/>
  <c r="K170" i="11"/>
  <c r="K171" i="11"/>
  <c r="J171" i="11"/>
  <c r="K172" i="11"/>
  <c r="J172" i="11"/>
  <c r="J173" i="11"/>
  <c r="J174" i="11"/>
  <c r="K174" i="11"/>
  <c r="K175" i="11"/>
  <c r="J175" i="11"/>
  <c r="K176" i="11"/>
  <c r="J176" i="11"/>
  <c r="J177" i="11"/>
  <c r="J178" i="11"/>
  <c r="K178" i="11"/>
  <c r="K179" i="11"/>
  <c r="J179" i="11"/>
  <c r="K180" i="11"/>
  <c r="J180" i="11"/>
  <c r="J181" i="11"/>
  <c r="J182" i="11"/>
  <c r="K182" i="11"/>
  <c r="K183" i="11"/>
  <c r="J183" i="11"/>
  <c r="K184" i="11"/>
  <c r="J184" i="11"/>
  <c r="J185" i="11"/>
  <c r="J186" i="11"/>
  <c r="K186" i="11"/>
  <c r="K187" i="11"/>
  <c r="J187" i="11"/>
  <c r="K188" i="11"/>
  <c r="J188" i="11"/>
  <c r="J189" i="11"/>
  <c r="J190" i="11"/>
  <c r="K190" i="11"/>
  <c r="K191" i="11"/>
  <c r="J191" i="11"/>
  <c r="K192" i="11"/>
  <c r="J192" i="11"/>
  <c r="J193" i="11"/>
  <c r="J194" i="11"/>
  <c r="K194" i="11"/>
  <c r="K195" i="11"/>
  <c r="J195" i="11"/>
  <c r="K196" i="11"/>
  <c r="J196" i="11"/>
  <c r="J197" i="11"/>
  <c r="J198" i="11"/>
  <c r="K198" i="11"/>
  <c r="K199" i="11"/>
  <c r="J199" i="11"/>
  <c r="K200" i="11"/>
  <c r="J200" i="11"/>
  <c r="J201" i="11"/>
  <c r="J202" i="11"/>
  <c r="K202" i="11"/>
  <c r="K203" i="11"/>
  <c r="J203" i="11"/>
  <c r="K204" i="11"/>
  <c r="J204" i="11"/>
  <c r="O5" i="5"/>
  <c r="N5" i="5" s="1"/>
  <c r="J5" i="11"/>
  <c r="V5" i="8"/>
  <c r="U5" i="8"/>
  <c r="Y5" i="8" s="1"/>
  <c r="G6" i="11"/>
  <c r="G7" i="11"/>
  <c r="G8" i="11"/>
  <c r="G9" i="11"/>
  <c r="G10" i="11"/>
  <c r="G11" i="11"/>
  <c r="H11" i="11"/>
  <c r="G12" i="11"/>
  <c r="H12" i="11"/>
  <c r="G13" i="11"/>
  <c r="H13" i="11"/>
  <c r="G14" i="11"/>
  <c r="G15" i="11"/>
  <c r="H15" i="11"/>
  <c r="G16" i="11"/>
  <c r="H16" i="11"/>
  <c r="G17" i="11"/>
  <c r="H17" i="11"/>
  <c r="G18" i="11"/>
  <c r="H18" i="11"/>
  <c r="G19" i="11"/>
  <c r="H19" i="11"/>
  <c r="G20" i="11"/>
  <c r="H20" i="11"/>
  <c r="G21" i="11"/>
  <c r="H21" i="11"/>
  <c r="G22" i="11"/>
  <c r="H22" i="11"/>
  <c r="G23" i="11"/>
  <c r="H23" i="11"/>
  <c r="G24" i="11"/>
  <c r="H24" i="11"/>
  <c r="G25" i="11"/>
  <c r="H25" i="11"/>
  <c r="G26" i="11"/>
  <c r="H26" i="11"/>
  <c r="G27" i="11"/>
  <c r="H27" i="11"/>
  <c r="G28" i="11"/>
  <c r="H28" i="11"/>
  <c r="G29" i="11"/>
  <c r="H29" i="11"/>
  <c r="G30" i="11"/>
  <c r="H30" i="11"/>
  <c r="G31" i="11"/>
  <c r="H31" i="11"/>
  <c r="G32" i="11"/>
  <c r="H32" i="11"/>
  <c r="G33" i="11"/>
  <c r="H33" i="11"/>
  <c r="G34" i="11"/>
  <c r="H34" i="11"/>
  <c r="G35" i="11"/>
  <c r="H35" i="11"/>
  <c r="G36" i="11"/>
  <c r="H36" i="11"/>
  <c r="G37" i="11"/>
  <c r="H37" i="11"/>
  <c r="G38" i="11"/>
  <c r="H38" i="11"/>
  <c r="G39" i="11"/>
  <c r="H39" i="11"/>
  <c r="G40" i="11"/>
  <c r="H40" i="11"/>
  <c r="G41" i="11"/>
  <c r="H41" i="11"/>
  <c r="G42" i="11"/>
  <c r="H42" i="11"/>
  <c r="G43" i="11"/>
  <c r="H43" i="11"/>
  <c r="G44" i="11"/>
  <c r="H44" i="11"/>
  <c r="G45" i="11"/>
  <c r="H45" i="11"/>
  <c r="G46" i="11"/>
  <c r="H46" i="11"/>
  <c r="G47" i="11"/>
  <c r="H47" i="11"/>
  <c r="G48" i="11"/>
  <c r="H48" i="11"/>
  <c r="G49" i="11"/>
  <c r="H49" i="11"/>
  <c r="G50" i="11"/>
  <c r="H50" i="11"/>
  <c r="G51" i="11"/>
  <c r="H51" i="11"/>
  <c r="G52" i="11"/>
  <c r="H52" i="11"/>
  <c r="G53" i="11"/>
  <c r="H53" i="11"/>
  <c r="G54" i="11"/>
  <c r="H54" i="11"/>
  <c r="G55" i="11"/>
  <c r="H55" i="11"/>
  <c r="G56" i="11"/>
  <c r="H56" i="11"/>
  <c r="G57" i="11"/>
  <c r="H57" i="11"/>
  <c r="G58" i="11"/>
  <c r="H58" i="11"/>
  <c r="G59" i="11"/>
  <c r="H59" i="11"/>
  <c r="G60" i="11"/>
  <c r="H60" i="11"/>
  <c r="G61" i="11"/>
  <c r="H61" i="11"/>
  <c r="G62" i="11"/>
  <c r="H62" i="11"/>
  <c r="G63" i="11"/>
  <c r="H63" i="11"/>
  <c r="G64" i="11"/>
  <c r="H64" i="11"/>
  <c r="G65" i="11"/>
  <c r="H65" i="11"/>
  <c r="G66" i="11"/>
  <c r="H66" i="11"/>
  <c r="G67" i="11"/>
  <c r="H67" i="11"/>
  <c r="G68" i="11"/>
  <c r="H68" i="11"/>
  <c r="G69" i="11"/>
  <c r="H69" i="11"/>
  <c r="G70" i="11"/>
  <c r="H70" i="11"/>
  <c r="G71" i="11"/>
  <c r="H71" i="11"/>
  <c r="G72" i="11"/>
  <c r="H72" i="11"/>
  <c r="G73" i="11"/>
  <c r="H73" i="11"/>
  <c r="G74" i="11"/>
  <c r="H74" i="11"/>
  <c r="G75" i="11"/>
  <c r="H75" i="11"/>
  <c r="G76" i="11"/>
  <c r="H76" i="11"/>
  <c r="G77" i="11"/>
  <c r="H77" i="11"/>
  <c r="G78" i="11"/>
  <c r="H78" i="11"/>
  <c r="G79" i="11"/>
  <c r="H79" i="11"/>
  <c r="G80" i="11"/>
  <c r="H80" i="11"/>
  <c r="G81" i="11"/>
  <c r="H81" i="11"/>
  <c r="G82" i="11"/>
  <c r="H82" i="11"/>
  <c r="G83" i="11"/>
  <c r="H83" i="11"/>
  <c r="G84" i="11"/>
  <c r="H84" i="11"/>
  <c r="G85" i="11"/>
  <c r="H85" i="11"/>
  <c r="G86" i="11"/>
  <c r="H86" i="11"/>
  <c r="G87" i="11"/>
  <c r="H87" i="11"/>
  <c r="G88" i="11"/>
  <c r="H88" i="11"/>
  <c r="G89" i="11"/>
  <c r="H89" i="11"/>
  <c r="G90" i="11"/>
  <c r="H90" i="11"/>
  <c r="G91" i="11"/>
  <c r="H91" i="11"/>
  <c r="G92" i="11"/>
  <c r="H92" i="11"/>
  <c r="G93" i="11"/>
  <c r="H93" i="11"/>
  <c r="G94" i="11"/>
  <c r="H94" i="11"/>
  <c r="G95" i="11"/>
  <c r="H95" i="11"/>
  <c r="G96" i="11"/>
  <c r="H96" i="11"/>
  <c r="G97" i="11"/>
  <c r="H97" i="11"/>
  <c r="G98" i="11"/>
  <c r="H98" i="11"/>
  <c r="G99" i="11"/>
  <c r="H99" i="11"/>
  <c r="G100" i="11"/>
  <c r="H100" i="11"/>
  <c r="G101" i="11"/>
  <c r="H101" i="11"/>
  <c r="G102" i="11"/>
  <c r="H102" i="11"/>
  <c r="G103" i="11"/>
  <c r="H103" i="11"/>
  <c r="G104" i="11"/>
  <c r="H104" i="11"/>
  <c r="G105" i="11"/>
  <c r="H105" i="11"/>
  <c r="G106" i="11"/>
  <c r="H106" i="11"/>
  <c r="G107" i="11"/>
  <c r="H107" i="11"/>
  <c r="G108" i="11"/>
  <c r="H108" i="11"/>
  <c r="G109" i="11"/>
  <c r="H109" i="11"/>
  <c r="G110" i="11"/>
  <c r="H110" i="11"/>
  <c r="G111" i="11"/>
  <c r="H111" i="11"/>
  <c r="G112" i="11"/>
  <c r="H112" i="11"/>
  <c r="G113" i="11"/>
  <c r="H113" i="11"/>
  <c r="G114" i="11"/>
  <c r="H114" i="11"/>
  <c r="G115" i="11"/>
  <c r="H115" i="11"/>
  <c r="G116" i="11"/>
  <c r="H116" i="11"/>
  <c r="G117" i="11"/>
  <c r="H117" i="11"/>
  <c r="G118" i="11"/>
  <c r="H118" i="11"/>
  <c r="G119" i="11"/>
  <c r="H119" i="11"/>
  <c r="G120" i="11"/>
  <c r="H120" i="11"/>
  <c r="G121" i="11"/>
  <c r="H121" i="11"/>
  <c r="G122" i="11"/>
  <c r="H122" i="11"/>
  <c r="G123" i="11"/>
  <c r="H123" i="11"/>
  <c r="G124" i="11"/>
  <c r="H124" i="11"/>
  <c r="G125" i="11"/>
  <c r="H125" i="11"/>
  <c r="G126" i="11"/>
  <c r="H126" i="11"/>
  <c r="G127" i="11"/>
  <c r="H127" i="11"/>
  <c r="G128" i="11"/>
  <c r="H128" i="11"/>
  <c r="G129" i="11"/>
  <c r="H129" i="11"/>
  <c r="G130" i="11"/>
  <c r="H130" i="11"/>
  <c r="G131" i="11"/>
  <c r="H131" i="11"/>
  <c r="G132" i="11"/>
  <c r="H132" i="11"/>
  <c r="G133" i="11"/>
  <c r="H133" i="11"/>
  <c r="G134" i="11"/>
  <c r="H134" i="11"/>
  <c r="G135" i="11"/>
  <c r="H135" i="11"/>
  <c r="G136" i="11"/>
  <c r="H136" i="11"/>
  <c r="G137" i="11"/>
  <c r="H137" i="11"/>
  <c r="G138" i="11"/>
  <c r="H138" i="11"/>
  <c r="G139" i="11"/>
  <c r="H139" i="11"/>
  <c r="G140" i="11"/>
  <c r="H140" i="11"/>
  <c r="G141" i="11"/>
  <c r="H141" i="11"/>
  <c r="G142" i="11"/>
  <c r="H142" i="11"/>
  <c r="G143" i="11"/>
  <c r="H143" i="11"/>
  <c r="G144" i="11"/>
  <c r="H144" i="11"/>
  <c r="G145" i="11"/>
  <c r="H145" i="11"/>
  <c r="G146" i="11"/>
  <c r="H146" i="11"/>
  <c r="G147" i="11"/>
  <c r="H147" i="11"/>
  <c r="G148" i="11"/>
  <c r="H148" i="11"/>
  <c r="G149" i="11"/>
  <c r="H149" i="11"/>
  <c r="G150" i="11"/>
  <c r="H150" i="11"/>
  <c r="G151" i="11"/>
  <c r="H151" i="11"/>
  <c r="G152" i="11"/>
  <c r="H152" i="11"/>
  <c r="G153" i="11"/>
  <c r="H153" i="11"/>
  <c r="G154" i="11"/>
  <c r="H154" i="11"/>
  <c r="G155" i="11"/>
  <c r="H155" i="11"/>
  <c r="G156" i="11"/>
  <c r="H156" i="11"/>
  <c r="G157" i="11"/>
  <c r="H157" i="11"/>
  <c r="G158" i="11"/>
  <c r="H158" i="11"/>
  <c r="G159" i="11"/>
  <c r="H159" i="11"/>
  <c r="G160" i="11"/>
  <c r="H160" i="11"/>
  <c r="G161" i="11"/>
  <c r="H161" i="11"/>
  <c r="G162" i="11"/>
  <c r="H162" i="11"/>
  <c r="G163" i="11"/>
  <c r="H163" i="11"/>
  <c r="G164" i="11"/>
  <c r="H164" i="11"/>
  <c r="G165" i="11"/>
  <c r="H165" i="11"/>
  <c r="G166" i="11"/>
  <c r="H166" i="11"/>
  <c r="G167" i="11"/>
  <c r="H167" i="11"/>
  <c r="G168" i="11"/>
  <c r="H168" i="11"/>
  <c r="G169" i="11"/>
  <c r="H169" i="11"/>
  <c r="G170" i="11"/>
  <c r="H170" i="11"/>
  <c r="G171" i="11"/>
  <c r="H171" i="11"/>
  <c r="G172" i="11"/>
  <c r="H172" i="11"/>
  <c r="G173" i="11"/>
  <c r="H173" i="11"/>
  <c r="G174" i="11"/>
  <c r="H174" i="11"/>
  <c r="G175" i="11"/>
  <c r="H175" i="11"/>
  <c r="G176" i="11"/>
  <c r="H176" i="11"/>
  <c r="G177" i="11"/>
  <c r="H177" i="11"/>
  <c r="G178" i="11"/>
  <c r="H178" i="11"/>
  <c r="G179" i="11"/>
  <c r="H179" i="11"/>
  <c r="G180" i="11"/>
  <c r="H180" i="11"/>
  <c r="G181" i="11"/>
  <c r="H181" i="11"/>
  <c r="G182" i="11"/>
  <c r="H182" i="11"/>
  <c r="G183" i="11"/>
  <c r="H183" i="11"/>
  <c r="G184" i="11"/>
  <c r="H184" i="11"/>
  <c r="G185" i="11"/>
  <c r="H185" i="11"/>
  <c r="G186" i="11"/>
  <c r="H186" i="11"/>
  <c r="G187" i="11"/>
  <c r="H187" i="11"/>
  <c r="G188" i="11"/>
  <c r="H188" i="11"/>
  <c r="G189" i="11"/>
  <c r="H189" i="11"/>
  <c r="G190" i="11"/>
  <c r="H190" i="11"/>
  <c r="G191" i="11"/>
  <c r="H191" i="11"/>
  <c r="G192" i="11"/>
  <c r="H192" i="11"/>
  <c r="G193" i="11"/>
  <c r="H193" i="11"/>
  <c r="G194" i="11"/>
  <c r="H194" i="11"/>
  <c r="G195" i="11"/>
  <c r="H195" i="11"/>
  <c r="G196" i="11"/>
  <c r="H196" i="11"/>
  <c r="G197" i="11"/>
  <c r="H197" i="11"/>
  <c r="G198" i="11"/>
  <c r="H198" i="11"/>
  <c r="G199" i="11"/>
  <c r="H199" i="11"/>
  <c r="G200" i="11"/>
  <c r="H200" i="11"/>
  <c r="G201" i="11"/>
  <c r="H201" i="11"/>
  <c r="G202" i="11"/>
  <c r="H202" i="11"/>
  <c r="G203" i="11"/>
  <c r="H203" i="11"/>
  <c r="G204" i="11"/>
  <c r="H204" i="11"/>
  <c r="G5" i="11"/>
  <c r="F6" i="11"/>
  <c r="H6" i="11" s="1"/>
  <c r="F7" i="11"/>
  <c r="H7" i="11" s="1"/>
  <c r="F8" i="11"/>
  <c r="H8" i="11" s="1"/>
  <c r="F9" i="11"/>
  <c r="H9" i="11" s="1"/>
  <c r="F10" i="11"/>
  <c r="H10" i="11" s="1"/>
  <c r="F11" i="11"/>
  <c r="F12" i="11"/>
  <c r="F13" i="11"/>
  <c r="F14" i="11"/>
  <c r="H14" i="11" s="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46" i="11"/>
  <c r="F47" i="11"/>
  <c r="F48" i="11"/>
  <c r="F49" i="11"/>
  <c r="F50" i="11"/>
  <c r="F51" i="11"/>
  <c r="F52" i="11"/>
  <c r="F53" i="11"/>
  <c r="F54" i="11"/>
  <c r="F55" i="11"/>
  <c r="F56" i="11"/>
  <c r="F57" i="11"/>
  <c r="F58" i="11"/>
  <c r="F59" i="11"/>
  <c r="F60" i="11"/>
  <c r="F61" i="11"/>
  <c r="F62" i="11"/>
  <c r="F63" i="11"/>
  <c r="F64" i="11"/>
  <c r="F65" i="11"/>
  <c r="F66" i="11"/>
  <c r="F67" i="11"/>
  <c r="F68" i="11"/>
  <c r="F69" i="11"/>
  <c r="F70" i="11"/>
  <c r="F71" i="11"/>
  <c r="F72" i="11"/>
  <c r="F73" i="11"/>
  <c r="F74" i="11"/>
  <c r="F75" i="11"/>
  <c r="F76" i="11"/>
  <c r="F77" i="11"/>
  <c r="F78" i="11"/>
  <c r="F79" i="11"/>
  <c r="F80" i="11"/>
  <c r="F81" i="11"/>
  <c r="F82" i="11"/>
  <c r="F83" i="11"/>
  <c r="F84" i="11"/>
  <c r="F85" i="11"/>
  <c r="F86" i="11"/>
  <c r="F87" i="11"/>
  <c r="F88" i="11"/>
  <c r="F89" i="11"/>
  <c r="F90" i="11"/>
  <c r="F91" i="11"/>
  <c r="F92" i="11"/>
  <c r="F93" i="11"/>
  <c r="F94" i="11"/>
  <c r="F95" i="11"/>
  <c r="F96" i="11"/>
  <c r="F97" i="11"/>
  <c r="F98" i="11"/>
  <c r="F99" i="11"/>
  <c r="F100" i="11"/>
  <c r="F101" i="11"/>
  <c r="F102" i="11"/>
  <c r="F103" i="11"/>
  <c r="F104" i="11"/>
  <c r="F105" i="11"/>
  <c r="F106" i="11"/>
  <c r="F107" i="11"/>
  <c r="F108" i="11"/>
  <c r="F109" i="11"/>
  <c r="F110" i="11"/>
  <c r="F111" i="11"/>
  <c r="F112" i="11"/>
  <c r="F113" i="11"/>
  <c r="F114" i="11"/>
  <c r="F115" i="11"/>
  <c r="F116" i="11"/>
  <c r="F117" i="11"/>
  <c r="F118" i="11"/>
  <c r="F119" i="11"/>
  <c r="F120" i="11"/>
  <c r="F121" i="11"/>
  <c r="F122" i="11"/>
  <c r="F123" i="11"/>
  <c r="F124" i="11"/>
  <c r="F125" i="11"/>
  <c r="F126" i="11"/>
  <c r="F127" i="11"/>
  <c r="F128" i="11"/>
  <c r="F129" i="11"/>
  <c r="F130" i="11"/>
  <c r="F131" i="11"/>
  <c r="F132" i="11"/>
  <c r="F133" i="11"/>
  <c r="F134" i="11"/>
  <c r="F135" i="11"/>
  <c r="F136" i="11"/>
  <c r="F137" i="11"/>
  <c r="F138" i="11"/>
  <c r="F139" i="11"/>
  <c r="F140" i="11"/>
  <c r="F141" i="11"/>
  <c r="F142" i="11"/>
  <c r="F143" i="11"/>
  <c r="F144" i="11"/>
  <c r="F145" i="11"/>
  <c r="F146" i="11"/>
  <c r="F147" i="11"/>
  <c r="F148" i="11"/>
  <c r="F149" i="11"/>
  <c r="F150" i="11"/>
  <c r="F151" i="11"/>
  <c r="F152" i="11"/>
  <c r="F153" i="11"/>
  <c r="F154" i="11"/>
  <c r="F155" i="11"/>
  <c r="F156" i="11"/>
  <c r="F157" i="11"/>
  <c r="F158" i="11"/>
  <c r="F159" i="11"/>
  <c r="F160" i="11"/>
  <c r="F161" i="11"/>
  <c r="F162" i="11"/>
  <c r="F163" i="11"/>
  <c r="F164" i="11"/>
  <c r="F165" i="11"/>
  <c r="F166" i="11"/>
  <c r="F167" i="11"/>
  <c r="F168" i="11"/>
  <c r="F169" i="11"/>
  <c r="F170" i="11"/>
  <c r="F171" i="11"/>
  <c r="F172" i="11"/>
  <c r="F173" i="11"/>
  <c r="F174" i="11"/>
  <c r="F175" i="11"/>
  <c r="F176" i="11"/>
  <c r="F177" i="11"/>
  <c r="F178" i="11"/>
  <c r="F179" i="11"/>
  <c r="F180" i="11"/>
  <c r="F181" i="11"/>
  <c r="F182" i="11"/>
  <c r="F183" i="11"/>
  <c r="F184" i="11"/>
  <c r="F185" i="11"/>
  <c r="F186" i="11"/>
  <c r="F187" i="11"/>
  <c r="F188" i="11"/>
  <c r="F189" i="11"/>
  <c r="F190" i="11"/>
  <c r="F191" i="11"/>
  <c r="F192" i="11"/>
  <c r="F193" i="11"/>
  <c r="F194" i="11"/>
  <c r="F195" i="11"/>
  <c r="F196" i="11"/>
  <c r="F197" i="11"/>
  <c r="F198" i="11"/>
  <c r="F199" i="11"/>
  <c r="F200" i="11"/>
  <c r="F201" i="11"/>
  <c r="F202" i="11"/>
  <c r="F203" i="11"/>
  <c r="F204" i="11"/>
  <c r="X126" i="8" l="1"/>
  <c r="X87" i="8"/>
  <c r="X91" i="8"/>
  <c r="X66" i="8"/>
  <c r="X9" i="8"/>
  <c r="X118" i="8"/>
  <c r="Y66" i="8"/>
  <c r="X43" i="8"/>
  <c r="X39" i="8"/>
  <c r="X35" i="8"/>
  <c r="X31" i="8"/>
  <c r="X27" i="8"/>
  <c r="X23" i="8"/>
  <c r="X19" i="8"/>
  <c r="X15" i="8"/>
  <c r="X11" i="8"/>
  <c r="Y9" i="8"/>
  <c r="X201" i="8"/>
  <c r="Y126" i="8"/>
  <c r="Y118" i="8"/>
  <c r="X90" i="8"/>
  <c r="Y87" i="8"/>
  <c r="X74" i="8"/>
  <c r="X10" i="8"/>
  <c r="X203" i="8"/>
  <c r="X199" i="8"/>
  <c r="X111" i="8"/>
  <c r="X107" i="8"/>
  <c r="X103" i="8"/>
  <c r="X99" i="8"/>
  <c r="X95" i="8"/>
  <c r="Y120" i="8"/>
  <c r="Y112" i="8"/>
  <c r="Y108" i="8"/>
  <c r="Y104" i="8"/>
  <c r="Y100" i="8"/>
  <c r="Y96" i="8"/>
  <c r="Y92" i="8"/>
  <c r="Y17" i="8"/>
  <c r="Y13" i="8"/>
  <c r="Y74" i="8"/>
  <c r="X41" i="8"/>
  <c r="X37" i="8"/>
  <c r="X33" i="8"/>
  <c r="X29" i="8"/>
  <c r="X25" i="8"/>
  <c r="X21" i="8"/>
  <c r="X17" i="8"/>
  <c r="X13" i="8"/>
  <c r="Y124" i="8"/>
  <c r="X122" i="8"/>
  <c r="Y116" i="8"/>
  <c r="X114" i="8"/>
  <c r="X110" i="8"/>
  <c r="X106" i="8"/>
  <c r="X102" i="8"/>
  <c r="X98" i="8"/>
  <c r="X94" i="8"/>
  <c r="X70" i="8"/>
  <c r="Y15" i="8"/>
  <c r="Y11" i="8"/>
  <c r="X204" i="8"/>
  <c r="Y204" i="8"/>
  <c r="X200" i="8"/>
  <c r="Y200" i="8"/>
  <c r="U197" i="8"/>
  <c r="V197" i="8"/>
  <c r="U193" i="8"/>
  <c r="V193" i="8"/>
  <c r="U181" i="8"/>
  <c r="V181" i="8"/>
  <c r="U177" i="8"/>
  <c r="V177" i="8"/>
  <c r="U165" i="8"/>
  <c r="V165" i="8"/>
  <c r="U153" i="8"/>
  <c r="V153" i="8"/>
  <c r="U149" i="8"/>
  <c r="V149" i="8"/>
  <c r="U145" i="8"/>
  <c r="V145" i="8"/>
  <c r="U141" i="8"/>
  <c r="V141" i="8"/>
  <c r="U137" i="8"/>
  <c r="V137" i="8"/>
  <c r="U133" i="8"/>
  <c r="V133" i="8"/>
  <c r="U129" i="8"/>
  <c r="V129" i="8"/>
  <c r="X121" i="8"/>
  <c r="Y121" i="8"/>
  <c r="X63" i="8"/>
  <c r="Y63" i="8"/>
  <c r="X59" i="8"/>
  <c r="Y59" i="8"/>
  <c r="X55" i="8"/>
  <c r="Y55" i="8"/>
  <c r="X51" i="8"/>
  <c r="Y51" i="8"/>
  <c r="X47" i="8"/>
  <c r="Y47" i="8"/>
  <c r="Y203" i="8"/>
  <c r="Y201" i="8"/>
  <c r="Y199" i="8"/>
  <c r="X194" i="8"/>
  <c r="Y194" i="8"/>
  <c r="X190" i="8"/>
  <c r="Y190" i="8"/>
  <c r="X186" i="8"/>
  <c r="Y186" i="8"/>
  <c r="X182" i="8"/>
  <c r="Y182" i="8"/>
  <c r="X178" i="8"/>
  <c r="Y178" i="8"/>
  <c r="X174" i="8"/>
  <c r="Y174" i="8"/>
  <c r="X170" i="8"/>
  <c r="Y170" i="8"/>
  <c r="X166" i="8"/>
  <c r="Y166" i="8"/>
  <c r="X162" i="8"/>
  <c r="Y162" i="8"/>
  <c r="X158" i="8"/>
  <c r="Y158" i="8"/>
  <c r="X154" i="8"/>
  <c r="Y154" i="8"/>
  <c r="X150" i="8"/>
  <c r="Y150" i="8"/>
  <c r="X146" i="8"/>
  <c r="Y146" i="8"/>
  <c r="X142" i="8"/>
  <c r="Y142" i="8"/>
  <c r="X138" i="8"/>
  <c r="Y138" i="8"/>
  <c r="X134" i="8"/>
  <c r="Y134" i="8"/>
  <c r="X130" i="8"/>
  <c r="Y130" i="8"/>
  <c r="X125" i="8"/>
  <c r="Y125" i="8"/>
  <c r="V86" i="8"/>
  <c r="U86" i="8"/>
  <c r="X82" i="8"/>
  <c r="Y82" i="8"/>
  <c r="X81" i="8"/>
  <c r="Y81" i="8"/>
  <c r="U185" i="8"/>
  <c r="V185" i="8"/>
  <c r="U173" i="8"/>
  <c r="V173" i="8"/>
  <c r="U161" i="8"/>
  <c r="V161" i="8"/>
  <c r="U195" i="8"/>
  <c r="V195" i="8"/>
  <c r="U191" i="8"/>
  <c r="V191" i="8"/>
  <c r="U187" i="8"/>
  <c r="V187" i="8"/>
  <c r="U183" i="8"/>
  <c r="V183" i="8"/>
  <c r="U179" i="8"/>
  <c r="V179" i="8"/>
  <c r="U175" i="8"/>
  <c r="V175" i="8"/>
  <c r="U171" i="8"/>
  <c r="V171" i="8"/>
  <c r="U167" i="8"/>
  <c r="V167" i="8"/>
  <c r="U163" i="8"/>
  <c r="V163" i="8"/>
  <c r="U159" i="8"/>
  <c r="V159" i="8"/>
  <c r="U155" i="8"/>
  <c r="V155" i="8"/>
  <c r="U151" i="8"/>
  <c r="V151" i="8"/>
  <c r="U147" i="8"/>
  <c r="V147" i="8"/>
  <c r="U143" i="8"/>
  <c r="V143" i="8"/>
  <c r="U139" i="8"/>
  <c r="V139" i="8"/>
  <c r="U135" i="8"/>
  <c r="V135" i="8"/>
  <c r="U131" i="8"/>
  <c r="V131" i="8"/>
  <c r="X113" i="8"/>
  <c r="Y113" i="8"/>
  <c r="X109" i="8"/>
  <c r="Y109" i="8"/>
  <c r="X105" i="8"/>
  <c r="Y105" i="8"/>
  <c r="X101" i="8"/>
  <c r="Y101" i="8"/>
  <c r="X97" i="8"/>
  <c r="Y97" i="8"/>
  <c r="X93" i="8"/>
  <c r="Y93" i="8"/>
  <c r="X83" i="8"/>
  <c r="Y83" i="8"/>
  <c r="X202" i="8"/>
  <c r="Y202" i="8"/>
  <c r="X198" i="8"/>
  <c r="Y198" i="8"/>
  <c r="U189" i="8"/>
  <c r="V189" i="8"/>
  <c r="U169" i="8"/>
  <c r="V169" i="8"/>
  <c r="U157" i="8"/>
  <c r="V157" i="8"/>
  <c r="X196" i="8"/>
  <c r="Y196" i="8"/>
  <c r="X192" i="8"/>
  <c r="Y192" i="8"/>
  <c r="X188" i="8"/>
  <c r="Y188" i="8"/>
  <c r="X184" i="8"/>
  <c r="Y184" i="8"/>
  <c r="X180" i="8"/>
  <c r="Y180" i="8"/>
  <c r="X176" i="8"/>
  <c r="Y176" i="8"/>
  <c r="X172" i="8"/>
  <c r="Y172" i="8"/>
  <c r="X168" i="8"/>
  <c r="Y168" i="8"/>
  <c r="X164" i="8"/>
  <c r="Y164" i="8"/>
  <c r="X160" i="8"/>
  <c r="Y160" i="8"/>
  <c r="X156" i="8"/>
  <c r="Y156" i="8"/>
  <c r="X152" i="8"/>
  <c r="Y152" i="8"/>
  <c r="X148" i="8"/>
  <c r="Y148" i="8"/>
  <c r="X144" i="8"/>
  <c r="Y144" i="8"/>
  <c r="X140" i="8"/>
  <c r="Y140" i="8"/>
  <c r="X136" i="8"/>
  <c r="Y136" i="8"/>
  <c r="X132" i="8"/>
  <c r="Y132" i="8"/>
  <c r="X128" i="8"/>
  <c r="Y128" i="8"/>
  <c r="X117" i="8"/>
  <c r="Y117" i="8"/>
  <c r="V84" i="8"/>
  <c r="U84" i="8"/>
  <c r="X124" i="8"/>
  <c r="X120" i="8"/>
  <c r="X116" i="8"/>
  <c r="X112" i="8"/>
  <c r="X108" i="8"/>
  <c r="X104" i="8"/>
  <c r="X100" i="8"/>
  <c r="X96" i="8"/>
  <c r="X92" i="8"/>
  <c r="V80" i="8"/>
  <c r="U80" i="8"/>
  <c r="X79" i="8"/>
  <c r="U78" i="8"/>
  <c r="X77" i="8"/>
  <c r="Y77" i="8"/>
  <c r="U64" i="8"/>
  <c r="V64" i="8"/>
  <c r="U60" i="8"/>
  <c r="V60" i="8"/>
  <c r="U56" i="8"/>
  <c r="V56" i="8"/>
  <c r="U52" i="8"/>
  <c r="V52" i="8"/>
  <c r="U48" i="8"/>
  <c r="V48" i="8"/>
  <c r="U44" i="8"/>
  <c r="V44" i="8"/>
  <c r="X7" i="8"/>
  <c r="Y7" i="8"/>
  <c r="U127" i="8"/>
  <c r="U123" i="8"/>
  <c r="U119" i="8"/>
  <c r="U115" i="8"/>
  <c r="X89" i="8"/>
  <c r="Y89" i="8"/>
  <c r="X73" i="8"/>
  <c r="Y73" i="8"/>
  <c r="X69" i="8"/>
  <c r="Y69" i="8"/>
  <c r="X65" i="8"/>
  <c r="Y65" i="8"/>
  <c r="X61" i="8"/>
  <c r="Y61" i="8"/>
  <c r="X57" i="8"/>
  <c r="Y57" i="8"/>
  <c r="X53" i="8"/>
  <c r="Y53" i="8"/>
  <c r="X49" i="8"/>
  <c r="Y49" i="8"/>
  <c r="X45" i="8"/>
  <c r="Y45" i="8"/>
  <c r="X8" i="8"/>
  <c r="V88" i="8"/>
  <c r="U88" i="8"/>
  <c r="X85" i="8"/>
  <c r="Y85" i="8"/>
  <c r="U62" i="8"/>
  <c r="V62" i="8"/>
  <c r="U58" i="8"/>
  <c r="V58" i="8"/>
  <c r="U54" i="8"/>
  <c r="V54" i="8"/>
  <c r="U50" i="8"/>
  <c r="V50" i="8"/>
  <c r="U46" i="8"/>
  <c r="V46" i="8"/>
  <c r="U42" i="8"/>
  <c r="V42" i="8"/>
  <c r="U40" i="8"/>
  <c r="V40" i="8"/>
  <c r="U38" i="8"/>
  <c r="V38" i="8"/>
  <c r="U36" i="8"/>
  <c r="V36" i="8"/>
  <c r="U34" i="8"/>
  <c r="V34" i="8"/>
  <c r="U32" i="8"/>
  <c r="V32" i="8"/>
  <c r="U30" i="8"/>
  <c r="V30" i="8"/>
  <c r="U28" i="8"/>
  <c r="V28" i="8"/>
  <c r="U26" i="8"/>
  <c r="V26" i="8"/>
  <c r="U24" i="8"/>
  <c r="V24" i="8"/>
  <c r="U22" i="8"/>
  <c r="V22" i="8"/>
  <c r="U20" i="8"/>
  <c r="V20" i="8"/>
  <c r="U18" i="8"/>
  <c r="V18" i="8"/>
  <c r="U16" i="8"/>
  <c r="V16" i="8"/>
  <c r="U14" i="8"/>
  <c r="V14" i="8"/>
  <c r="U12" i="8"/>
  <c r="V12" i="8"/>
  <c r="Y10" i="8"/>
  <c r="U76" i="8"/>
  <c r="U72" i="8"/>
  <c r="U68" i="8"/>
  <c r="Y43" i="8"/>
  <c r="Y41" i="8"/>
  <c r="Y39" i="8"/>
  <c r="Y37" i="8"/>
  <c r="Y35" i="8"/>
  <c r="Y33" i="8"/>
  <c r="Y31" i="8"/>
  <c r="Y29" i="8"/>
  <c r="Y27" i="8"/>
  <c r="Y25" i="8"/>
  <c r="Y23" i="8"/>
  <c r="Y21" i="8"/>
  <c r="Y19" i="8"/>
  <c r="X75" i="8"/>
  <c r="X71" i="8"/>
  <c r="X67" i="8"/>
  <c r="Y6" i="8"/>
  <c r="V10" i="8"/>
  <c r="V8" i="8"/>
  <c r="Y8" i="8" s="1"/>
  <c r="V6" i="8"/>
  <c r="P5" i="8"/>
  <c r="T5" i="8"/>
  <c r="H5" i="8"/>
  <c r="L5" i="8"/>
  <c r="M5" i="8" s="1"/>
  <c r="L8" i="8"/>
  <c r="M8" i="8" s="1"/>
  <c r="L6" i="8"/>
  <c r="M6" i="8" s="1"/>
  <c r="L7" i="8"/>
  <c r="M7" i="8" s="1"/>
  <c r="K8" i="8"/>
  <c r="K9" i="8"/>
  <c r="L9" i="8"/>
  <c r="M9" i="8" s="1"/>
  <c r="K10" i="8"/>
  <c r="L10" i="8"/>
  <c r="M10" i="8" s="1"/>
  <c r="K11" i="8"/>
  <c r="L11" i="8"/>
  <c r="M11" i="8" s="1"/>
  <c r="K12" i="8"/>
  <c r="L12" i="8"/>
  <c r="M12" i="8" s="1"/>
  <c r="K13" i="8"/>
  <c r="L13" i="8"/>
  <c r="M13" i="8" s="1"/>
  <c r="K14" i="8"/>
  <c r="L14" i="8"/>
  <c r="M14" i="8" s="1"/>
  <c r="K15" i="8"/>
  <c r="L15" i="8"/>
  <c r="M15" i="8" s="1"/>
  <c r="K16" i="8"/>
  <c r="L16" i="8"/>
  <c r="M16" i="8" s="1"/>
  <c r="K17" i="8"/>
  <c r="L17" i="8"/>
  <c r="M17" i="8" s="1"/>
  <c r="K18" i="8"/>
  <c r="L18" i="8"/>
  <c r="M18" i="8" s="1"/>
  <c r="K19" i="8"/>
  <c r="L19" i="8"/>
  <c r="M19" i="8" s="1"/>
  <c r="K20" i="8"/>
  <c r="L20" i="8"/>
  <c r="M20" i="8" s="1"/>
  <c r="K21" i="8"/>
  <c r="L21" i="8"/>
  <c r="M21" i="8" s="1"/>
  <c r="K22" i="8"/>
  <c r="L22" i="8"/>
  <c r="M22" i="8" s="1"/>
  <c r="K23" i="8"/>
  <c r="L23" i="8"/>
  <c r="M23" i="8" s="1"/>
  <c r="K24" i="8"/>
  <c r="L24" i="8"/>
  <c r="M24" i="8" s="1"/>
  <c r="K25" i="8"/>
  <c r="L25" i="8"/>
  <c r="M25" i="8" s="1"/>
  <c r="K26" i="8"/>
  <c r="L26" i="8"/>
  <c r="M26" i="8" s="1"/>
  <c r="K27" i="8"/>
  <c r="L27" i="8"/>
  <c r="M27" i="8" s="1"/>
  <c r="K28" i="8"/>
  <c r="L28" i="8"/>
  <c r="M28" i="8" s="1"/>
  <c r="K29" i="8"/>
  <c r="L29" i="8"/>
  <c r="M29" i="8" s="1"/>
  <c r="K30" i="8"/>
  <c r="L30" i="8"/>
  <c r="M30" i="8" s="1"/>
  <c r="K31" i="8"/>
  <c r="L31" i="8"/>
  <c r="M31" i="8" s="1"/>
  <c r="K32" i="8"/>
  <c r="L32" i="8"/>
  <c r="M32" i="8" s="1"/>
  <c r="K33" i="8"/>
  <c r="L33" i="8"/>
  <c r="M33" i="8" s="1"/>
  <c r="K34" i="8"/>
  <c r="L34" i="8"/>
  <c r="M34" i="8" s="1"/>
  <c r="K35" i="8"/>
  <c r="L35" i="8"/>
  <c r="M35" i="8" s="1"/>
  <c r="K36" i="8"/>
  <c r="L36" i="8"/>
  <c r="M36" i="8" s="1"/>
  <c r="K37" i="8"/>
  <c r="L37" i="8"/>
  <c r="M37" i="8" s="1"/>
  <c r="K38" i="8"/>
  <c r="L38" i="8"/>
  <c r="M38" i="8" s="1"/>
  <c r="K39" i="8"/>
  <c r="L39" i="8"/>
  <c r="M39" i="8" s="1"/>
  <c r="K40" i="8"/>
  <c r="L40" i="8"/>
  <c r="M40" i="8" s="1"/>
  <c r="K41" i="8"/>
  <c r="L41" i="8"/>
  <c r="M41" i="8" s="1"/>
  <c r="K42" i="8"/>
  <c r="L42" i="8"/>
  <c r="M42" i="8" s="1"/>
  <c r="K43" i="8"/>
  <c r="L43" i="8"/>
  <c r="M43" i="8" s="1"/>
  <c r="K44" i="8"/>
  <c r="L44" i="8"/>
  <c r="M44" i="8" s="1"/>
  <c r="K45" i="8"/>
  <c r="L45" i="8"/>
  <c r="M45" i="8" s="1"/>
  <c r="K46" i="8"/>
  <c r="L46" i="8"/>
  <c r="M46" i="8" s="1"/>
  <c r="K47" i="8"/>
  <c r="L47" i="8"/>
  <c r="M47" i="8" s="1"/>
  <c r="K48" i="8"/>
  <c r="L48" i="8"/>
  <c r="M48" i="8" s="1"/>
  <c r="K49" i="8"/>
  <c r="L49" i="8"/>
  <c r="M49" i="8" s="1"/>
  <c r="K50" i="8"/>
  <c r="L50" i="8"/>
  <c r="M50" i="8" s="1"/>
  <c r="K51" i="8"/>
  <c r="L51" i="8"/>
  <c r="M51" i="8" s="1"/>
  <c r="K52" i="8"/>
  <c r="L52" i="8"/>
  <c r="M52" i="8" s="1"/>
  <c r="K53" i="8"/>
  <c r="L53" i="8"/>
  <c r="M53" i="8" s="1"/>
  <c r="K54" i="8"/>
  <c r="L54" i="8"/>
  <c r="M54" i="8" s="1"/>
  <c r="K55" i="8"/>
  <c r="L55" i="8"/>
  <c r="M55" i="8" s="1"/>
  <c r="K56" i="8"/>
  <c r="L56" i="8"/>
  <c r="M56" i="8" s="1"/>
  <c r="K57" i="8"/>
  <c r="L57" i="8"/>
  <c r="M57" i="8" s="1"/>
  <c r="K58" i="8"/>
  <c r="L58" i="8"/>
  <c r="M58" i="8" s="1"/>
  <c r="K59" i="8"/>
  <c r="L59" i="8"/>
  <c r="M59" i="8" s="1"/>
  <c r="K60" i="8"/>
  <c r="L60" i="8"/>
  <c r="M60" i="8" s="1"/>
  <c r="K61" i="8"/>
  <c r="L61" i="8"/>
  <c r="M61" i="8" s="1"/>
  <c r="K62" i="8"/>
  <c r="L62" i="8"/>
  <c r="M62" i="8" s="1"/>
  <c r="K63" i="8"/>
  <c r="L63" i="8"/>
  <c r="M63" i="8" s="1"/>
  <c r="K64" i="8"/>
  <c r="L64" i="8"/>
  <c r="M64" i="8" s="1"/>
  <c r="K65" i="8"/>
  <c r="L65" i="8"/>
  <c r="M65" i="8" s="1"/>
  <c r="K66" i="8"/>
  <c r="L66" i="8"/>
  <c r="M66" i="8" s="1"/>
  <c r="K67" i="8"/>
  <c r="L67" i="8"/>
  <c r="M67" i="8" s="1"/>
  <c r="K68" i="8"/>
  <c r="L68" i="8"/>
  <c r="M68" i="8" s="1"/>
  <c r="K69" i="8"/>
  <c r="L69" i="8"/>
  <c r="M69" i="8" s="1"/>
  <c r="K70" i="8"/>
  <c r="L70" i="8"/>
  <c r="M70" i="8" s="1"/>
  <c r="K71" i="8"/>
  <c r="L71" i="8"/>
  <c r="M71" i="8" s="1"/>
  <c r="K72" i="8"/>
  <c r="L72" i="8"/>
  <c r="M72" i="8" s="1"/>
  <c r="K73" i="8"/>
  <c r="L73" i="8"/>
  <c r="M73" i="8" s="1"/>
  <c r="K74" i="8"/>
  <c r="L74" i="8"/>
  <c r="M74" i="8" s="1"/>
  <c r="K75" i="8"/>
  <c r="L75" i="8"/>
  <c r="M75" i="8" s="1"/>
  <c r="K76" i="8"/>
  <c r="L76" i="8"/>
  <c r="M76" i="8" s="1"/>
  <c r="K77" i="8"/>
  <c r="L77" i="8"/>
  <c r="M77" i="8" s="1"/>
  <c r="K78" i="8"/>
  <c r="L78" i="8"/>
  <c r="M78" i="8" s="1"/>
  <c r="K79" i="8"/>
  <c r="L79" i="8"/>
  <c r="M79" i="8" s="1"/>
  <c r="K80" i="8"/>
  <c r="L80" i="8"/>
  <c r="M80" i="8" s="1"/>
  <c r="K81" i="8"/>
  <c r="L81" i="8"/>
  <c r="M81" i="8" s="1"/>
  <c r="K82" i="8"/>
  <c r="L82" i="8"/>
  <c r="M82" i="8" s="1"/>
  <c r="K83" i="8"/>
  <c r="L83" i="8"/>
  <c r="M83" i="8" s="1"/>
  <c r="K84" i="8"/>
  <c r="L84" i="8"/>
  <c r="M84" i="8" s="1"/>
  <c r="K85" i="8"/>
  <c r="L85" i="8"/>
  <c r="M85" i="8" s="1"/>
  <c r="K86" i="8"/>
  <c r="L86" i="8"/>
  <c r="M86" i="8" s="1"/>
  <c r="K87" i="8"/>
  <c r="L87" i="8"/>
  <c r="M87" i="8" s="1"/>
  <c r="K88" i="8"/>
  <c r="L88" i="8"/>
  <c r="M88" i="8" s="1"/>
  <c r="K89" i="8"/>
  <c r="L89" i="8"/>
  <c r="M89" i="8" s="1"/>
  <c r="K90" i="8"/>
  <c r="L90" i="8"/>
  <c r="M90" i="8" s="1"/>
  <c r="K91" i="8"/>
  <c r="L91" i="8"/>
  <c r="M91" i="8" s="1"/>
  <c r="K92" i="8"/>
  <c r="L92" i="8"/>
  <c r="M92" i="8" s="1"/>
  <c r="K93" i="8"/>
  <c r="L93" i="8"/>
  <c r="M93" i="8" s="1"/>
  <c r="K94" i="8"/>
  <c r="L94" i="8"/>
  <c r="M94" i="8" s="1"/>
  <c r="K95" i="8"/>
  <c r="L95" i="8"/>
  <c r="M95" i="8" s="1"/>
  <c r="K96" i="8"/>
  <c r="L96" i="8"/>
  <c r="M96" i="8" s="1"/>
  <c r="K97" i="8"/>
  <c r="L97" i="8"/>
  <c r="M97" i="8" s="1"/>
  <c r="K98" i="8"/>
  <c r="L98" i="8"/>
  <c r="M98" i="8" s="1"/>
  <c r="K99" i="8"/>
  <c r="L99" i="8"/>
  <c r="M99" i="8" s="1"/>
  <c r="K100" i="8"/>
  <c r="L100" i="8"/>
  <c r="M100" i="8" s="1"/>
  <c r="K101" i="8"/>
  <c r="L101" i="8"/>
  <c r="M101" i="8" s="1"/>
  <c r="K102" i="8"/>
  <c r="L102" i="8"/>
  <c r="M102" i="8" s="1"/>
  <c r="K103" i="8"/>
  <c r="L103" i="8"/>
  <c r="M103" i="8" s="1"/>
  <c r="K104" i="8"/>
  <c r="L104" i="8"/>
  <c r="M104" i="8" s="1"/>
  <c r="K105" i="8"/>
  <c r="L105" i="8"/>
  <c r="M105" i="8" s="1"/>
  <c r="K106" i="8"/>
  <c r="L106" i="8"/>
  <c r="M106" i="8" s="1"/>
  <c r="K107" i="8"/>
  <c r="L107" i="8"/>
  <c r="M107" i="8" s="1"/>
  <c r="K108" i="8"/>
  <c r="L108" i="8"/>
  <c r="M108" i="8" s="1"/>
  <c r="K109" i="8"/>
  <c r="L109" i="8"/>
  <c r="M109" i="8" s="1"/>
  <c r="K110" i="8"/>
  <c r="L110" i="8"/>
  <c r="M110" i="8" s="1"/>
  <c r="K111" i="8"/>
  <c r="L111" i="8"/>
  <c r="M111" i="8" s="1"/>
  <c r="K112" i="8"/>
  <c r="L112" i="8"/>
  <c r="M112" i="8" s="1"/>
  <c r="K113" i="8"/>
  <c r="L113" i="8"/>
  <c r="M113" i="8" s="1"/>
  <c r="K114" i="8"/>
  <c r="L114" i="8"/>
  <c r="M114" i="8" s="1"/>
  <c r="K115" i="8"/>
  <c r="L115" i="8"/>
  <c r="M115" i="8" s="1"/>
  <c r="K116" i="8"/>
  <c r="L116" i="8"/>
  <c r="M116" i="8" s="1"/>
  <c r="K117" i="8"/>
  <c r="L117" i="8"/>
  <c r="M117" i="8" s="1"/>
  <c r="K118" i="8"/>
  <c r="L118" i="8"/>
  <c r="M118" i="8" s="1"/>
  <c r="K119" i="8"/>
  <c r="L119" i="8"/>
  <c r="M119" i="8" s="1"/>
  <c r="K120" i="8"/>
  <c r="L120" i="8"/>
  <c r="M120" i="8" s="1"/>
  <c r="K121" i="8"/>
  <c r="L121" i="8"/>
  <c r="M121" i="8" s="1"/>
  <c r="K122" i="8"/>
  <c r="L122" i="8"/>
  <c r="M122" i="8" s="1"/>
  <c r="K123" i="8"/>
  <c r="L123" i="8"/>
  <c r="M123" i="8" s="1"/>
  <c r="K124" i="8"/>
  <c r="L124" i="8"/>
  <c r="M124" i="8" s="1"/>
  <c r="K125" i="8"/>
  <c r="L125" i="8"/>
  <c r="M125" i="8" s="1"/>
  <c r="K126" i="8"/>
  <c r="L126" i="8"/>
  <c r="M126" i="8" s="1"/>
  <c r="K127" i="8"/>
  <c r="L127" i="8"/>
  <c r="M127" i="8" s="1"/>
  <c r="K128" i="8"/>
  <c r="L128" i="8"/>
  <c r="M128" i="8" s="1"/>
  <c r="K129" i="8"/>
  <c r="L129" i="8"/>
  <c r="M129" i="8" s="1"/>
  <c r="K130" i="8"/>
  <c r="L130" i="8"/>
  <c r="M130" i="8" s="1"/>
  <c r="K131" i="8"/>
  <c r="L131" i="8"/>
  <c r="M131" i="8" s="1"/>
  <c r="K132" i="8"/>
  <c r="L132" i="8"/>
  <c r="M132" i="8" s="1"/>
  <c r="K133" i="8"/>
  <c r="L133" i="8"/>
  <c r="M133" i="8" s="1"/>
  <c r="K134" i="8"/>
  <c r="L134" i="8"/>
  <c r="M134" i="8" s="1"/>
  <c r="K135" i="8"/>
  <c r="L135" i="8"/>
  <c r="M135" i="8" s="1"/>
  <c r="K136" i="8"/>
  <c r="L136" i="8"/>
  <c r="M136" i="8" s="1"/>
  <c r="K137" i="8"/>
  <c r="L137" i="8"/>
  <c r="M137" i="8" s="1"/>
  <c r="K138" i="8"/>
  <c r="L138" i="8"/>
  <c r="M138" i="8" s="1"/>
  <c r="K139" i="8"/>
  <c r="L139" i="8"/>
  <c r="M139" i="8" s="1"/>
  <c r="K140" i="8"/>
  <c r="L140" i="8"/>
  <c r="M140" i="8" s="1"/>
  <c r="K141" i="8"/>
  <c r="L141" i="8"/>
  <c r="M141" i="8" s="1"/>
  <c r="K142" i="8"/>
  <c r="L142" i="8"/>
  <c r="M142" i="8" s="1"/>
  <c r="K143" i="8"/>
  <c r="L143" i="8"/>
  <c r="M143" i="8" s="1"/>
  <c r="K144" i="8"/>
  <c r="L144" i="8"/>
  <c r="M144" i="8" s="1"/>
  <c r="K145" i="8"/>
  <c r="L145" i="8"/>
  <c r="M145" i="8" s="1"/>
  <c r="K146" i="8"/>
  <c r="L146" i="8"/>
  <c r="M146" i="8" s="1"/>
  <c r="K147" i="8"/>
  <c r="L147" i="8"/>
  <c r="M147" i="8" s="1"/>
  <c r="K148" i="8"/>
  <c r="L148" i="8"/>
  <c r="M148" i="8" s="1"/>
  <c r="K149" i="8"/>
  <c r="L149" i="8"/>
  <c r="M149" i="8" s="1"/>
  <c r="K150" i="8"/>
  <c r="L150" i="8"/>
  <c r="M150" i="8" s="1"/>
  <c r="K151" i="8"/>
  <c r="L151" i="8"/>
  <c r="M151" i="8" s="1"/>
  <c r="K152" i="8"/>
  <c r="L152" i="8"/>
  <c r="M152" i="8" s="1"/>
  <c r="K153" i="8"/>
  <c r="L153" i="8"/>
  <c r="M153" i="8" s="1"/>
  <c r="K154" i="8"/>
  <c r="L154" i="8"/>
  <c r="M154" i="8" s="1"/>
  <c r="K155" i="8"/>
  <c r="L155" i="8"/>
  <c r="M155" i="8" s="1"/>
  <c r="K156" i="8"/>
  <c r="L156" i="8"/>
  <c r="M156" i="8" s="1"/>
  <c r="K157" i="8"/>
  <c r="L157" i="8"/>
  <c r="M157" i="8" s="1"/>
  <c r="K158" i="8"/>
  <c r="L158" i="8"/>
  <c r="M158" i="8" s="1"/>
  <c r="K159" i="8"/>
  <c r="L159" i="8"/>
  <c r="M159" i="8" s="1"/>
  <c r="K160" i="8"/>
  <c r="L160" i="8"/>
  <c r="M160" i="8" s="1"/>
  <c r="K161" i="8"/>
  <c r="L161" i="8"/>
  <c r="M161" i="8" s="1"/>
  <c r="K162" i="8"/>
  <c r="L162" i="8"/>
  <c r="M162" i="8" s="1"/>
  <c r="K163" i="8"/>
  <c r="L163" i="8"/>
  <c r="M163" i="8" s="1"/>
  <c r="K164" i="8"/>
  <c r="L164" i="8"/>
  <c r="M164" i="8" s="1"/>
  <c r="K165" i="8"/>
  <c r="L165" i="8"/>
  <c r="M165" i="8" s="1"/>
  <c r="K166" i="8"/>
  <c r="L166" i="8"/>
  <c r="M166" i="8" s="1"/>
  <c r="K167" i="8"/>
  <c r="L167" i="8"/>
  <c r="M167" i="8" s="1"/>
  <c r="K168" i="8"/>
  <c r="L168" i="8"/>
  <c r="M168" i="8" s="1"/>
  <c r="K169" i="8"/>
  <c r="L169" i="8"/>
  <c r="M169" i="8" s="1"/>
  <c r="K170" i="8"/>
  <c r="L170" i="8"/>
  <c r="M170" i="8" s="1"/>
  <c r="K171" i="8"/>
  <c r="L171" i="8"/>
  <c r="M171" i="8" s="1"/>
  <c r="K172" i="8"/>
  <c r="L172" i="8"/>
  <c r="M172" i="8" s="1"/>
  <c r="K173" i="8"/>
  <c r="L173" i="8"/>
  <c r="M173" i="8" s="1"/>
  <c r="K174" i="8"/>
  <c r="L174" i="8"/>
  <c r="M174" i="8" s="1"/>
  <c r="K175" i="8"/>
  <c r="L175" i="8"/>
  <c r="M175" i="8" s="1"/>
  <c r="K176" i="8"/>
  <c r="L176" i="8"/>
  <c r="M176" i="8" s="1"/>
  <c r="K177" i="8"/>
  <c r="L177" i="8"/>
  <c r="M177" i="8" s="1"/>
  <c r="K178" i="8"/>
  <c r="L178" i="8"/>
  <c r="M178" i="8" s="1"/>
  <c r="K179" i="8"/>
  <c r="L179" i="8"/>
  <c r="M179" i="8" s="1"/>
  <c r="K180" i="8"/>
  <c r="L180" i="8"/>
  <c r="M180" i="8" s="1"/>
  <c r="K181" i="8"/>
  <c r="L181" i="8"/>
  <c r="M181" i="8" s="1"/>
  <c r="K182" i="8"/>
  <c r="L182" i="8"/>
  <c r="M182" i="8" s="1"/>
  <c r="K183" i="8"/>
  <c r="L183" i="8"/>
  <c r="M183" i="8" s="1"/>
  <c r="K184" i="8"/>
  <c r="L184" i="8"/>
  <c r="M184" i="8" s="1"/>
  <c r="K185" i="8"/>
  <c r="L185" i="8"/>
  <c r="M185" i="8" s="1"/>
  <c r="K186" i="8"/>
  <c r="L186" i="8"/>
  <c r="M186" i="8" s="1"/>
  <c r="K187" i="8"/>
  <c r="L187" i="8"/>
  <c r="M187" i="8" s="1"/>
  <c r="K188" i="8"/>
  <c r="L188" i="8"/>
  <c r="M188" i="8" s="1"/>
  <c r="K189" i="8"/>
  <c r="L189" i="8"/>
  <c r="M189" i="8" s="1"/>
  <c r="K190" i="8"/>
  <c r="L190" i="8"/>
  <c r="M190" i="8" s="1"/>
  <c r="K191" i="8"/>
  <c r="L191" i="8"/>
  <c r="M191" i="8" s="1"/>
  <c r="K192" i="8"/>
  <c r="L192" i="8"/>
  <c r="M192" i="8" s="1"/>
  <c r="K193" i="8"/>
  <c r="L193" i="8"/>
  <c r="M193" i="8" s="1"/>
  <c r="K194" i="8"/>
  <c r="L194" i="8"/>
  <c r="M194" i="8" s="1"/>
  <c r="K195" i="8"/>
  <c r="L195" i="8"/>
  <c r="M195" i="8" s="1"/>
  <c r="K196" i="8"/>
  <c r="L196" i="8"/>
  <c r="M196" i="8" s="1"/>
  <c r="K197" i="8"/>
  <c r="L197" i="8"/>
  <c r="M197" i="8" s="1"/>
  <c r="K198" i="8"/>
  <c r="L198" i="8"/>
  <c r="M198" i="8" s="1"/>
  <c r="K199" i="8"/>
  <c r="L199" i="8"/>
  <c r="M199" i="8" s="1"/>
  <c r="K200" i="8"/>
  <c r="L200" i="8"/>
  <c r="M200" i="8" s="1"/>
  <c r="K201" i="8"/>
  <c r="L201" i="8"/>
  <c r="M201" i="8" s="1"/>
  <c r="K202" i="8"/>
  <c r="L202" i="8"/>
  <c r="M202" i="8" s="1"/>
  <c r="K203" i="8"/>
  <c r="L203" i="8"/>
  <c r="M203" i="8" s="1"/>
  <c r="K204" i="8"/>
  <c r="L204" i="8"/>
  <c r="M204" i="8" s="1"/>
  <c r="H6" i="8"/>
  <c r="I6" i="8"/>
  <c r="K6" i="8" s="1"/>
  <c r="H7" i="8"/>
  <c r="I7" i="8"/>
  <c r="K7" i="8" s="1"/>
  <c r="H8" i="8"/>
  <c r="I8" i="8"/>
  <c r="H9" i="8"/>
  <c r="I9" i="8"/>
  <c r="H10" i="8"/>
  <c r="I10" i="8"/>
  <c r="H11" i="8"/>
  <c r="I11" i="8"/>
  <c r="H12" i="8"/>
  <c r="I12" i="8"/>
  <c r="H13" i="8"/>
  <c r="I13" i="8"/>
  <c r="H14" i="8"/>
  <c r="I14" i="8"/>
  <c r="H15" i="8"/>
  <c r="I15" i="8"/>
  <c r="H16" i="8"/>
  <c r="I16" i="8"/>
  <c r="H17" i="8"/>
  <c r="I17" i="8"/>
  <c r="H18" i="8"/>
  <c r="I18" i="8"/>
  <c r="H19" i="8"/>
  <c r="I19" i="8"/>
  <c r="H20" i="8"/>
  <c r="I20" i="8"/>
  <c r="H21" i="8"/>
  <c r="I21" i="8"/>
  <c r="H22" i="8"/>
  <c r="I22" i="8"/>
  <c r="H23" i="8"/>
  <c r="I23" i="8"/>
  <c r="H24" i="8"/>
  <c r="I24" i="8"/>
  <c r="H25" i="8"/>
  <c r="I25" i="8"/>
  <c r="H26" i="8"/>
  <c r="I26" i="8"/>
  <c r="H27" i="8"/>
  <c r="I27" i="8"/>
  <c r="H28" i="8"/>
  <c r="I28" i="8"/>
  <c r="H29" i="8"/>
  <c r="I29" i="8"/>
  <c r="H30" i="8"/>
  <c r="I30" i="8"/>
  <c r="H31" i="8"/>
  <c r="I31" i="8"/>
  <c r="H32" i="8"/>
  <c r="I32" i="8"/>
  <c r="H33" i="8"/>
  <c r="I33" i="8"/>
  <c r="H34" i="8"/>
  <c r="I34" i="8"/>
  <c r="H35" i="8"/>
  <c r="I35" i="8"/>
  <c r="H36" i="8"/>
  <c r="I36" i="8"/>
  <c r="H37" i="8"/>
  <c r="I37" i="8"/>
  <c r="H38" i="8"/>
  <c r="I38" i="8"/>
  <c r="H39" i="8"/>
  <c r="I39" i="8"/>
  <c r="H40" i="8"/>
  <c r="I40" i="8"/>
  <c r="H41" i="8"/>
  <c r="I41" i="8"/>
  <c r="H42" i="8"/>
  <c r="I42" i="8"/>
  <c r="H43" i="8"/>
  <c r="I43" i="8"/>
  <c r="H44" i="8"/>
  <c r="I44" i="8"/>
  <c r="H45" i="8"/>
  <c r="I45" i="8"/>
  <c r="H46" i="8"/>
  <c r="I46" i="8"/>
  <c r="H47" i="8"/>
  <c r="I47" i="8"/>
  <c r="H48" i="8"/>
  <c r="I48" i="8"/>
  <c r="H49" i="8"/>
  <c r="I49" i="8"/>
  <c r="H50" i="8"/>
  <c r="I50" i="8"/>
  <c r="H51" i="8"/>
  <c r="I51" i="8"/>
  <c r="H52" i="8"/>
  <c r="I52" i="8"/>
  <c r="H53" i="8"/>
  <c r="I53" i="8"/>
  <c r="H54" i="8"/>
  <c r="I54" i="8"/>
  <c r="H55" i="8"/>
  <c r="I55" i="8"/>
  <c r="H56" i="8"/>
  <c r="I56" i="8"/>
  <c r="H57" i="8"/>
  <c r="I57" i="8"/>
  <c r="H58" i="8"/>
  <c r="I58" i="8"/>
  <c r="H59" i="8"/>
  <c r="I59" i="8"/>
  <c r="H60" i="8"/>
  <c r="I60" i="8"/>
  <c r="H61" i="8"/>
  <c r="I61" i="8"/>
  <c r="H62" i="8"/>
  <c r="I62" i="8"/>
  <c r="H63" i="8"/>
  <c r="I63" i="8"/>
  <c r="H64" i="8"/>
  <c r="I64" i="8"/>
  <c r="H65" i="8"/>
  <c r="I65" i="8"/>
  <c r="H66" i="8"/>
  <c r="I66" i="8"/>
  <c r="H67" i="8"/>
  <c r="I67" i="8"/>
  <c r="H68" i="8"/>
  <c r="I68" i="8"/>
  <c r="H69" i="8"/>
  <c r="I69" i="8"/>
  <c r="H70" i="8"/>
  <c r="I70" i="8"/>
  <c r="H71" i="8"/>
  <c r="I71" i="8"/>
  <c r="H72" i="8"/>
  <c r="I72" i="8"/>
  <c r="H73" i="8"/>
  <c r="I73" i="8"/>
  <c r="H74" i="8"/>
  <c r="I74" i="8"/>
  <c r="H75" i="8"/>
  <c r="I75" i="8"/>
  <c r="H76" i="8"/>
  <c r="I76" i="8"/>
  <c r="H77" i="8"/>
  <c r="I77" i="8"/>
  <c r="H78" i="8"/>
  <c r="I78" i="8"/>
  <c r="H79" i="8"/>
  <c r="I79" i="8"/>
  <c r="H80" i="8"/>
  <c r="I80" i="8"/>
  <c r="H81" i="8"/>
  <c r="I81" i="8"/>
  <c r="H82" i="8"/>
  <c r="I82" i="8"/>
  <c r="H83" i="8"/>
  <c r="I83" i="8"/>
  <c r="H84" i="8"/>
  <c r="I84" i="8"/>
  <c r="H85" i="8"/>
  <c r="I85" i="8"/>
  <c r="H86" i="8"/>
  <c r="I86" i="8"/>
  <c r="H87" i="8"/>
  <c r="I87" i="8"/>
  <c r="H88" i="8"/>
  <c r="I88" i="8"/>
  <c r="H89" i="8"/>
  <c r="I89" i="8"/>
  <c r="H90" i="8"/>
  <c r="I90" i="8"/>
  <c r="H91" i="8"/>
  <c r="I91" i="8"/>
  <c r="H92" i="8"/>
  <c r="I92" i="8"/>
  <c r="H93" i="8"/>
  <c r="I93" i="8"/>
  <c r="H94" i="8"/>
  <c r="I94" i="8"/>
  <c r="H95" i="8"/>
  <c r="I95" i="8"/>
  <c r="H96" i="8"/>
  <c r="I96" i="8"/>
  <c r="H97" i="8"/>
  <c r="I97" i="8"/>
  <c r="H98" i="8"/>
  <c r="I98" i="8"/>
  <c r="H99" i="8"/>
  <c r="I99" i="8"/>
  <c r="H100" i="8"/>
  <c r="I100" i="8"/>
  <c r="H101" i="8"/>
  <c r="I101" i="8"/>
  <c r="H102" i="8"/>
  <c r="I102" i="8"/>
  <c r="H103" i="8"/>
  <c r="I103" i="8"/>
  <c r="H104" i="8"/>
  <c r="I104" i="8"/>
  <c r="H105" i="8"/>
  <c r="I105" i="8"/>
  <c r="H106" i="8"/>
  <c r="I106" i="8"/>
  <c r="H107" i="8"/>
  <c r="I107" i="8"/>
  <c r="H108" i="8"/>
  <c r="I108" i="8"/>
  <c r="H109" i="8"/>
  <c r="I109" i="8"/>
  <c r="H110" i="8"/>
  <c r="I110" i="8"/>
  <c r="H111" i="8"/>
  <c r="I111" i="8"/>
  <c r="H112" i="8"/>
  <c r="I112" i="8"/>
  <c r="H113" i="8"/>
  <c r="I113" i="8"/>
  <c r="H114" i="8"/>
  <c r="I114" i="8"/>
  <c r="H115" i="8"/>
  <c r="I115" i="8"/>
  <c r="H116" i="8"/>
  <c r="I116" i="8"/>
  <c r="H117" i="8"/>
  <c r="I117" i="8"/>
  <c r="H118" i="8"/>
  <c r="I118" i="8"/>
  <c r="H119" i="8"/>
  <c r="I119" i="8"/>
  <c r="H120" i="8"/>
  <c r="I120" i="8"/>
  <c r="H121" i="8"/>
  <c r="I121" i="8"/>
  <c r="H122" i="8"/>
  <c r="I122" i="8"/>
  <c r="H123" i="8"/>
  <c r="I123" i="8"/>
  <c r="H124" i="8"/>
  <c r="I124" i="8"/>
  <c r="H125" i="8"/>
  <c r="I125" i="8"/>
  <c r="H126" i="8"/>
  <c r="I126" i="8"/>
  <c r="H127" i="8"/>
  <c r="I127" i="8"/>
  <c r="H128" i="8"/>
  <c r="I128" i="8"/>
  <c r="H129" i="8"/>
  <c r="I129" i="8"/>
  <c r="H130" i="8"/>
  <c r="I130" i="8"/>
  <c r="H131" i="8"/>
  <c r="I131" i="8"/>
  <c r="H132" i="8"/>
  <c r="I132" i="8"/>
  <c r="H133" i="8"/>
  <c r="I133" i="8"/>
  <c r="H134" i="8"/>
  <c r="I134" i="8"/>
  <c r="H135" i="8"/>
  <c r="I135" i="8"/>
  <c r="H136" i="8"/>
  <c r="I136" i="8"/>
  <c r="H137" i="8"/>
  <c r="I137" i="8"/>
  <c r="H138" i="8"/>
  <c r="I138" i="8"/>
  <c r="H139" i="8"/>
  <c r="I139" i="8"/>
  <c r="H140" i="8"/>
  <c r="I140" i="8"/>
  <c r="H141" i="8"/>
  <c r="I141" i="8"/>
  <c r="H142" i="8"/>
  <c r="I142" i="8"/>
  <c r="H143" i="8"/>
  <c r="I143" i="8"/>
  <c r="H144" i="8"/>
  <c r="I144" i="8"/>
  <c r="H145" i="8"/>
  <c r="I145" i="8"/>
  <c r="H146" i="8"/>
  <c r="I146" i="8"/>
  <c r="H147" i="8"/>
  <c r="I147" i="8"/>
  <c r="H148" i="8"/>
  <c r="I148" i="8"/>
  <c r="H149" i="8"/>
  <c r="I149" i="8"/>
  <c r="H150" i="8"/>
  <c r="I150" i="8"/>
  <c r="H151" i="8"/>
  <c r="I151" i="8"/>
  <c r="H152" i="8"/>
  <c r="I152" i="8"/>
  <c r="H153" i="8"/>
  <c r="I153" i="8"/>
  <c r="H154" i="8"/>
  <c r="I154" i="8"/>
  <c r="H155" i="8"/>
  <c r="I155" i="8"/>
  <c r="H156" i="8"/>
  <c r="I156" i="8"/>
  <c r="H157" i="8"/>
  <c r="I157" i="8"/>
  <c r="H158" i="8"/>
  <c r="I158" i="8"/>
  <c r="H159" i="8"/>
  <c r="I159" i="8"/>
  <c r="H160" i="8"/>
  <c r="I160" i="8"/>
  <c r="H161" i="8"/>
  <c r="I161" i="8"/>
  <c r="H162" i="8"/>
  <c r="I162" i="8"/>
  <c r="H163" i="8"/>
  <c r="I163" i="8"/>
  <c r="H164" i="8"/>
  <c r="I164" i="8"/>
  <c r="H165" i="8"/>
  <c r="I165" i="8"/>
  <c r="H166" i="8"/>
  <c r="I166" i="8"/>
  <c r="H167" i="8"/>
  <c r="I167" i="8"/>
  <c r="H168" i="8"/>
  <c r="I168" i="8"/>
  <c r="H169" i="8"/>
  <c r="I169" i="8"/>
  <c r="H170" i="8"/>
  <c r="I170" i="8"/>
  <c r="H171" i="8"/>
  <c r="I171" i="8"/>
  <c r="H172" i="8"/>
  <c r="I172" i="8"/>
  <c r="H173" i="8"/>
  <c r="I173" i="8"/>
  <c r="H174" i="8"/>
  <c r="I174" i="8"/>
  <c r="H175" i="8"/>
  <c r="I175" i="8"/>
  <c r="H176" i="8"/>
  <c r="I176" i="8"/>
  <c r="H177" i="8"/>
  <c r="I177" i="8"/>
  <c r="H178" i="8"/>
  <c r="I178" i="8"/>
  <c r="H179" i="8"/>
  <c r="I179" i="8"/>
  <c r="H180" i="8"/>
  <c r="I180" i="8"/>
  <c r="H181" i="8"/>
  <c r="I181" i="8"/>
  <c r="H182" i="8"/>
  <c r="I182" i="8"/>
  <c r="H183" i="8"/>
  <c r="I183" i="8"/>
  <c r="H184" i="8"/>
  <c r="I184" i="8"/>
  <c r="H185" i="8"/>
  <c r="I185" i="8"/>
  <c r="H186" i="8"/>
  <c r="I186" i="8"/>
  <c r="H187" i="8"/>
  <c r="I187" i="8"/>
  <c r="H188" i="8"/>
  <c r="I188" i="8"/>
  <c r="H189" i="8"/>
  <c r="I189" i="8"/>
  <c r="H190" i="8"/>
  <c r="I190" i="8"/>
  <c r="H191" i="8"/>
  <c r="I191" i="8"/>
  <c r="H192" i="8"/>
  <c r="I192" i="8"/>
  <c r="H193" i="8"/>
  <c r="I193" i="8"/>
  <c r="H194" i="8"/>
  <c r="I194" i="8"/>
  <c r="H195" i="8"/>
  <c r="I195" i="8"/>
  <c r="H196" i="8"/>
  <c r="I196" i="8"/>
  <c r="H197" i="8"/>
  <c r="I197" i="8"/>
  <c r="H198" i="8"/>
  <c r="I198" i="8"/>
  <c r="H199" i="8"/>
  <c r="I199" i="8"/>
  <c r="H200" i="8"/>
  <c r="I200" i="8"/>
  <c r="H201" i="8"/>
  <c r="I201" i="8"/>
  <c r="H202" i="8"/>
  <c r="I202" i="8"/>
  <c r="H203" i="8"/>
  <c r="I203" i="8"/>
  <c r="H204" i="8"/>
  <c r="I204" i="8"/>
  <c r="I5" i="8"/>
  <c r="W6" i="8" l="1"/>
  <c r="X6" i="8" s="1"/>
  <c r="Y68" i="8"/>
  <c r="X68" i="8"/>
  <c r="X88" i="8"/>
  <c r="Y88" i="8"/>
  <c r="Y123" i="8"/>
  <c r="X123" i="8"/>
  <c r="Y189" i="8"/>
  <c r="X189" i="8"/>
  <c r="Y131" i="8"/>
  <c r="X131" i="8"/>
  <c r="Y155" i="8"/>
  <c r="X155" i="8"/>
  <c r="Y179" i="8"/>
  <c r="X179" i="8"/>
  <c r="Y173" i="8"/>
  <c r="X173" i="8"/>
  <c r="Y72" i="8"/>
  <c r="X72" i="8"/>
  <c r="Y12" i="8"/>
  <c r="X12" i="8"/>
  <c r="Y16" i="8"/>
  <c r="X16" i="8"/>
  <c r="Y20" i="8"/>
  <c r="X20" i="8"/>
  <c r="Y24" i="8"/>
  <c r="X24" i="8"/>
  <c r="Y28" i="8"/>
  <c r="X28" i="8"/>
  <c r="Y32" i="8"/>
  <c r="X32" i="8"/>
  <c r="Y36" i="8"/>
  <c r="X36" i="8"/>
  <c r="Y40" i="8"/>
  <c r="X40" i="8"/>
  <c r="Y46" i="8"/>
  <c r="X46" i="8"/>
  <c r="Y54" i="8"/>
  <c r="X54" i="8"/>
  <c r="Y62" i="8"/>
  <c r="X62" i="8"/>
  <c r="Y127" i="8"/>
  <c r="X127" i="8"/>
  <c r="Y44" i="8"/>
  <c r="X44" i="8"/>
  <c r="Y52" i="8"/>
  <c r="X52" i="8"/>
  <c r="Y60" i="8"/>
  <c r="X60" i="8"/>
  <c r="Y129" i="8"/>
  <c r="X129" i="8"/>
  <c r="Y137" i="8"/>
  <c r="X137" i="8"/>
  <c r="Y145" i="8"/>
  <c r="X145" i="8"/>
  <c r="Y153" i="8"/>
  <c r="X153" i="8"/>
  <c r="Y177" i="8"/>
  <c r="X177" i="8"/>
  <c r="Y193" i="8"/>
  <c r="X193" i="8"/>
  <c r="X80" i="8"/>
  <c r="Y80" i="8"/>
  <c r="Y157" i="8"/>
  <c r="X157" i="8"/>
  <c r="Y139" i="8"/>
  <c r="X139" i="8"/>
  <c r="Y163" i="8"/>
  <c r="X163" i="8"/>
  <c r="Y187" i="8"/>
  <c r="X187" i="8"/>
  <c r="Y76" i="8"/>
  <c r="X76" i="8"/>
  <c r="Y115" i="8"/>
  <c r="X115" i="8"/>
  <c r="X78" i="8"/>
  <c r="Y78" i="8"/>
  <c r="Y169" i="8"/>
  <c r="X169" i="8"/>
  <c r="Y135" i="8"/>
  <c r="X135" i="8"/>
  <c r="Y143" i="8"/>
  <c r="X143" i="8"/>
  <c r="Y151" i="8"/>
  <c r="X151" i="8"/>
  <c r="Y159" i="8"/>
  <c r="X159" i="8"/>
  <c r="Y167" i="8"/>
  <c r="X167" i="8"/>
  <c r="Y175" i="8"/>
  <c r="X175" i="8"/>
  <c r="Y183" i="8"/>
  <c r="X183" i="8"/>
  <c r="Y191" i="8"/>
  <c r="X191" i="8"/>
  <c r="Y161" i="8"/>
  <c r="X161" i="8"/>
  <c r="Y185" i="8"/>
  <c r="X185" i="8"/>
  <c r="Y147" i="8"/>
  <c r="X147" i="8"/>
  <c r="Y171" i="8"/>
  <c r="X171" i="8"/>
  <c r="Y195" i="8"/>
  <c r="X195" i="8"/>
  <c r="Y14" i="8"/>
  <c r="X14" i="8"/>
  <c r="Y18" i="8"/>
  <c r="X18" i="8"/>
  <c r="Y22" i="8"/>
  <c r="X22" i="8"/>
  <c r="Y26" i="8"/>
  <c r="X26" i="8"/>
  <c r="Y30" i="8"/>
  <c r="X30" i="8"/>
  <c r="Y34" i="8"/>
  <c r="X34" i="8"/>
  <c r="Y38" i="8"/>
  <c r="X38" i="8"/>
  <c r="Y42" i="8"/>
  <c r="X42" i="8"/>
  <c r="Y50" i="8"/>
  <c r="X50" i="8"/>
  <c r="Y58" i="8"/>
  <c r="X58" i="8"/>
  <c r="Y119" i="8"/>
  <c r="X119" i="8"/>
  <c r="Y48" i="8"/>
  <c r="X48" i="8"/>
  <c r="Y56" i="8"/>
  <c r="X56" i="8"/>
  <c r="Y64" i="8"/>
  <c r="X64" i="8"/>
  <c r="X84" i="8"/>
  <c r="Y84" i="8"/>
  <c r="X86" i="8"/>
  <c r="Y86" i="8"/>
  <c r="Y133" i="8"/>
  <c r="X133" i="8"/>
  <c r="Y141" i="8"/>
  <c r="X141" i="8"/>
  <c r="Y149" i="8"/>
  <c r="X149" i="8"/>
  <c r="Y165" i="8"/>
  <c r="X165" i="8"/>
  <c r="Y181" i="8"/>
  <c r="X181" i="8"/>
  <c r="X197" i="8"/>
  <c r="Y197" i="8"/>
  <c r="O6" i="8"/>
  <c r="O8" i="8"/>
  <c r="O9" i="8"/>
  <c r="O10" i="8"/>
  <c r="O11" i="8"/>
  <c r="O12" i="8"/>
  <c r="O13" i="8"/>
  <c r="O14" i="8"/>
  <c r="O15" i="8"/>
  <c r="O16" i="8"/>
  <c r="O17" i="8"/>
  <c r="O18" i="8"/>
  <c r="O19" i="8"/>
  <c r="O20" i="8"/>
  <c r="O21" i="8"/>
  <c r="O22" i="8"/>
  <c r="O23" i="8"/>
  <c r="O24" i="8"/>
  <c r="O25" i="8"/>
  <c r="O26" i="8"/>
  <c r="O27" i="8"/>
  <c r="O28" i="8"/>
  <c r="O29" i="8"/>
  <c r="O30" i="8"/>
  <c r="O31" i="8"/>
  <c r="O32" i="8"/>
  <c r="O33" i="8"/>
  <c r="O34" i="8"/>
  <c r="O35" i="8"/>
  <c r="O36" i="8"/>
  <c r="O37" i="8"/>
  <c r="O38" i="8"/>
  <c r="O39" i="8"/>
  <c r="O40" i="8"/>
  <c r="O41" i="8"/>
  <c r="O42" i="8"/>
  <c r="O43" i="8"/>
  <c r="O44" i="8"/>
  <c r="O45" i="8"/>
  <c r="O46" i="8"/>
  <c r="O47" i="8"/>
  <c r="O48" i="8"/>
  <c r="O49" i="8"/>
  <c r="O50" i="8"/>
  <c r="O51" i="8"/>
  <c r="O52" i="8"/>
  <c r="O53" i="8"/>
  <c r="O54" i="8"/>
  <c r="O55" i="8"/>
  <c r="O56" i="8"/>
  <c r="O57" i="8"/>
  <c r="O58" i="8"/>
  <c r="O59" i="8"/>
  <c r="O60" i="8"/>
  <c r="O61" i="8"/>
  <c r="O62" i="8"/>
  <c r="O63" i="8"/>
  <c r="O64" i="8"/>
  <c r="O65" i="8"/>
  <c r="O66" i="8"/>
  <c r="O67" i="8"/>
  <c r="O68" i="8"/>
  <c r="O69" i="8"/>
  <c r="O70" i="8"/>
  <c r="O71" i="8"/>
  <c r="O72" i="8"/>
  <c r="O73" i="8"/>
  <c r="O74" i="8"/>
  <c r="O75" i="8"/>
  <c r="O76" i="8"/>
  <c r="O77" i="8"/>
  <c r="O78" i="8"/>
  <c r="O79" i="8"/>
  <c r="O80" i="8"/>
  <c r="O81" i="8"/>
  <c r="O82" i="8"/>
  <c r="O83" i="8"/>
  <c r="O84" i="8"/>
  <c r="O85" i="8"/>
  <c r="O86" i="8"/>
  <c r="O87" i="8"/>
  <c r="O88" i="8"/>
  <c r="O89" i="8"/>
  <c r="O90" i="8"/>
  <c r="O91" i="8"/>
  <c r="O92" i="8"/>
  <c r="O93" i="8"/>
  <c r="O94" i="8"/>
  <c r="O95" i="8"/>
  <c r="O96" i="8"/>
  <c r="O97" i="8"/>
  <c r="O98" i="8"/>
  <c r="O99" i="8"/>
  <c r="O100" i="8"/>
  <c r="O101" i="8"/>
  <c r="O102" i="8"/>
  <c r="O103" i="8"/>
  <c r="O104" i="8"/>
  <c r="O105" i="8"/>
  <c r="O106" i="8"/>
  <c r="O107" i="8"/>
  <c r="O108" i="8"/>
  <c r="O109" i="8"/>
  <c r="O110" i="8"/>
  <c r="O111" i="8"/>
  <c r="O112" i="8"/>
  <c r="O113" i="8"/>
  <c r="O114" i="8"/>
  <c r="O115" i="8"/>
  <c r="O116" i="8"/>
  <c r="O117" i="8"/>
  <c r="O118" i="8"/>
  <c r="O119" i="8"/>
  <c r="O120" i="8"/>
  <c r="O121" i="8"/>
  <c r="O122" i="8"/>
  <c r="O123" i="8"/>
  <c r="O124" i="8"/>
  <c r="O125" i="8"/>
  <c r="O126" i="8"/>
  <c r="O127" i="8"/>
  <c r="O128" i="8"/>
  <c r="O129" i="8"/>
  <c r="O130" i="8"/>
  <c r="O131" i="8"/>
  <c r="O132" i="8"/>
  <c r="O133" i="8"/>
  <c r="O134" i="8"/>
  <c r="O135" i="8"/>
  <c r="O136" i="8"/>
  <c r="O137" i="8"/>
  <c r="O138" i="8"/>
  <c r="O139" i="8"/>
  <c r="O140" i="8"/>
  <c r="O141" i="8"/>
  <c r="O142" i="8"/>
  <c r="O143" i="8"/>
  <c r="O144" i="8"/>
  <c r="O145" i="8"/>
  <c r="O146" i="8"/>
  <c r="O147" i="8"/>
  <c r="O148" i="8"/>
  <c r="O149" i="8"/>
  <c r="O150" i="8"/>
  <c r="O151" i="8"/>
  <c r="O152" i="8"/>
  <c r="O153" i="8"/>
  <c r="O154" i="8"/>
  <c r="O155" i="8"/>
  <c r="O156" i="8"/>
  <c r="O157" i="8"/>
  <c r="O158" i="8"/>
  <c r="O159" i="8"/>
  <c r="O160" i="8"/>
  <c r="O161" i="8"/>
  <c r="O162" i="8"/>
  <c r="O163" i="8"/>
  <c r="O164" i="8"/>
  <c r="O165" i="8"/>
  <c r="O166" i="8"/>
  <c r="O167" i="8"/>
  <c r="O168" i="8"/>
  <c r="O169" i="8"/>
  <c r="O170" i="8"/>
  <c r="O171" i="8"/>
  <c r="O172" i="8"/>
  <c r="O173" i="8"/>
  <c r="O174" i="8"/>
  <c r="O175" i="8"/>
  <c r="O176" i="8"/>
  <c r="O177" i="8"/>
  <c r="O178" i="8"/>
  <c r="O179" i="8"/>
  <c r="O180" i="8"/>
  <c r="O181" i="8"/>
  <c r="O182" i="8"/>
  <c r="O183" i="8"/>
  <c r="O184" i="8"/>
  <c r="O185" i="8"/>
  <c r="O186" i="8"/>
  <c r="O187" i="8"/>
  <c r="O188" i="8"/>
  <c r="O189" i="8"/>
  <c r="O190" i="8"/>
  <c r="O191" i="8"/>
  <c r="O192" i="8"/>
  <c r="O193" i="8"/>
  <c r="O194" i="8"/>
  <c r="O195" i="8"/>
  <c r="O196" i="8"/>
  <c r="O197" i="8"/>
  <c r="O198" i="8"/>
  <c r="O199" i="8"/>
  <c r="O200" i="8"/>
  <c r="O201" i="8"/>
  <c r="O202" i="8"/>
  <c r="O203" i="8"/>
  <c r="O204" i="8"/>
  <c r="O5" i="8"/>
  <c r="K5" i="8"/>
  <c r="Q5" i="8" s="1"/>
  <c r="O7" i="8"/>
  <c r="P7" i="8"/>
  <c r="Q7" i="8"/>
  <c r="P8" i="8"/>
  <c r="Q8" i="8"/>
  <c r="P9" i="8"/>
  <c r="Q9" i="8"/>
  <c r="P10" i="8"/>
  <c r="Q10" i="8"/>
  <c r="P11" i="8"/>
  <c r="Q11" i="8"/>
  <c r="P12" i="8"/>
  <c r="Q12" i="8"/>
  <c r="P13" i="8"/>
  <c r="Q13" i="8"/>
  <c r="P14" i="8"/>
  <c r="Q14" i="8"/>
  <c r="P15" i="8"/>
  <c r="Q15" i="8"/>
  <c r="P16" i="8"/>
  <c r="Q16" i="8"/>
  <c r="P17" i="8"/>
  <c r="Q17" i="8"/>
  <c r="P18" i="8"/>
  <c r="Q18" i="8"/>
  <c r="P19" i="8"/>
  <c r="Q19" i="8"/>
  <c r="P20" i="8"/>
  <c r="Q20" i="8"/>
  <c r="P21" i="8"/>
  <c r="Q21" i="8"/>
  <c r="P22" i="8"/>
  <c r="Q22" i="8"/>
  <c r="P23" i="8"/>
  <c r="Q23" i="8"/>
  <c r="P24" i="8"/>
  <c r="Q24" i="8"/>
  <c r="P25" i="8"/>
  <c r="Q25" i="8"/>
  <c r="P26" i="8"/>
  <c r="Q26" i="8"/>
  <c r="P27" i="8"/>
  <c r="Q27" i="8"/>
  <c r="P28" i="8"/>
  <c r="Q28" i="8"/>
  <c r="P29" i="8"/>
  <c r="Q29" i="8"/>
  <c r="P30" i="8"/>
  <c r="Q30" i="8"/>
  <c r="P31" i="8"/>
  <c r="Q31" i="8"/>
  <c r="P32" i="8"/>
  <c r="Q32" i="8"/>
  <c r="P33" i="8"/>
  <c r="Q33" i="8"/>
  <c r="P34" i="8"/>
  <c r="Q34" i="8"/>
  <c r="P35" i="8"/>
  <c r="Q35" i="8"/>
  <c r="P36" i="8"/>
  <c r="Q36" i="8"/>
  <c r="P37" i="8"/>
  <c r="Q37" i="8"/>
  <c r="P38" i="8"/>
  <c r="Q38" i="8"/>
  <c r="P39" i="8"/>
  <c r="Q39" i="8"/>
  <c r="P40" i="8"/>
  <c r="Q40" i="8"/>
  <c r="P41" i="8"/>
  <c r="Q41" i="8"/>
  <c r="P42" i="8"/>
  <c r="Q42" i="8"/>
  <c r="P43" i="8"/>
  <c r="Q43" i="8"/>
  <c r="P44" i="8"/>
  <c r="Q44" i="8"/>
  <c r="P45" i="8"/>
  <c r="Q45" i="8"/>
  <c r="P46" i="8"/>
  <c r="Q46" i="8"/>
  <c r="P47" i="8"/>
  <c r="Q47" i="8"/>
  <c r="P48" i="8"/>
  <c r="Q48" i="8"/>
  <c r="P49" i="8"/>
  <c r="Q49" i="8"/>
  <c r="P50" i="8"/>
  <c r="Q50" i="8"/>
  <c r="P51" i="8"/>
  <c r="Q51" i="8"/>
  <c r="P52" i="8"/>
  <c r="Q52" i="8"/>
  <c r="P53" i="8"/>
  <c r="Q53" i="8"/>
  <c r="P54" i="8"/>
  <c r="Q54" i="8"/>
  <c r="P55" i="8"/>
  <c r="Q55" i="8"/>
  <c r="P56" i="8"/>
  <c r="Q56" i="8"/>
  <c r="P57" i="8"/>
  <c r="Q57" i="8"/>
  <c r="P58" i="8"/>
  <c r="Q58" i="8"/>
  <c r="P59" i="8"/>
  <c r="Q59" i="8"/>
  <c r="P60" i="8"/>
  <c r="Q60" i="8"/>
  <c r="P61" i="8"/>
  <c r="Q61" i="8"/>
  <c r="P62" i="8"/>
  <c r="Q62" i="8"/>
  <c r="P63" i="8"/>
  <c r="Q63" i="8"/>
  <c r="P64" i="8"/>
  <c r="Q64" i="8"/>
  <c r="P65" i="8"/>
  <c r="Q65" i="8"/>
  <c r="P66" i="8"/>
  <c r="Q66" i="8"/>
  <c r="P67" i="8"/>
  <c r="Q67" i="8"/>
  <c r="P68" i="8"/>
  <c r="Q68" i="8"/>
  <c r="P69" i="8"/>
  <c r="Q69" i="8"/>
  <c r="P70" i="8"/>
  <c r="Q70" i="8"/>
  <c r="P71" i="8"/>
  <c r="Q71" i="8"/>
  <c r="P72" i="8"/>
  <c r="Q72" i="8"/>
  <c r="P73" i="8"/>
  <c r="Q73" i="8"/>
  <c r="P74" i="8"/>
  <c r="Q74" i="8"/>
  <c r="P75" i="8"/>
  <c r="Q75" i="8"/>
  <c r="P76" i="8"/>
  <c r="Q76" i="8"/>
  <c r="P77" i="8"/>
  <c r="Q77" i="8"/>
  <c r="P78" i="8"/>
  <c r="Q78" i="8"/>
  <c r="P79" i="8"/>
  <c r="Q79" i="8"/>
  <c r="P80" i="8"/>
  <c r="Q80" i="8"/>
  <c r="P81" i="8"/>
  <c r="Q81" i="8"/>
  <c r="P82" i="8"/>
  <c r="Q82" i="8"/>
  <c r="P83" i="8"/>
  <c r="Q83" i="8"/>
  <c r="P84" i="8"/>
  <c r="Q84" i="8"/>
  <c r="P85" i="8"/>
  <c r="Q85" i="8"/>
  <c r="P86" i="8"/>
  <c r="Q86" i="8"/>
  <c r="P87" i="8"/>
  <c r="Q87" i="8"/>
  <c r="P88" i="8"/>
  <c r="Q88" i="8"/>
  <c r="P89" i="8"/>
  <c r="Q89" i="8"/>
  <c r="P90" i="8"/>
  <c r="Q90" i="8"/>
  <c r="P91" i="8"/>
  <c r="Q91" i="8"/>
  <c r="P92" i="8"/>
  <c r="Q92" i="8"/>
  <c r="P93" i="8"/>
  <c r="Q93" i="8"/>
  <c r="P94" i="8"/>
  <c r="Q94" i="8"/>
  <c r="P95" i="8"/>
  <c r="Q95" i="8"/>
  <c r="P96" i="8"/>
  <c r="Q96" i="8"/>
  <c r="P97" i="8"/>
  <c r="Q97" i="8"/>
  <c r="P98" i="8"/>
  <c r="Q98" i="8"/>
  <c r="P99" i="8"/>
  <c r="Q99" i="8"/>
  <c r="P100" i="8"/>
  <c r="Q100" i="8"/>
  <c r="P101" i="8"/>
  <c r="Q101" i="8"/>
  <c r="P102" i="8"/>
  <c r="Q102" i="8"/>
  <c r="P103" i="8"/>
  <c r="Q103" i="8"/>
  <c r="P104" i="8"/>
  <c r="Q104" i="8"/>
  <c r="P105" i="8"/>
  <c r="Q105" i="8"/>
  <c r="P106" i="8"/>
  <c r="Q106" i="8"/>
  <c r="P107" i="8"/>
  <c r="Q107" i="8"/>
  <c r="P108" i="8"/>
  <c r="Q108" i="8"/>
  <c r="P109" i="8"/>
  <c r="Q109" i="8"/>
  <c r="P110" i="8"/>
  <c r="Q110" i="8"/>
  <c r="P111" i="8"/>
  <c r="Q111" i="8"/>
  <c r="P112" i="8"/>
  <c r="Q112" i="8"/>
  <c r="P113" i="8"/>
  <c r="Q113" i="8"/>
  <c r="P114" i="8"/>
  <c r="Q114" i="8"/>
  <c r="P115" i="8"/>
  <c r="Q115" i="8"/>
  <c r="P116" i="8"/>
  <c r="Q116" i="8"/>
  <c r="P117" i="8"/>
  <c r="Q117" i="8"/>
  <c r="P118" i="8"/>
  <c r="Q118" i="8"/>
  <c r="P119" i="8"/>
  <c r="Q119" i="8"/>
  <c r="P120" i="8"/>
  <c r="Q120" i="8"/>
  <c r="P121" i="8"/>
  <c r="Q121" i="8"/>
  <c r="P122" i="8"/>
  <c r="Q122" i="8"/>
  <c r="P123" i="8"/>
  <c r="Q123" i="8"/>
  <c r="P124" i="8"/>
  <c r="Q124" i="8"/>
  <c r="P125" i="8"/>
  <c r="Q125" i="8"/>
  <c r="P126" i="8"/>
  <c r="Q126" i="8"/>
  <c r="P127" i="8"/>
  <c r="Q127" i="8"/>
  <c r="P128" i="8"/>
  <c r="Q128" i="8"/>
  <c r="P129" i="8"/>
  <c r="Q129" i="8"/>
  <c r="P130" i="8"/>
  <c r="Q130" i="8"/>
  <c r="P131" i="8"/>
  <c r="Q131" i="8"/>
  <c r="P132" i="8"/>
  <c r="Q132" i="8"/>
  <c r="P133" i="8"/>
  <c r="Q133" i="8"/>
  <c r="P134" i="8"/>
  <c r="Q134" i="8"/>
  <c r="P135" i="8"/>
  <c r="Q135" i="8"/>
  <c r="P136" i="8"/>
  <c r="Q136" i="8"/>
  <c r="P137" i="8"/>
  <c r="Q137" i="8"/>
  <c r="P138" i="8"/>
  <c r="Q138" i="8"/>
  <c r="P139" i="8"/>
  <c r="Q139" i="8"/>
  <c r="P140" i="8"/>
  <c r="Q140" i="8"/>
  <c r="P141" i="8"/>
  <c r="Q141" i="8"/>
  <c r="P142" i="8"/>
  <c r="Q142" i="8"/>
  <c r="P143" i="8"/>
  <c r="Q143" i="8"/>
  <c r="P144" i="8"/>
  <c r="Q144" i="8"/>
  <c r="P145" i="8"/>
  <c r="Q145" i="8"/>
  <c r="P146" i="8"/>
  <c r="Q146" i="8"/>
  <c r="P147" i="8"/>
  <c r="Q147" i="8"/>
  <c r="P148" i="8"/>
  <c r="Q148" i="8"/>
  <c r="P149" i="8"/>
  <c r="Q149" i="8"/>
  <c r="P150" i="8"/>
  <c r="Q150" i="8"/>
  <c r="P151" i="8"/>
  <c r="Q151" i="8"/>
  <c r="P152" i="8"/>
  <c r="Q152" i="8"/>
  <c r="P153" i="8"/>
  <c r="Q153" i="8"/>
  <c r="P154" i="8"/>
  <c r="Q154" i="8"/>
  <c r="P155" i="8"/>
  <c r="Q155" i="8"/>
  <c r="P156" i="8"/>
  <c r="Q156" i="8"/>
  <c r="P157" i="8"/>
  <c r="Q157" i="8"/>
  <c r="P158" i="8"/>
  <c r="Q158" i="8"/>
  <c r="P159" i="8"/>
  <c r="Q159" i="8"/>
  <c r="P160" i="8"/>
  <c r="Q160" i="8"/>
  <c r="P161" i="8"/>
  <c r="Q161" i="8"/>
  <c r="P162" i="8"/>
  <c r="Q162" i="8"/>
  <c r="P163" i="8"/>
  <c r="Q163" i="8"/>
  <c r="P164" i="8"/>
  <c r="Q164" i="8"/>
  <c r="P165" i="8"/>
  <c r="Q165" i="8"/>
  <c r="P166" i="8"/>
  <c r="Q166" i="8"/>
  <c r="P167" i="8"/>
  <c r="Q167" i="8"/>
  <c r="P168" i="8"/>
  <c r="Q168" i="8"/>
  <c r="P169" i="8"/>
  <c r="Q169" i="8"/>
  <c r="P170" i="8"/>
  <c r="Q170" i="8"/>
  <c r="P171" i="8"/>
  <c r="Q171" i="8"/>
  <c r="P172" i="8"/>
  <c r="Q172" i="8"/>
  <c r="P173" i="8"/>
  <c r="Q173" i="8"/>
  <c r="P174" i="8"/>
  <c r="Q174" i="8"/>
  <c r="P175" i="8"/>
  <c r="Q175" i="8"/>
  <c r="P176" i="8"/>
  <c r="Q176" i="8"/>
  <c r="P177" i="8"/>
  <c r="Q177" i="8"/>
  <c r="P178" i="8"/>
  <c r="Q178" i="8"/>
  <c r="P179" i="8"/>
  <c r="Q179" i="8"/>
  <c r="P180" i="8"/>
  <c r="Q180" i="8"/>
  <c r="P181" i="8"/>
  <c r="Q181" i="8"/>
  <c r="P182" i="8"/>
  <c r="Q182" i="8"/>
  <c r="P183" i="8"/>
  <c r="Q183" i="8"/>
  <c r="P184" i="8"/>
  <c r="Q184" i="8"/>
  <c r="P185" i="8"/>
  <c r="Q185" i="8"/>
  <c r="P186" i="8"/>
  <c r="Q186" i="8"/>
  <c r="P187" i="8"/>
  <c r="Q187" i="8"/>
  <c r="P188" i="8"/>
  <c r="Q188" i="8"/>
  <c r="P189" i="8"/>
  <c r="Q189" i="8"/>
  <c r="P190" i="8"/>
  <c r="Q190" i="8"/>
  <c r="P191" i="8"/>
  <c r="Q191" i="8"/>
  <c r="P192" i="8"/>
  <c r="Q192" i="8"/>
  <c r="P193" i="8"/>
  <c r="Q193" i="8"/>
  <c r="P194" i="8"/>
  <c r="Q194" i="8"/>
  <c r="P195" i="8"/>
  <c r="Q195" i="8"/>
  <c r="P196" i="8"/>
  <c r="Q196" i="8"/>
  <c r="P197" i="8"/>
  <c r="Q197" i="8"/>
  <c r="P198" i="8"/>
  <c r="Q198" i="8"/>
  <c r="P199" i="8"/>
  <c r="Q199" i="8"/>
  <c r="P200" i="8"/>
  <c r="Q200" i="8"/>
  <c r="P201" i="8"/>
  <c r="Q201" i="8"/>
  <c r="P202" i="8"/>
  <c r="Q202" i="8"/>
  <c r="P203" i="8"/>
  <c r="Q203" i="8"/>
  <c r="P204" i="8"/>
  <c r="Q204" i="8"/>
  <c r="Q6" i="8"/>
  <c r="P6" i="8"/>
  <c r="W5" i="8" l="1"/>
  <c r="X5" i="8" s="1"/>
  <c r="F5" i="11" l="1"/>
  <c r="H5" i="11" s="1"/>
  <c r="L22" i="5" l="1"/>
  <c r="M22" i="5" s="1"/>
  <c r="K22" i="5"/>
  <c r="K5" i="5" l="1"/>
  <c r="K7" i="5"/>
  <c r="K6" i="5"/>
  <c r="K22" i="6"/>
  <c r="L5" i="5"/>
  <c r="M5" i="5" s="1"/>
  <c r="L6" i="5"/>
  <c r="M6" i="5" s="1"/>
  <c r="L7" i="5"/>
  <c r="M7" i="5" s="1"/>
  <c r="K8" i="5"/>
  <c r="L8" i="5"/>
  <c r="M8" i="5" s="1"/>
  <c r="K9" i="5"/>
  <c r="L9" i="5"/>
  <c r="M9" i="5" s="1"/>
  <c r="K10" i="5"/>
  <c r="L10" i="5"/>
  <c r="M10" i="5" s="1"/>
  <c r="K11" i="5"/>
  <c r="L11" i="5"/>
  <c r="M11" i="5" s="1"/>
  <c r="K12" i="5"/>
  <c r="L12" i="5"/>
  <c r="M12" i="5" s="1"/>
  <c r="K13" i="5"/>
  <c r="L13" i="5"/>
  <c r="M13" i="5" s="1"/>
  <c r="K14" i="5"/>
  <c r="L14" i="5"/>
  <c r="M14" i="5" s="1"/>
  <c r="K15" i="5"/>
  <c r="L15" i="5"/>
  <c r="M15" i="5" s="1"/>
  <c r="K16" i="5"/>
  <c r="L16" i="5"/>
  <c r="M16" i="5" s="1"/>
  <c r="K17" i="5"/>
  <c r="L17" i="5"/>
  <c r="M17" i="5" s="1"/>
  <c r="K18" i="5"/>
  <c r="L18" i="5"/>
  <c r="M18" i="5" s="1"/>
  <c r="L6" i="6"/>
  <c r="M6" i="6" s="1"/>
  <c r="L7" i="6"/>
  <c r="M7" i="6" s="1"/>
  <c r="L8" i="6"/>
  <c r="M8" i="6" s="1"/>
  <c r="L9" i="6"/>
  <c r="M9" i="6" s="1"/>
  <c r="L10" i="6"/>
  <c r="M10" i="6" s="1"/>
  <c r="L11" i="6"/>
  <c r="M11" i="6" s="1"/>
  <c r="L12" i="6"/>
  <c r="M12" i="6" s="1"/>
  <c r="L13" i="6"/>
  <c r="M13" i="6" s="1"/>
  <c r="L14" i="6"/>
  <c r="M14" i="6" s="1"/>
  <c r="L15" i="6"/>
  <c r="M15" i="6" s="1"/>
  <c r="L16" i="6"/>
  <c r="M16" i="6" s="1"/>
  <c r="L17" i="6"/>
  <c r="M17" i="6" s="1"/>
  <c r="L18" i="6"/>
  <c r="M18" i="6" s="1"/>
  <c r="L5" i="6"/>
  <c r="K6" i="6"/>
  <c r="K7" i="6"/>
  <c r="K8" i="6"/>
  <c r="K9" i="6"/>
  <c r="K10" i="6"/>
  <c r="K11" i="6"/>
  <c r="K12" i="6"/>
  <c r="K13" i="6"/>
  <c r="K14" i="6"/>
  <c r="K15" i="6"/>
  <c r="K16" i="6"/>
  <c r="K17" i="6"/>
  <c r="K18" i="6"/>
  <c r="K5" i="6"/>
  <c r="K23" i="6"/>
  <c r="L23" i="6"/>
  <c r="M23" i="6" s="1"/>
  <c r="K24" i="6"/>
  <c r="L24" i="6"/>
  <c r="M24" i="6" s="1"/>
  <c r="K25" i="6"/>
  <c r="L25" i="6"/>
  <c r="M25" i="6" s="1"/>
  <c r="K26" i="6"/>
  <c r="L26" i="6"/>
  <c r="M26" i="6" s="1"/>
  <c r="K27" i="6"/>
  <c r="L27" i="6"/>
  <c r="M27" i="6" s="1"/>
  <c r="K28" i="6"/>
  <c r="L28" i="6"/>
  <c r="M28" i="6" s="1"/>
  <c r="K29" i="6"/>
  <c r="L29" i="6"/>
  <c r="M29" i="6" s="1"/>
  <c r="K30" i="6"/>
  <c r="L30" i="6"/>
  <c r="M30" i="6" s="1"/>
  <c r="K31" i="6"/>
  <c r="L31" i="6"/>
  <c r="M31" i="6" s="1"/>
  <c r="K32" i="6"/>
  <c r="L32" i="6"/>
  <c r="M32" i="6" s="1"/>
  <c r="K33" i="6"/>
  <c r="L33" i="6"/>
  <c r="M33" i="6" s="1"/>
  <c r="K34" i="6"/>
  <c r="L34" i="6"/>
  <c r="M34" i="6" s="1"/>
  <c r="F5" i="5"/>
  <c r="F22" i="5"/>
  <c r="G5" i="5"/>
  <c r="H5" i="5"/>
  <c r="O22" i="5" l="1"/>
  <c r="I22" i="5"/>
  <c r="I5" i="5"/>
  <c r="M5" i="6"/>
  <c r="J35" i="6"/>
  <c r="N39" i="6" s="1"/>
  <c r="N43" i="6" s="1"/>
  <c r="H34" i="6"/>
  <c r="G34" i="6"/>
  <c r="F34" i="6"/>
  <c r="I34" i="6" s="1"/>
  <c r="N34" i="6" s="1"/>
  <c r="O34" i="6" s="1"/>
  <c r="H33" i="6"/>
  <c r="G33" i="6"/>
  <c r="F33" i="6"/>
  <c r="I33" i="6" s="1"/>
  <c r="N33" i="6" s="1"/>
  <c r="O33" i="6" s="1"/>
  <c r="H32" i="6"/>
  <c r="G32" i="6"/>
  <c r="F32" i="6"/>
  <c r="I32" i="6" s="1"/>
  <c r="N32" i="6" s="1"/>
  <c r="O32" i="6" s="1"/>
  <c r="H31" i="6"/>
  <c r="G31" i="6"/>
  <c r="F31" i="6"/>
  <c r="I31" i="6" s="1"/>
  <c r="N31" i="6" s="1"/>
  <c r="O31" i="6" s="1"/>
  <c r="H30" i="6"/>
  <c r="G30" i="6"/>
  <c r="F30" i="6"/>
  <c r="I30" i="6" s="1"/>
  <c r="N30" i="6" s="1"/>
  <c r="O30" i="6" s="1"/>
  <c r="H29" i="6"/>
  <c r="G29" i="6"/>
  <c r="F29" i="6"/>
  <c r="I29" i="6" s="1"/>
  <c r="N29" i="6" s="1"/>
  <c r="O29" i="6" s="1"/>
  <c r="H28" i="6"/>
  <c r="G28" i="6"/>
  <c r="F28" i="6"/>
  <c r="I28" i="6" s="1"/>
  <c r="N28" i="6" s="1"/>
  <c r="O28" i="6" s="1"/>
  <c r="H27" i="6"/>
  <c r="G27" i="6"/>
  <c r="F27" i="6"/>
  <c r="I27" i="6" s="1"/>
  <c r="N27" i="6" s="1"/>
  <c r="O27" i="6" s="1"/>
  <c r="H26" i="6"/>
  <c r="G26" i="6"/>
  <c r="F26" i="6"/>
  <c r="I26" i="6" s="1"/>
  <c r="N26" i="6" s="1"/>
  <c r="O26" i="6" s="1"/>
  <c r="H25" i="6"/>
  <c r="G25" i="6"/>
  <c r="F25" i="6"/>
  <c r="I25" i="6" s="1"/>
  <c r="N25" i="6" s="1"/>
  <c r="O25" i="6" s="1"/>
  <c r="H24" i="6"/>
  <c r="G24" i="6"/>
  <c r="F24" i="6"/>
  <c r="I24" i="6" s="1"/>
  <c r="N24" i="6" s="1"/>
  <c r="O24" i="6" s="1"/>
  <c r="H23" i="6"/>
  <c r="G23" i="6"/>
  <c r="F23" i="6"/>
  <c r="I23" i="6" s="1"/>
  <c r="N23" i="6" s="1"/>
  <c r="O23" i="6" s="1"/>
  <c r="L40" i="6"/>
  <c r="H22" i="6"/>
  <c r="G22" i="6"/>
  <c r="F22" i="6"/>
  <c r="I22" i="6" s="1"/>
  <c r="I19" i="6" s="1"/>
  <c r="H18" i="6"/>
  <c r="G18" i="6"/>
  <c r="F18" i="6"/>
  <c r="I18" i="6" s="1"/>
  <c r="N18" i="6" s="1"/>
  <c r="O18" i="6" s="1"/>
  <c r="H17" i="6"/>
  <c r="G17" i="6"/>
  <c r="F17" i="6"/>
  <c r="I17" i="6" s="1"/>
  <c r="N17" i="6" s="1"/>
  <c r="O17" i="6" s="1"/>
  <c r="H16" i="6"/>
  <c r="G16" i="6"/>
  <c r="F16" i="6"/>
  <c r="I16" i="6" s="1"/>
  <c r="N16" i="6" s="1"/>
  <c r="O16" i="6" s="1"/>
  <c r="H15" i="6"/>
  <c r="G15" i="6"/>
  <c r="F15" i="6"/>
  <c r="I15" i="6" s="1"/>
  <c r="N15" i="6" s="1"/>
  <c r="O15" i="6" s="1"/>
  <c r="H14" i="6"/>
  <c r="G14" i="6"/>
  <c r="F14" i="6"/>
  <c r="I14" i="6" s="1"/>
  <c r="N14" i="6" s="1"/>
  <c r="O14" i="6" s="1"/>
  <c r="H13" i="6"/>
  <c r="G13" i="6"/>
  <c r="F13" i="6"/>
  <c r="I13" i="6" s="1"/>
  <c r="N13" i="6" s="1"/>
  <c r="O13" i="6" s="1"/>
  <c r="H12" i="6"/>
  <c r="G12" i="6"/>
  <c r="F12" i="6"/>
  <c r="I12" i="6" s="1"/>
  <c r="N12" i="6" s="1"/>
  <c r="O12" i="6" s="1"/>
  <c r="H11" i="6"/>
  <c r="G11" i="6"/>
  <c r="F11" i="6"/>
  <c r="I11" i="6" s="1"/>
  <c r="N11" i="6" s="1"/>
  <c r="O11" i="6" s="1"/>
  <c r="H10" i="6"/>
  <c r="G10" i="6"/>
  <c r="F10" i="6"/>
  <c r="I10" i="6" s="1"/>
  <c r="N10" i="6" s="1"/>
  <c r="O10" i="6" s="1"/>
  <c r="H9" i="6"/>
  <c r="G9" i="6"/>
  <c r="F9" i="6"/>
  <c r="I9" i="6" s="1"/>
  <c r="N9" i="6" s="1"/>
  <c r="O9" i="6" s="1"/>
  <c r="H8" i="6"/>
  <c r="G8" i="6"/>
  <c r="F8" i="6"/>
  <c r="I8" i="6" s="1"/>
  <c r="N8" i="6" s="1"/>
  <c r="O8" i="6" s="1"/>
  <c r="H7" i="6"/>
  <c r="G7" i="6"/>
  <c r="F7" i="6"/>
  <c r="I7" i="6" s="1"/>
  <c r="N7" i="6" s="1"/>
  <c r="O7" i="6" s="1"/>
  <c r="H6" i="6"/>
  <c r="G6" i="6"/>
  <c r="F6" i="6"/>
  <c r="I6" i="6" s="1"/>
  <c r="N6" i="6" s="1"/>
  <c r="O6" i="6" s="1"/>
  <c r="H5" i="6"/>
  <c r="G5" i="6"/>
  <c r="F5" i="6"/>
  <c r="I5" i="6" s="1"/>
  <c r="N5" i="6" l="1"/>
  <c r="I35" i="6"/>
  <c r="N44" i="6"/>
  <c r="N45" i="6" s="1"/>
  <c r="L22" i="6"/>
  <c r="M22" i="6" s="1"/>
  <c r="O41" i="6" s="1"/>
  <c r="L41" i="6"/>
  <c r="F27" i="5"/>
  <c r="O27" i="5" s="1"/>
  <c r="G27" i="5"/>
  <c r="H27" i="5"/>
  <c r="K27" i="5"/>
  <c r="L27" i="5"/>
  <c r="M27" i="5" s="1"/>
  <c r="N27" i="5"/>
  <c r="F28" i="5"/>
  <c r="O28" i="5" s="1"/>
  <c r="G28" i="5"/>
  <c r="H28" i="5"/>
  <c r="K28" i="5"/>
  <c r="L28" i="5"/>
  <c r="M28" i="5" s="1"/>
  <c r="N28" i="5"/>
  <c r="F29" i="5"/>
  <c r="O29" i="5" s="1"/>
  <c r="G29" i="5"/>
  <c r="H29" i="5"/>
  <c r="K29" i="5"/>
  <c r="L29" i="5"/>
  <c r="M29" i="5" s="1"/>
  <c r="N29" i="5"/>
  <c r="F30" i="5"/>
  <c r="O30" i="5" s="1"/>
  <c r="G30" i="5"/>
  <c r="H30" i="5"/>
  <c r="K30" i="5"/>
  <c r="L30" i="5"/>
  <c r="M30" i="5" s="1"/>
  <c r="N30" i="5"/>
  <c r="N24" i="5"/>
  <c r="N25" i="5"/>
  <c r="N26" i="5"/>
  <c r="N31" i="5"/>
  <c r="N32" i="5"/>
  <c r="N33" i="5"/>
  <c r="N34" i="5"/>
  <c r="N23" i="5"/>
  <c r="L24" i="5"/>
  <c r="M24" i="5" s="1"/>
  <c r="L25" i="5"/>
  <c r="M25" i="5" s="1"/>
  <c r="L26" i="5"/>
  <c r="M26" i="5" s="1"/>
  <c r="L31" i="5"/>
  <c r="M31" i="5" s="1"/>
  <c r="L32" i="5"/>
  <c r="M32" i="5" s="1"/>
  <c r="L33" i="5"/>
  <c r="M33" i="5" s="1"/>
  <c r="L34" i="5"/>
  <c r="M34" i="5" s="1"/>
  <c r="L23" i="5"/>
  <c r="M23" i="5" s="1"/>
  <c r="J35" i="5"/>
  <c r="N39" i="5" s="1"/>
  <c r="G23" i="5"/>
  <c r="H23" i="5"/>
  <c r="G24" i="5"/>
  <c r="H24" i="5"/>
  <c r="G25" i="5"/>
  <c r="H25" i="5"/>
  <c r="G26" i="5"/>
  <c r="H26" i="5"/>
  <c r="G31" i="5"/>
  <c r="H31" i="5"/>
  <c r="G32" i="5"/>
  <c r="H32" i="5"/>
  <c r="G33" i="5"/>
  <c r="H33" i="5"/>
  <c r="G34" i="5"/>
  <c r="H34" i="5"/>
  <c r="H22" i="5"/>
  <c r="G22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23" i="5"/>
  <c r="O23" i="5" s="1"/>
  <c r="K23" i="5"/>
  <c r="F24" i="5"/>
  <c r="O24" i="5" s="1"/>
  <c r="K24" i="5"/>
  <c r="F25" i="5"/>
  <c r="O25" i="5" s="1"/>
  <c r="K25" i="5"/>
  <c r="F26" i="5"/>
  <c r="O26" i="5" s="1"/>
  <c r="K26" i="5"/>
  <c r="F31" i="5"/>
  <c r="O31" i="5" s="1"/>
  <c r="K31" i="5"/>
  <c r="F32" i="5"/>
  <c r="O32" i="5" s="1"/>
  <c r="K32" i="5"/>
  <c r="F33" i="5"/>
  <c r="O33" i="5" s="1"/>
  <c r="K33" i="5"/>
  <c r="F34" i="5"/>
  <c r="O34" i="5" s="1"/>
  <c r="K34" i="5"/>
  <c r="O14" i="5" l="1"/>
  <c r="I14" i="5"/>
  <c r="O7" i="5"/>
  <c r="N7" i="5" s="1"/>
  <c r="I7" i="5"/>
  <c r="O18" i="5"/>
  <c r="I18" i="5"/>
  <c r="O6" i="5"/>
  <c r="I6" i="5"/>
  <c r="O17" i="5"/>
  <c r="I17" i="5"/>
  <c r="O11" i="5"/>
  <c r="I11" i="5"/>
  <c r="I16" i="5"/>
  <c r="O16" i="5"/>
  <c r="I10" i="5"/>
  <c r="O10" i="5"/>
  <c r="I15" i="5"/>
  <c r="O15" i="5"/>
  <c r="I9" i="5"/>
  <c r="O9" i="5"/>
  <c r="O8" i="5"/>
  <c r="N8" i="5" s="1"/>
  <c r="I8" i="5"/>
  <c r="I13" i="5"/>
  <c r="O13" i="5"/>
  <c r="O12" i="5"/>
  <c r="I12" i="5"/>
  <c r="N11" i="5"/>
  <c r="N18" i="5"/>
  <c r="N10" i="5"/>
  <c r="N17" i="5"/>
  <c r="N13" i="5"/>
  <c r="N9" i="5"/>
  <c r="N15" i="5"/>
  <c r="N14" i="5"/>
  <c r="N16" i="5"/>
  <c r="N12" i="5"/>
  <c r="N6" i="5"/>
  <c r="O5" i="6"/>
  <c r="N19" i="6"/>
  <c r="O19" i="6" s="1"/>
  <c r="I34" i="5"/>
  <c r="I30" i="5"/>
  <c r="I26" i="5"/>
  <c r="N22" i="6"/>
  <c r="O40" i="6"/>
  <c r="O42" i="6" s="1"/>
  <c r="I33" i="5"/>
  <c r="I29" i="5"/>
  <c r="I25" i="5"/>
  <c r="I32" i="5"/>
  <c r="I28" i="5"/>
  <c r="I24" i="5"/>
  <c r="I31" i="5"/>
  <c r="I27" i="5"/>
  <c r="I23" i="5"/>
  <c r="O38" i="6" l="1"/>
  <c r="O43" i="6" s="1"/>
  <c r="N22" i="5"/>
  <c r="N35" i="6"/>
  <c r="O35" i="6" s="1"/>
  <c r="O22" i="6"/>
  <c r="L41" i="5"/>
  <c r="L40" i="5"/>
  <c r="O44" i="6" l="1"/>
  <c r="I35" i="5"/>
  <c r="I19" i="5"/>
  <c r="O40" i="5"/>
  <c r="O41" i="5"/>
  <c r="O45" i="6"/>
  <c r="N19" i="5"/>
  <c r="K47" i="6" l="1"/>
  <c r="O47" i="6"/>
  <c r="O38" i="5"/>
  <c r="O42" i="5"/>
  <c r="O19" i="5"/>
  <c r="O43" i="5" l="1"/>
  <c r="O44" i="5"/>
  <c r="N43" i="5"/>
  <c r="O45" i="5" l="1"/>
  <c r="K47" i="5" s="1"/>
  <c r="N44" i="5"/>
  <c r="N45" i="5" s="1"/>
  <c r="O47" i="5" l="1"/>
  <c r="N35" i="5" l="1"/>
  <c r="O35" i="5" s="1"/>
</calcChain>
</file>

<file path=xl/sharedStrings.xml><?xml version="1.0" encoding="utf-8"?>
<sst xmlns="http://schemas.openxmlformats.org/spreadsheetml/2006/main" count="710" uniqueCount="94">
  <si>
    <t>A</t>
  </si>
  <si>
    <t>HEURE CREUSE / HEURE PLEINE</t>
  </si>
  <si>
    <t>TOTAL HT</t>
  </si>
  <si>
    <t>Heure_creuse</t>
  </si>
  <si>
    <t>Heure_pleine</t>
  </si>
  <si>
    <t>TOTAL TTC</t>
  </si>
  <si>
    <t>TOTAL COMMISSION HT</t>
  </si>
  <si>
    <t>TOTAL HT LOCATION TERRAIN</t>
  </si>
  <si>
    <t>LOCATION TERRAIN PAR SPORT UNITY DU MOIS DE :</t>
  </si>
  <si>
    <t>PRESTATIONS DE SERVICE DU MOIS DE :</t>
  </si>
  <si>
    <t>Commission</t>
  </si>
  <si>
    <t>montant commission</t>
  </si>
  <si>
    <t>Détail Heure creuse 15%:</t>
  </si>
  <si>
    <t>Détail Heure pleine 10%:</t>
  </si>
  <si>
    <t>TVA 20%</t>
  </si>
  <si>
    <t>Septembre 2020</t>
  </si>
  <si>
    <t>DATE DU DEVIS</t>
  </si>
  <si>
    <t>20200825-000582</t>
  </si>
  <si>
    <t>TEMPS DE JEU</t>
  </si>
  <si>
    <t>DEBUT RESERVATION TERRAIN APEX</t>
  </si>
  <si>
    <t>FIN RESERVATION TERRAIN APEX</t>
  </si>
  <si>
    <t>temps de préparation (30min)
+ rangement (30min):</t>
  </si>
  <si>
    <t>DATE DE 
LOCATION/ PRESTATION</t>
  </si>
  <si>
    <t>LOCATION TERRAIN</t>
  </si>
  <si>
    <t>PRESTATION SPORT UNITY</t>
  </si>
  <si>
    <t>TOTAL HT PRESTATION DE SERVICE HORS COMMISSIONS</t>
  </si>
  <si>
    <t>L'AUTRE USINE</t>
  </si>
  <si>
    <t>SPORT UNITY</t>
  </si>
  <si>
    <t>DEVRA REGLER PAR VIREMENT LA SOMME DE</t>
  </si>
  <si>
    <t>N° DE DEVIS</t>
  </si>
  <si>
    <t>-</t>
  </si>
  <si>
    <t>DEBUT TEMPS DE JEU</t>
  </si>
  <si>
    <t>FIN TEMPS DE JEU</t>
  </si>
  <si>
    <t xml:space="preserve">
</t>
  </si>
  <si>
    <r>
      <t xml:space="preserve">DEBUT RESERVATION TERRAIN APEX
</t>
    </r>
    <r>
      <rPr>
        <sz val="11"/>
        <color theme="0"/>
        <rFont val="Georgia"/>
        <family val="1"/>
      </rPr>
      <t>temps de préparation (30min)</t>
    </r>
  </si>
  <si>
    <r>
      <t xml:space="preserve">FIN RESERVATION TERRAIN APEX
</t>
    </r>
    <r>
      <rPr>
        <sz val="11"/>
        <color theme="0"/>
        <rFont val="Georgia"/>
        <family val="1"/>
      </rPr>
      <t>rangement (30min)</t>
    </r>
  </si>
  <si>
    <t>Heure</t>
  </si>
  <si>
    <t>type d'heure</t>
  </si>
  <si>
    <t>NOM DU CLIENT</t>
  </si>
  <si>
    <t>N° DE TELEPHONE</t>
  </si>
  <si>
    <t>PRISE DE CONTACT LE</t>
  </si>
  <si>
    <t>NB DE JOUEUR</t>
  </si>
  <si>
    <t>DEBUT DU CRENEAU</t>
  </si>
  <si>
    <t>MONTANT ACOMPTE ENCAISSE</t>
  </si>
  <si>
    <t>DATE DE L'ACOMPTE</t>
  </si>
  <si>
    <t>RESTE A PAYER</t>
  </si>
  <si>
    <t>MICHEL Martin</t>
  </si>
  <si>
    <t>FIN DU CRENEAU</t>
  </si>
  <si>
    <t>TYPE DE CRENEAU</t>
  </si>
  <si>
    <t>MONTANT PRESTATION
TTC</t>
  </si>
  <si>
    <t>base de donnée client</t>
  </si>
  <si>
    <t>CRENEAU APEX</t>
  </si>
  <si>
    <t>début de la réservation</t>
  </si>
  <si>
    <t>fin de la réservation</t>
  </si>
  <si>
    <t>DATE DE LA RESERVATION</t>
  </si>
  <si>
    <t>COMMISSION</t>
  </si>
  <si>
    <t>TYPE DE CONTRAT</t>
  </si>
  <si>
    <t>DATE DE FACTURATION:</t>
  </si>
  <si>
    <t>P1</t>
  </si>
  <si>
    <t>Bubble foot</t>
  </si>
  <si>
    <t>P2</t>
  </si>
  <si>
    <t>P3</t>
  </si>
  <si>
    <t>P4</t>
  </si>
  <si>
    <t>P5</t>
  </si>
  <si>
    <t>temps</t>
  </si>
  <si>
    <t>descriptif</t>
  </si>
  <si>
    <t>montant</t>
  </si>
  <si>
    <t>commision 1</t>
  </si>
  <si>
    <t>commission 2</t>
  </si>
  <si>
    <t>PRESTATION</t>
  </si>
  <si>
    <t>DESCRIPTIF</t>
  </si>
  <si>
    <t>N° DEVIS</t>
  </si>
  <si>
    <t>(s'il y a)</t>
  </si>
  <si>
    <t>nb P1</t>
  </si>
  <si>
    <t>nb P2</t>
  </si>
  <si>
    <t>nb P3</t>
  </si>
  <si>
    <t>nb P4</t>
  </si>
  <si>
    <t>nb P5</t>
  </si>
  <si>
    <t>MONTANT A REGLER</t>
  </si>
  <si>
    <t>PAR</t>
  </si>
  <si>
    <t>Service Commercial</t>
  </si>
  <si>
    <t>AU</t>
  </si>
  <si>
    <t>CRENEAU</t>
  </si>
  <si>
    <t>ENT1</t>
  </si>
  <si>
    <t>ENT2</t>
  </si>
  <si>
    <t>ENT1 -&gt; ENT2</t>
  </si>
  <si>
    <t>ENT2-&gt; ENT1</t>
  </si>
  <si>
    <t>ENT2-&gt;ENT1</t>
  </si>
  <si>
    <t>recap</t>
  </si>
  <si>
    <t>Anniversaire 6-10 enfants
Forfait 210€</t>
  </si>
  <si>
    <t>EVC 8-20 joueurs
Forfait 280€</t>
  </si>
  <si>
    <t>8-20 joueurs
Forfait 250€
1h de jeu</t>
  </si>
  <si>
    <t>8-12 joueurs
Forfait 190€
45 min de jeu</t>
  </si>
  <si>
    <t>6-10 joueurs
25€ par personne
30 min de jeu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</si>
</sst>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164" formatCode="0#&quot; &quot;##&quot; &quot;##&quot; &quot;##&quot; &quot;##"/>
    <numFmt numFmtId="165" formatCode="h:mm;@"/>
    <numFmt numFmtId="166" formatCode="[h]:mm"/>
    <numFmt numFmtId="167" formatCode="_-* #,##0\ &quot;€&quot;_-;\-* #,##0\ &quot;€&quot;_-;_-* &quot;-&quot;??\ &quot;€&quot;_-;_-@_-"/>
    <numFmt numFmtId="168" formatCode="#,##0.00\ &quot;€&quot;"/>
  </numFmts>
  <fonts count="2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Georgia"/>
      <family val="1"/>
    </font>
    <font>
      <sz val="12"/>
      <color theme="0"/>
      <name val="Georgia"/>
      <family val="1"/>
    </font>
    <font>
      <sz val="11"/>
      <color theme="1"/>
      <name val="Calibri"/>
      <family val="2"/>
      <scheme val="minor"/>
    </font>
    <font>
      <b/>
      <sz val="12"/>
      <color theme="1"/>
      <name val="Georgia"/>
      <family val="1"/>
    </font>
    <font>
      <sz val="12"/>
      <name val="Georgia"/>
      <family val="1"/>
    </font>
    <font>
      <b/>
      <sz val="12"/>
      <color theme="0"/>
      <name val="Georgia"/>
      <family val="1"/>
    </font>
    <font>
      <sz val="11"/>
      <color theme="0"/>
      <name val="Georgia"/>
      <family val="1"/>
    </font>
    <font>
      <b/>
      <sz val="12"/>
      <color rgb="FF0070C0"/>
      <name val="Georgia"/>
      <family val="1"/>
    </font>
    <font>
      <b/>
      <sz val="12"/>
      <name val="Georgia"/>
      <family val="1"/>
    </font>
    <font>
      <b/>
      <sz val="8"/>
      <color theme="0"/>
      <name val="Georgia"/>
      <family val="1"/>
    </font>
    <font>
      <sz val="8"/>
      <color theme="1"/>
      <name val="Georgia"/>
      <family val="1"/>
    </font>
    <font>
      <sz val="10"/>
      <color theme="1"/>
      <name val="Georgia"/>
      <family val="1"/>
    </font>
    <font>
      <sz val="8"/>
      <color theme="0"/>
      <name val="Georgia"/>
      <family val="1"/>
    </font>
    <font>
      <b/>
      <sz val="12"/>
      <color theme="9"/>
      <name val="Georgia"/>
      <family val="1"/>
    </font>
    <font>
      <b/>
      <sz val="8"/>
      <color theme="1"/>
      <name val="Georgia"/>
      <family val="1"/>
    </font>
    <font>
      <b/>
      <sz val="12"/>
      <color rgb="FFE60000"/>
      <name val="Georgia"/>
      <family val="1"/>
    </font>
    <font>
      <b/>
      <sz val="8"/>
      <name val="Georgia"/>
      <family val="1"/>
    </font>
    <font>
      <sz val="9"/>
      <color theme="1"/>
      <name val="Georgia"/>
      <family val="1"/>
    </font>
    <font>
      <i/>
      <sz val="8"/>
      <color theme="1"/>
      <name val="Georgia"/>
      <family val="1"/>
    </font>
    <font>
      <b/>
      <i/>
      <sz val="8"/>
      <color theme="1"/>
      <name val="Georgia"/>
      <family val="1"/>
    </font>
    <font>
      <sz val="8"/>
      <name val="Calibri"/>
      <family val="2"/>
      <scheme val="minor"/>
    </font>
    <font>
      <b/>
      <sz val="11"/>
      <color theme="0"/>
      <name val="Georgia"/>
      <family val="1"/>
    </font>
    <font>
      <i/>
      <sz val="8"/>
      <name val="Georgia"/>
      <family val="1"/>
    </font>
    <font>
      <b/>
      <sz val="11"/>
      <color theme="1"/>
      <name val="Georgia"/>
      <family val="1"/>
    </font>
    <font>
      <b/>
      <i/>
      <sz val="10"/>
      <color theme="1"/>
      <name val="Georgia"/>
      <family val="1"/>
    </font>
    <font>
      <b/>
      <sz val="10"/>
      <color theme="1"/>
      <name val="Georgia"/>
      <family val="1"/>
    </font>
    <font>
      <b/>
      <sz val="8"/>
      <color rgb="FFE60000"/>
      <name val="Georgia"/>
      <family val="1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E6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211">
    <xf numFmtId="0" fontId="0" fillId="0" borderId="0" xfId="0"/>
    <xf numFmtId="44" fontId="0" fillId="0" borderId="0" xfId="0" applyNumberForma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3" fillId="3" borderId="0" xfId="0" applyFont="1" applyFill="1" applyAlignment="1">
      <alignment vertical="center"/>
    </xf>
    <xf numFmtId="14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2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20" fontId="3" fillId="2" borderId="0" xfId="0" applyNumberFormat="1" applyFont="1" applyFill="1" applyAlignment="1">
      <alignment horizontal="center" vertical="center" wrapText="1"/>
    </xf>
    <xf numFmtId="20" fontId="0" fillId="0" borderId="0" xfId="0" applyNumberFormat="1"/>
    <xf numFmtId="166" fontId="2" fillId="0" borderId="0" xfId="0" applyNumberFormat="1" applyFont="1" applyAlignment="1">
      <alignment horizontal="center" vertical="center"/>
    </xf>
    <xf numFmtId="167" fontId="6" fillId="0" borderId="0" xfId="1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/>
    </xf>
    <xf numFmtId="9" fontId="2" fillId="0" borderId="0" xfId="2" applyFont="1" applyAlignment="1">
      <alignment horizontal="center" vertical="center"/>
    </xf>
    <xf numFmtId="44" fontId="6" fillId="0" borderId="0" xfId="1" applyNumberFormat="1" applyFont="1" applyFill="1" applyAlignment="1">
      <alignment horizontal="center" vertical="center"/>
    </xf>
    <xf numFmtId="44" fontId="2" fillId="0" borderId="0" xfId="0" applyNumberFormat="1" applyFont="1" applyAlignment="1">
      <alignment horizontal="center" vertical="center"/>
    </xf>
    <xf numFmtId="0" fontId="7" fillId="3" borderId="0" xfId="0" applyFont="1" applyFill="1" applyAlignment="1">
      <alignment horizontal="right" vertical="center"/>
    </xf>
    <xf numFmtId="44" fontId="6" fillId="3" borderId="0" xfId="0" applyNumberFormat="1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7" fillId="4" borderId="0" xfId="0" applyFont="1" applyFill="1" applyAlignment="1">
      <alignment horizontal="right" vertical="center"/>
    </xf>
    <xf numFmtId="0" fontId="7" fillId="4" borderId="0" xfId="0" applyFont="1" applyFill="1" applyAlignment="1">
      <alignment horizontal="left" vertical="center"/>
    </xf>
    <xf numFmtId="44" fontId="7" fillId="3" borderId="0" xfId="0" applyNumberFormat="1" applyFont="1" applyFill="1" applyAlignment="1">
      <alignment vertical="center"/>
    </xf>
    <xf numFmtId="168" fontId="2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 textRotation="45"/>
    </xf>
    <xf numFmtId="168" fontId="7" fillId="4" borderId="0" xfId="0" applyNumberFormat="1" applyFont="1" applyFill="1" applyAlignment="1">
      <alignment horizontal="right" vertical="center"/>
    </xf>
    <xf numFmtId="44" fontId="7" fillId="4" borderId="0" xfId="0" applyNumberFormat="1" applyFont="1" applyFill="1" applyAlignment="1">
      <alignment horizontal="right" vertical="center"/>
    </xf>
    <xf numFmtId="17" fontId="7" fillId="3" borderId="0" xfId="0" applyNumberFormat="1" applyFont="1" applyFill="1" applyAlignment="1">
      <alignment horizontal="right" vertical="center"/>
    </xf>
    <xf numFmtId="49" fontId="7" fillId="3" borderId="0" xfId="0" applyNumberFormat="1" applyFont="1" applyFill="1" applyAlignment="1">
      <alignment horizontal="right" vertical="center"/>
    </xf>
    <xf numFmtId="49" fontId="7" fillId="4" borderId="0" xfId="0" applyNumberFormat="1" applyFont="1" applyFill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right" vertical="center"/>
    </xf>
    <xf numFmtId="0" fontId="7" fillId="3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44" fontId="7" fillId="4" borderId="0" xfId="0" applyNumberFormat="1" applyFont="1" applyFill="1" applyAlignment="1">
      <alignment horizontal="left" vertical="center"/>
    </xf>
    <xf numFmtId="44" fontId="2" fillId="0" borderId="0" xfId="2" applyNumberFormat="1" applyFont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2" fillId="5" borderId="0" xfId="0" applyNumberFormat="1" applyFont="1" applyFill="1" applyBorder="1" applyAlignment="1">
      <alignment horizontal="center" vertical="center"/>
    </xf>
    <xf numFmtId="49" fontId="2" fillId="5" borderId="0" xfId="0" applyNumberFormat="1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44" fontId="2" fillId="5" borderId="0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 wrapText="1"/>
    </xf>
    <xf numFmtId="44" fontId="2" fillId="0" borderId="6" xfId="0" applyNumberFormat="1" applyFont="1" applyBorder="1" applyAlignment="1">
      <alignment horizontal="center" vertical="center"/>
    </xf>
    <xf numFmtId="168" fontId="2" fillId="0" borderId="7" xfId="0" applyNumberFormat="1" applyFont="1" applyBorder="1" applyAlignment="1">
      <alignment horizontal="right" vertical="center"/>
    </xf>
    <xf numFmtId="44" fontId="2" fillId="0" borderId="8" xfId="0" applyNumberFormat="1" applyFont="1" applyBorder="1" applyAlignment="1">
      <alignment horizontal="center" vertical="center"/>
    </xf>
    <xf numFmtId="44" fontId="2" fillId="0" borderId="7" xfId="0" applyNumberFormat="1" applyFont="1" applyBorder="1" applyAlignment="1">
      <alignment horizontal="center" vertical="center"/>
    </xf>
    <xf numFmtId="44" fontId="5" fillId="0" borderId="8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20" fontId="8" fillId="2" borderId="0" xfId="0" applyNumberFormat="1" applyFont="1" applyFill="1" applyAlignment="1">
      <alignment horizontal="center" vertical="center" wrapText="1"/>
    </xf>
    <xf numFmtId="49" fontId="7" fillId="3" borderId="0" xfId="0" applyNumberFormat="1" applyFont="1" applyFill="1" applyAlignment="1">
      <alignment horizontal="left" vertical="center"/>
    </xf>
    <xf numFmtId="17" fontId="7" fillId="3" borderId="0" xfId="0" applyNumberFormat="1" applyFont="1" applyFill="1" applyAlignment="1">
      <alignment horizontal="left" vertical="center"/>
    </xf>
    <xf numFmtId="49" fontId="7" fillId="4" borderId="0" xfId="0" applyNumberFormat="1" applyFont="1" applyFill="1" applyAlignment="1">
      <alignment horizontal="left" vertical="center"/>
    </xf>
    <xf numFmtId="44" fontId="2" fillId="0" borderId="6" xfId="0" applyNumberFormat="1" applyFont="1" applyBorder="1" applyAlignment="1">
      <alignment horizontal="right" vertical="center"/>
    </xf>
    <xf numFmtId="9" fontId="2" fillId="0" borderId="0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right" vertical="center"/>
    </xf>
    <xf numFmtId="168" fontId="9" fillId="0" borderId="0" xfId="2" applyNumberFormat="1" applyFont="1" applyFill="1" applyAlignment="1">
      <alignment horizontal="center" vertical="center"/>
    </xf>
    <xf numFmtId="44" fontId="7" fillId="3" borderId="0" xfId="0" applyNumberFormat="1" applyFont="1" applyFill="1" applyAlignment="1">
      <alignment horizontal="right" vertical="center"/>
    </xf>
    <xf numFmtId="14" fontId="9" fillId="0" borderId="0" xfId="0" applyNumberFormat="1" applyFont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4" fontId="10" fillId="0" borderId="0" xfId="0" applyNumberFormat="1" applyFont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166" fontId="6" fillId="0" borderId="0" xfId="0" applyNumberFormat="1" applyFont="1" applyAlignment="1">
      <alignment horizontal="center" vertical="center"/>
    </xf>
    <xf numFmtId="166" fontId="10" fillId="0" borderId="0" xfId="0" applyNumberFormat="1" applyFont="1" applyAlignment="1">
      <alignment horizontal="center" vertical="center"/>
    </xf>
    <xf numFmtId="168" fontId="6" fillId="0" borderId="0" xfId="0" applyNumberFormat="1" applyFont="1" applyAlignment="1">
      <alignment horizontal="center" vertical="center"/>
    </xf>
    <xf numFmtId="168" fontId="10" fillId="0" borderId="0" xfId="2" applyNumberFormat="1" applyFont="1" applyFill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9" fontId="6" fillId="0" borderId="0" xfId="2" applyFont="1" applyAlignment="1">
      <alignment horizontal="center" vertical="center"/>
    </xf>
    <xf numFmtId="44" fontId="6" fillId="0" borderId="0" xfId="2" applyNumberFormat="1" applyFont="1" applyAlignment="1">
      <alignment horizontal="center" vertical="center"/>
    </xf>
    <xf numFmtId="44" fontId="6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0" fillId="0" borderId="0" xfId="0" applyNumberFormat="1"/>
    <xf numFmtId="20" fontId="6" fillId="2" borderId="0" xfId="0" applyNumberFormat="1" applyFont="1" applyFill="1" applyAlignment="1">
      <alignment horizontal="center" vertical="center" wrapText="1"/>
    </xf>
    <xf numFmtId="20" fontId="10" fillId="0" borderId="0" xfId="0" applyNumberFormat="1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 vertical="center"/>
    </xf>
    <xf numFmtId="44" fontId="2" fillId="0" borderId="10" xfId="0" applyNumberFormat="1" applyFont="1" applyBorder="1" applyAlignment="1">
      <alignment horizontal="center" vertical="center"/>
    </xf>
    <xf numFmtId="44" fontId="2" fillId="0" borderId="0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20" fontId="2" fillId="0" borderId="0" xfId="0" applyNumberFormat="1" applyFont="1" applyBorder="1" applyAlignment="1">
      <alignment horizontal="center" vertical="center"/>
    </xf>
    <xf numFmtId="165" fontId="2" fillId="0" borderId="10" xfId="0" applyNumberFormat="1" applyFont="1" applyBorder="1" applyAlignment="1">
      <alignment horizontal="center" vertical="center"/>
    </xf>
    <xf numFmtId="165" fontId="2" fillId="0" borderId="0" xfId="0" applyNumberFormat="1" applyFont="1" applyBorder="1" applyAlignment="1">
      <alignment horizontal="center" vertical="center"/>
    </xf>
    <xf numFmtId="166" fontId="2" fillId="0" borderId="10" xfId="0" applyNumberFormat="1" applyFont="1" applyBorder="1" applyAlignment="1">
      <alignment horizontal="center" vertical="center"/>
    </xf>
    <xf numFmtId="166" fontId="2" fillId="0" borderId="0" xfId="0" applyNumberFormat="1" applyFont="1" applyBorder="1" applyAlignment="1">
      <alignment horizontal="center" vertical="center"/>
    </xf>
    <xf numFmtId="165" fontId="0" fillId="0" borderId="0" xfId="0" applyNumberFormat="1" applyFont="1"/>
    <xf numFmtId="0" fontId="12" fillId="0" borderId="0" xfId="0" applyFont="1" applyAlignment="1">
      <alignment horizontal="center" vertical="center"/>
    </xf>
    <xf numFmtId="44" fontId="14" fillId="2" borderId="0" xfId="0" applyNumberFormat="1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9" fontId="14" fillId="2" borderId="0" xfId="0" applyNumberFormat="1" applyFont="1" applyFill="1" applyBorder="1" applyAlignment="1">
      <alignment horizontal="center" vertical="center" wrapText="1"/>
    </xf>
    <xf numFmtId="165" fontId="11" fillId="2" borderId="0" xfId="0" applyNumberFormat="1" applyFont="1" applyFill="1" applyBorder="1" applyAlignment="1">
      <alignment horizontal="center" vertical="center" wrapText="1"/>
    </xf>
    <xf numFmtId="165" fontId="5" fillId="0" borderId="0" xfId="0" applyNumberFormat="1" applyFont="1" applyBorder="1" applyAlignment="1">
      <alignment horizontal="center" vertical="center"/>
    </xf>
    <xf numFmtId="165" fontId="14" fillId="2" borderId="0" xfId="0" applyNumberFormat="1" applyFont="1" applyFill="1" applyBorder="1" applyAlignment="1">
      <alignment horizontal="center" vertical="center" wrapText="1"/>
    </xf>
    <xf numFmtId="165" fontId="7" fillId="4" borderId="0" xfId="0" applyNumberFormat="1" applyFont="1" applyFill="1" applyBorder="1" applyAlignment="1">
      <alignment horizontal="left" vertical="center"/>
    </xf>
    <xf numFmtId="20" fontId="0" fillId="0" borderId="0" xfId="0" applyNumberFormat="1" applyBorder="1"/>
    <xf numFmtId="0" fontId="0" fillId="0" borderId="0" xfId="0" applyBorder="1"/>
    <xf numFmtId="167" fontId="0" fillId="0" borderId="0" xfId="0" applyNumberFormat="1" applyBorder="1"/>
    <xf numFmtId="0" fontId="0" fillId="0" borderId="0" xfId="0" applyBorder="1" applyAlignment="1">
      <alignment wrapText="1"/>
    </xf>
    <xf numFmtId="0" fontId="0" fillId="3" borderId="0" xfId="0" applyFill="1"/>
    <xf numFmtId="0" fontId="0" fillId="0" borderId="12" xfId="0" applyBorder="1" applyAlignment="1">
      <alignment horizontal="center" vertical="center"/>
    </xf>
    <xf numFmtId="20" fontId="0" fillId="0" borderId="12" xfId="0" applyNumberFormat="1" applyBorder="1" applyAlignment="1">
      <alignment horizontal="center" vertical="center"/>
    </xf>
    <xf numFmtId="167" fontId="0" fillId="0" borderId="12" xfId="0" applyNumberFormat="1" applyBorder="1" applyAlignment="1">
      <alignment horizontal="center" vertical="center"/>
    </xf>
    <xf numFmtId="44" fontId="0" fillId="0" borderId="12" xfId="0" applyNumberFormat="1" applyBorder="1" applyAlignment="1">
      <alignment horizontal="center" vertical="center"/>
    </xf>
    <xf numFmtId="0" fontId="0" fillId="0" borderId="12" xfId="0" applyBorder="1" applyAlignment="1">
      <alignment horizontal="left" vertical="center" wrapText="1"/>
    </xf>
    <xf numFmtId="1" fontId="2" fillId="0" borderId="10" xfId="0" applyNumberFormat="1" applyFont="1" applyBorder="1" applyAlignment="1">
      <alignment horizontal="left" vertical="center" wrapText="1"/>
    </xf>
    <xf numFmtId="1" fontId="2" fillId="0" borderId="0" xfId="0" applyNumberFormat="1" applyFont="1" applyAlignment="1">
      <alignment horizontal="left" vertical="center" wrapText="1"/>
    </xf>
    <xf numFmtId="14" fontId="12" fillId="0" borderId="13" xfId="0" applyNumberFormat="1" applyFont="1" applyFill="1" applyBorder="1" applyAlignment="1">
      <alignment horizontal="center" vertical="center"/>
    </xf>
    <xf numFmtId="164" fontId="12" fillId="0" borderId="14" xfId="0" applyNumberFormat="1" applyFont="1" applyFill="1" applyBorder="1" applyAlignment="1">
      <alignment horizontal="center" vertical="center"/>
    </xf>
    <xf numFmtId="14" fontId="12" fillId="0" borderId="14" xfId="0" applyNumberFormat="1" applyFont="1" applyFill="1" applyBorder="1" applyAlignment="1">
      <alignment horizontal="center" vertical="center"/>
    </xf>
    <xf numFmtId="1" fontId="12" fillId="0" borderId="14" xfId="0" applyNumberFormat="1" applyFont="1" applyFill="1" applyBorder="1" applyAlignment="1">
      <alignment horizontal="center" vertical="center"/>
    </xf>
    <xf numFmtId="0" fontId="12" fillId="0" borderId="14" xfId="0" applyNumberFormat="1" applyFont="1" applyFill="1" applyBorder="1" applyAlignment="1">
      <alignment horizontal="center" vertical="center"/>
    </xf>
    <xf numFmtId="166" fontId="12" fillId="0" borderId="14" xfId="0" applyNumberFormat="1" applyFont="1" applyBorder="1" applyAlignment="1">
      <alignment horizontal="center" vertical="center"/>
    </xf>
    <xf numFmtId="20" fontId="12" fillId="0" borderId="14" xfId="0" applyNumberFormat="1" applyFont="1" applyBorder="1" applyAlignment="1">
      <alignment horizontal="center" vertical="center"/>
    </xf>
    <xf numFmtId="165" fontId="12" fillId="6" borderId="14" xfId="0" applyNumberFormat="1" applyFont="1" applyFill="1" applyBorder="1" applyAlignment="1">
      <alignment horizontal="center" vertical="center"/>
    </xf>
    <xf numFmtId="44" fontId="12" fillId="6" borderId="14" xfId="0" applyNumberFormat="1" applyFont="1" applyFill="1" applyBorder="1" applyAlignment="1">
      <alignment horizontal="center" vertical="center"/>
    </xf>
    <xf numFmtId="14" fontId="12" fillId="0" borderId="14" xfId="0" applyNumberFormat="1" applyFont="1" applyBorder="1" applyAlignment="1">
      <alignment horizontal="center" vertical="center"/>
    </xf>
    <xf numFmtId="165" fontId="16" fillId="6" borderId="14" xfId="0" applyNumberFormat="1" applyFont="1" applyFill="1" applyBorder="1" applyAlignment="1">
      <alignment horizontal="center" vertical="center"/>
    </xf>
    <xf numFmtId="0" fontId="12" fillId="6" borderId="14" xfId="0" applyNumberFormat="1" applyFont="1" applyFill="1" applyBorder="1" applyAlignment="1">
      <alignment horizontal="left" vertical="center" wrapText="1"/>
    </xf>
    <xf numFmtId="166" fontId="12" fillId="6" borderId="14" xfId="0" applyNumberFormat="1" applyFont="1" applyFill="1" applyBorder="1" applyAlignment="1">
      <alignment horizontal="center" vertical="center"/>
    </xf>
    <xf numFmtId="14" fontId="2" fillId="0" borderId="13" xfId="0" applyNumberFormat="1" applyFont="1" applyFill="1" applyBorder="1" applyAlignment="1">
      <alignment horizontal="center" vertical="center"/>
    </xf>
    <xf numFmtId="164" fontId="2" fillId="0" borderId="14" xfId="0" applyNumberFormat="1" applyFont="1" applyFill="1" applyBorder="1" applyAlignment="1">
      <alignment horizontal="center" vertical="center"/>
    </xf>
    <xf numFmtId="14" fontId="2" fillId="0" borderId="14" xfId="0" applyNumberFormat="1" applyFont="1" applyFill="1" applyBorder="1" applyAlignment="1">
      <alignment horizontal="center" vertical="center"/>
    </xf>
    <xf numFmtId="1" fontId="2" fillId="0" borderId="14" xfId="0" applyNumberFormat="1" applyFont="1" applyFill="1" applyBorder="1" applyAlignment="1">
      <alignment horizontal="center" vertical="center"/>
    </xf>
    <xf numFmtId="14" fontId="2" fillId="0" borderId="14" xfId="0" applyNumberFormat="1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165" fontId="5" fillId="0" borderId="0" xfId="0" applyNumberFormat="1" applyFont="1" applyFill="1" applyBorder="1" applyAlignment="1">
      <alignment horizontal="center" vertical="center"/>
    </xf>
    <xf numFmtId="165" fontId="17" fillId="0" borderId="0" xfId="0" applyNumberFormat="1" applyFont="1" applyFill="1" applyBorder="1" applyAlignment="1">
      <alignment horizontal="center" vertical="center"/>
    </xf>
    <xf numFmtId="165" fontId="16" fillId="0" borderId="14" xfId="0" applyNumberFormat="1" applyFont="1" applyFill="1" applyBorder="1" applyAlignment="1">
      <alignment horizontal="center" vertical="center"/>
    </xf>
    <xf numFmtId="0" fontId="20" fillId="6" borderId="14" xfId="0" applyNumberFormat="1" applyFont="1" applyFill="1" applyBorder="1" applyAlignment="1">
      <alignment horizontal="left" vertical="center" wrapText="1"/>
    </xf>
    <xf numFmtId="166" fontId="20" fillId="6" borderId="14" xfId="0" applyNumberFormat="1" applyFont="1" applyFill="1" applyBorder="1" applyAlignment="1">
      <alignment horizontal="center" vertical="center"/>
    </xf>
    <xf numFmtId="165" fontId="20" fillId="6" borderId="14" xfId="0" applyNumberFormat="1" applyFont="1" applyFill="1" applyBorder="1" applyAlignment="1">
      <alignment horizontal="center" vertical="center"/>
    </xf>
    <xf numFmtId="44" fontId="20" fillId="6" borderId="14" xfId="0" applyNumberFormat="1" applyFont="1" applyFill="1" applyBorder="1" applyAlignment="1">
      <alignment horizontal="center" vertical="center"/>
    </xf>
    <xf numFmtId="165" fontId="21" fillId="6" borderId="14" xfId="0" applyNumberFormat="1" applyFont="1" applyFill="1" applyBorder="1" applyAlignment="1">
      <alignment horizontal="center" vertical="center"/>
    </xf>
    <xf numFmtId="14" fontId="20" fillId="7" borderId="13" xfId="0" applyNumberFormat="1" applyFont="1" applyFill="1" applyBorder="1" applyAlignment="1">
      <alignment horizontal="center" vertical="center"/>
    </xf>
    <xf numFmtId="164" fontId="20" fillId="7" borderId="14" xfId="0" applyNumberFormat="1" applyFont="1" applyFill="1" applyBorder="1" applyAlignment="1">
      <alignment horizontal="center" vertical="center"/>
    </xf>
    <xf numFmtId="14" fontId="20" fillId="7" borderId="14" xfId="0" applyNumberFormat="1" applyFont="1" applyFill="1" applyBorder="1" applyAlignment="1">
      <alignment horizontal="center" vertical="center"/>
    </xf>
    <xf numFmtId="1" fontId="20" fillId="7" borderId="14" xfId="0" applyNumberFormat="1" applyFont="1" applyFill="1" applyBorder="1" applyAlignment="1">
      <alignment horizontal="center" vertical="center"/>
    </xf>
    <xf numFmtId="0" fontId="20" fillId="7" borderId="14" xfId="0" applyNumberFormat="1" applyFont="1" applyFill="1" applyBorder="1" applyAlignment="1">
      <alignment horizontal="center" vertical="center"/>
    </xf>
    <xf numFmtId="20" fontId="20" fillId="7" borderId="14" xfId="0" applyNumberFormat="1" applyFont="1" applyFill="1" applyBorder="1" applyAlignment="1">
      <alignment horizontal="center" vertical="center"/>
    </xf>
    <xf numFmtId="9" fontId="12" fillId="6" borderId="14" xfId="2" applyFont="1" applyFill="1" applyBorder="1" applyAlignment="1">
      <alignment horizontal="center" vertical="center"/>
    </xf>
    <xf numFmtId="14" fontId="12" fillId="0" borderId="13" xfId="0" applyNumberFormat="1" applyFont="1" applyBorder="1" applyAlignment="1">
      <alignment horizontal="center" vertical="center"/>
    </xf>
    <xf numFmtId="9" fontId="20" fillId="6" borderId="14" xfId="2" applyFont="1" applyFill="1" applyBorder="1" applyAlignment="1">
      <alignment horizontal="center" vertical="center"/>
    </xf>
    <xf numFmtId="166" fontId="20" fillId="7" borderId="14" xfId="0" applyNumberFormat="1" applyFont="1" applyFill="1" applyBorder="1" applyAlignment="1">
      <alignment horizontal="center" vertical="center"/>
    </xf>
    <xf numFmtId="165" fontId="14" fillId="0" borderId="0" xfId="0" applyNumberFormat="1" applyFont="1" applyFill="1" applyBorder="1" applyAlignment="1">
      <alignment horizontal="center" vertical="center" wrapText="1"/>
    </xf>
    <xf numFmtId="44" fontId="7" fillId="3" borderId="0" xfId="0" applyNumberFormat="1" applyFont="1" applyFill="1" applyBorder="1" applyAlignment="1">
      <alignment vertical="center"/>
    </xf>
    <xf numFmtId="9" fontId="2" fillId="0" borderId="0" xfId="2" applyFont="1" applyBorder="1" applyAlignment="1">
      <alignment horizontal="center" vertical="center"/>
    </xf>
    <xf numFmtId="44" fontId="18" fillId="6" borderId="14" xfId="0" applyNumberFormat="1" applyFont="1" applyFill="1" applyBorder="1" applyAlignment="1">
      <alignment horizontal="center" vertical="center"/>
    </xf>
    <xf numFmtId="165" fontId="7" fillId="3" borderId="15" xfId="0" applyNumberFormat="1" applyFont="1" applyFill="1" applyBorder="1" applyAlignment="1">
      <alignment vertical="center"/>
    </xf>
    <xf numFmtId="165" fontId="23" fillId="3" borderId="15" xfId="0" applyNumberFormat="1" applyFont="1" applyFill="1" applyBorder="1" applyAlignment="1">
      <alignment vertical="center"/>
    </xf>
    <xf numFmtId="44" fontId="24" fillId="6" borderId="14" xfId="0" applyNumberFormat="1" applyFont="1" applyFill="1" applyBorder="1" applyAlignment="1">
      <alignment horizontal="center" vertical="center"/>
    </xf>
    <xf numFmtId="44" fontId="25" fillId="0" borderId="10" xfId="0" applyNumberFormat="1" applyFont="1" applyBorder="1" applyAlignment="1">
      <alignment horizontal="center" vertical="center"/>
    </xf>
    <xf numFmtId="44" fontId="25" fillId="0" borderId="0" xfId="0" applyNumberFormat="1" applyFont="1" applyAlignment="1">
      <alignment horizontal="center" vertical="center"/>
    </xf>
    <xf numFmtId="44" fontId="26" fillId="6" borderId="14" xfId="0" applyNumberFormat="1" applyFont="1" applyFill="1" applyBorder="1" applyAlignment="1">
      <alignment horizontal="center" vertical="center"/>
    </xf>
    <xf numFmtId="44" fontId="27" fillId="6" borderId="14" xfId="0" applyNumberFormat="1" applyFont="1" applyFill="1" applyBorder="1" applyAlignment="1">
      <alignment horizontal="center" vertical="center"/>
    </xf>
    <xf numFmtId="44" fontId="7" fillId="4" borderId="0" xfId="0" applyNumberFormat="1" applyFont="1" applyFill="1" applyBorder="1" applyAlignment="1">
      <alignment vertical="center"/>
    </xf>
    <xf numFmtId="165" fontId="28" fillId="3" borderId="15" xfId="0" applyNumberFormat="1" applyFont="1" applyFill="1" applyBorder="1" applyAlignment="1">
      <alignment vertical="center"/>
    </xf>
    <xf numFmtId="44" fontId="14" fillId="2" borderId="0" xfId="0" applyNumberFormat="1" applyFont="1" applyFill="1" applyBorder="1" applyAlignment="1">
      <alignment horizontal="center" vertical="center" wrapText="1"/>
    </xf>
    <xf numFmtId="1" fontId="14" fillId="2" borderId="0" xfId="0" applyNumberFormat="1" applyFont="1" applyFill="1" applyBorder="1" applyAlignment="1">
      <alignment horizontal="center" vertical="center" wrapText="1"/>
    </xf>
    <xf numFmtId="164" fontId="14" fillId="2" borderId="0" xfId="0" applyNumberFormat="1" applyFont="1" applyFill="1" applyBorder="1" applyAlignment="1">
      <alignment horizontal="center" vertical="center" wrapText="1"/>
    </xf>
    <xf numFmtId="165" fontId="14" fillId="2" borderId="0" xfId="0" applyNumberFormat="1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166" fontId="14" fillId="2" borderId="0" xfId="0" applyNumberFormat="1" applyFont="1" applyFill="1" applyBorder="1" applyAlignment="1">
      <alignment horizontal="center" vertical="center" wrapText="1"/>
    </xf>
    <xf numFmtId="165" fontId="12" fillId="0" borderId="14" xfId="0" applyNumberFormat="1" applyFont="1" applyBorder="1" applyAlignment="1">
      <alignment horizontal="center" vertical="center"/>
    </xf>
    <xf numFmtId="165" fontId="20" fillId="7" borderId="14" xfId="0" applyNumberFormat="1" applyFont="1" applyFill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/>
    </xf>
    <xf numFmtId="0" fontId="7" fillId="4" borderId="0" xfId="0" applyNumberFormat="1" applyFont="1" applyFill="1" applyBorder="1" applyAlignment="1">
      <alignment horizontal="left" vertical="center"/>
    </xf>
    <xf numFmtId="0" fontId="20" fillId="6" borderId="14" xfId="0" applyNumberFormat="1" applyFont="1" applyFill="1" applyBorder="1" applyAlignment="1">
      <alignment horizontal="center" vertical="center"/>
    </xf>
    <xf numFmtId="165" fontId="21" fillId="0" borderId="14" xfId="0" applyNumberFormat="1" applyFont="1" applyFill="1" applyBorder="1" applyAlignment="1">
      <alignment horizontal="center" vertical="center"/>
    </xf>
    <xf numFmtId="165" fontId="12" fillId="0" borderId="14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14" fontId="13" fillId="0" borderId="0" xfId="0" applyNumberFormat="1" applyFont="1" applyBorder="1" applyAlignment="1">
      <alignment horizontal="center" vertical="center"/>
    </xf>
    <xf numFmtId="9" fontId="14" fillId="2" borderId="0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 wrapText="1"/>
    </xf>
    <xf numFmtId="165" fontId="14" fillId="2" borderId="0" xfId="0" applyNumberFormat="1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166" fontId="14" fillId="2" borderId="0" xfId="0" applyNumberFormat="1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165" fontId="11" fillId="2" borderId="0" xfId="0" applyNumberFormat="1" applyFont="1" applyFill="1" applyBorder="1" applyAlignment="1">
      <alignment horizontal="center" vertical="center" wrapText="1"/>
    </xf>
    <xf numFmtId="14" fontId="14" fillId="2" borderId="0" xfId="0" applyNumberFormat="1" applyFont="1" applyFill="1" applyBorder="1" applyAlignment="1">
      <alignment horizontal="center" vertical="center" wrapText="1"/>
    </xf>
    <xf numFmtId="44" fontId="14" fillId="2" borderId="0" xfId="0" applyNumberFormat="1" applyFont="1" applyFill="1" applyBorder="1" applyAlignment="1">
      <alignment horizontal="center" vertical="center" wrapText="1"/>
    </xf>
    <xf numFmtId="1" fontId="14" fillId="2" borderId="0" xfId="0" applyNumberFormat="1" applyFont="1" applyFill="1" applyBorder="1" applyAlignment="1">
      <alignment horizontal="center" vertical="center" wrapText="1"/>
    </xf>
    <xf numFmtId="164" fontId="14" fillId="2" borderId="0" xfId="0" applyNumberFormat="1" applyFont="1" applyFill="1" applyBorder="1" applyAlignment="1">
      <alignment horizontal="center" vertical="center" wrapText="1"/>
    </xf>
    <xf numFmtId="44" fontId="14" fillId="2" borderId="15" xfId="0" applyNumberFormat="1" applyFont="1" applyFill="1" applyBorder="1" applyAlignment="1">
      <alignment horizontal="center" vertical="center" wrapText="1"/>
    </xf>
    <xf numFmtId="9" fontId="14" fillId="2" borderId="0" xfId="2" applyFont="1" applyFill="1" applyBorder="1" applyAlignment="1">
      <alignment horizontal="center" vertical="center" textRotation="45" wrapText="1"/>
    </xf>
    <xf numFmtId="165" fontId="15" fillId="4" borderId="0" xfId="0" applyNumberFormat="1" applyFont="1" applyFill="1" applyBorder="1" applyAlignment="1">
      <alignment horizontal="center" vertical="center"/>
    </xf>
    <xf numFmtId="0" fontId="14" fillId="2" borderId="0" xfId="0" applyNumberFormat="1" applyFont="1" applyFill="1" applyBorder="1" applyAlignment="1">
      <alignment horizontal="center" vertical="center" wrapText="1"/>
    </xf>
    <xf numFmtId="165" fontId="14" fillId="2" borderId="0" xfId="0" applyNumberFormat="1" applyFont="1" applyFill="1" applyBorder="1" applyAlignment="1">
      <alignment horizontal="center" vertical="center" textRotation="45" wrapText="1"/>
    </xf>
  </cellXfs>
  <cellStyles count="3">
    <cellStyle name="Lien hypertexte" xfId="1" builtinId="8"/>
    <cellStyle name="Normal" xfId="0" builtinId="0"/>
    <cellStyle name="Pourcentage" xfId="2" builtinId="5"/>
  </cellStyles>
  <dxfs count="7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E60000"/>
      <color rgb="FFFFE1E1"/>
      <color rgb="FFFFAFAF"/>
      <color rgb="FFFFABAB"/>
      <color rgb="FFFF7D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2405122</xdr:colOff>
      <xdr:row>0</xdr:row>
      <xdr:rowOff>226708</xdr:rowOff>
    </xdr:from>
    <xdr:to>
      <xdr:col>7</xdr:col>
      <xdr:colOff>877662</xdr:colOff>
      <xdr:row>0</xdr:row>
      <xdr:rowOff>2167062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A972189-1ABF-4530-B65F-82B16A3FC4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466979" y="471637"/>
          <a:ext cx="3037736" cy="1940354"/>
        </a:xfrm>
        <a:prstGeom prst="rect">
          <a:avLst/>
        </a:prstGeom>
      </xdr:spPr>
    </xdr:pic>
    <xdr:clientData/>
  </xdr:twoCellAnchor>
  <xdr:twoCellAnchor>
    <xdr:from>
      <xdr:col>0</xdr:col>
      <xdr:colOff>13608</xdr:colOff>
      <xdr:row>35</xdr:row>
      <xdr:rowOff>299358</xdr:rowOff>
    </xdr:from>
    <xdr:to>
      <xdr:col>4</xdr:col>
      <xdr:colOff>489857</xdr:colOff>
      <xdr:row>39</xdr:row>
      <xdr:rowOff>13607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4FF4635-5E4D-4A3B-89C8-D6044AB17352}"/>
            </a:ext>
          </a:extLst>
        </xdr:cNvPr>
        <xdr:cNvSpPr/>
      </xdr:nvSpPr>
      <xdr:spPr>
        <a:xfrm>
          <a:off x="13608" y="13843908"/>
          <a:ext cx="3733799" cy="914399"/>
        </a:xfrm>
        <a:prstGeom prst="rect">
          <a:avLst/>
        </a:prstGeom>
        <a:noFill/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600" u="sng">
              <a:solidFill>
                <a:sysClr val="windowText" lastClr="000000"/>
              </a:solidFill>
              <a:latin typeface="Georgia" panose="02040502050405020303" pitchFamily="18" charset="0"/>
            </a:rPr>
            <a:t>Tarifs Sport Unity</a:t>
          </a:r>
        </a:p>
        <a:p>
          <a:pPr algn="l"/>
          <a:r>
            <a:rPr lang="fr-FR" sz="1400">
              <a:solidFill>
                <a:sysClr val="windowText" lastClr="000000"/>
              </a:solidFill>
              <a:latin typeface="Georgia" panose="02040502050405020303" pitchFamily="18" charset="0"/>
            </a:rPr>
            <a:t>30min pour 6 à 10 joueurs :</a:t>
          </a:r>
          <a:r>
            <a:rPr lang="fr-FR" sz="1400" baseline="0">
              <a:solidFill>
                <a:sysClr val="windowText" lastClr="000000"/>
              </a:solidFill>
              <a:latin typeface="Georgia" panose="02040502050405020303" pitchFamily="18" charset="0"/>
            </a:rPr>
            <a:t> 15€/joueur</a:t>
          </a:r>
        </a:p>
        <a:p>
          <a:pPr algn="l"/>
          <a:r>
            <a:rPr lang="fr-FR" sz="1400" baseline="0">
              <a:solidFill>
                <a:sysClr val="windowText" lastClr="000000"/>
              </a:solidFill>
              <a:latin typeface="Georgia" panose="02040502050405020303" pitchFamily="18" charset="0"/>
            </a:rPr>
            <a:t>1h pour 8 à 20 joueurs : 240€/groupe</a:t>
          </a:r>
          <a:endParaRPr lang="fr-FR" sz="1400">
            <a:solidFill>
              <a:sysClr val="windowText" lastClr="000000"/>
            </a:solidFill>
            <a:latin typeface="Georgia" panose="02040502050405020303" pitchFamily="18" charset="0"/>
          </a:endParaRPr>
        </a:p>
      </xdr:txBody>
    </xdr:sp>
    <xdr:clientData/>
  </xdr:twoCellAnchor>
  <xdr:twoCellAnchor>
    <xdr:from>
      <xdr:col>0</xdr:col>
      <xdr:colOff>0</xdr:colOff>
      <xdr:row>40</xdr:row>
      <xdr:rowOff>16329</xdr:rowOff>
    </xdr:from>
    <xdr:to>
      <xdr:col>2</xdr:col>
      <xdr:colOff>857250</xdr:colOff>
      <xdr:row>42</xdr:row>
      <xdr:rowOff>204106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3FA8EC6D-F3B7-4B4E-8DC1-ABF4D97A0C74}"/>
            </a:ext>
          </a:extLst>
        </xdr:cNvPr>
        <xdr:cNvSpPr/>
      </xdr:nvSpPr>
      <xdr:spPr>
        <a:xfrm>
          <a:off x="0" y="15678150"/>
          <a:ext cx="4014107" cy="786492"/>
        </a:xfrm>
        <a:prstGeom prst="rect">
          <a:avLst/>
        </a:prstGeom>
        <a:noFill/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600">
              <a:solidFill>
                <a:sysClr val="windowText" lastClr="000000"/>
              </a:solidFill>
              <a:latin typeface="Georgia" panose="02040502050405020303" pitchFamily="18" charset="0"/>
            </a:rPr>
            <a:t>*</a:t>
          </a:r>
          <a:r>
            <a:rPr lang="fr-FR" sz="1600" u="sng">
              <a:solidFill>
                <a:sysClr val="windowText" lastClr="000000"/>
              </a:solidFill>
              <a:latin typeface="Georgia" panose="02040502050405020303" pitchFamily="18" charset="0"/>
            </a:rPr>
            <a:t>Heures</a:t>
          </a:r>
        </a:p>
        <a:p>
          <a:pPr algn="l"/>
          <a:r>
            <a:rPr lang="fr-FR" sz="1400">
              <a:solidFill>
                <a:sysClr val="windowText" lastClr="000000"/>
              </a:solidFill>
              <a:latin typeface="Georgia" panose="02040502050405020303" pitchFamily="18" charset="0"/>
            </a:rPr>
            <a:t>Heure creuse: 10h-17h</a:t>
          </a:r>
        </a:p>
        <a:p>
          <a:pPr algn="l"/>
          <a:r>
            <a:rPr lang="fr-FR" sz="1400" baseline="0">
              <a:solidFill>
                <a:sysClr val="windowText" lastClr="000000"/>
              </a:solidFill>
              <a:latin typeface="Georgia" panose="02040502050405020303" pitchFamily="18" charset="0"/>
            </a:rPr>
            <a:t>Heure pleine: 17h-fermeture</a:t>
          </a:r>
          <a:endParaRPr lang="fr-FR" sz="1400">
            <a:solidFill>
              <a:sysClr val="windowText" lastClr="000000"/>
            </a:solidFill>
            <a:latin typeface="Georgia" panose="02040502050405020303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2405122</xdr:colOff>
      <xdr:row>0</xdr:row>
      <xdr:rowOff>226708</xdr:rowOff>
    </xdr:from>
    <xdr:to>
      <xdr:col>7</xdr:col>
      <xdr:colOff>877662</xdr:colOff>
      <xdr:row>0</xdr:row>
      <xdr:rowOff>2167062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CB7F342-7625-4FC5-B98D-2A00268AEA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434447" y="226708"/>
          <a:ext cx="3025490" cy="1940354"/>
        </a:xfrm>
        <a:prstGeom prst="rect">
          <a:avLst/>
        </a:prstGeom>
      </xdr:spPr>
    </xdr:pic>
    <xdr:clientData/>
  </xdr:twoCellAnchor>
  <xdr:twoCellAnchor>
    <xdr:from>
      <xdr:col>0</xdr:col>
      <xdr:colOff>13608</xdr:colOff>
      <xdr:row>35</xdr:row>
      <xdr:rowOff>299358</xdr:rowOff>
    </xdr:from>
    <xdr:to>
      <xdr:col>4</xdr:col>
      <xdr:colOff>489857</xdr:colOff>
      <xdr:row>39</xdr:row>
      <xdr:rowOff>13607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48523616-8F33-42DC-9FBD-1A456204751E}"/>
            </a:ext>
          </a:extLst>
        </xdr:cNvPr>
        <xdr:cNvSpPr/>
      </xdr:nvSpPr>
      <xdr:spPr>
        <a:xfrm>
          <a:off x="13608" y="14491608"/>
          <a:ext cx="6505574" cy="942974"/>
        </a:xfrm>
        <a:prstGeom prst="rect">
          <a:avLst/>
        </a:prstGeom>
        <a:noFill/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600" u="sng">
              <a:solidFill>
                <a:sysClr val="windowText" lastClr="000000"/>
              </a:solidFill>
              <a:latin typeface="Georgia" panose="02040502050405020303" pitchFamily="18" charset="0"/>
            </a:rPr>
            <a:t>Tarifs Sport Unity</a:t>
          </a:r>
        </a:p>
        <a:p>
          <a:pPr algn="l"/>
          <a:r>
            <a:rPr lang="fr-FR" sz="1400">
              <a:solidFill>
                <a:sysClr val="windowText" lastClr="000000"/>
              </a:solidFill>
              <a:latin typeface="Georgia" panose="02040502050405020303" pitchFamily="18" charset="0"/>
            </a:rPr>
            <a:t>30min pour 6 à 10 joueurs :</a:t>
          </a:r>
          <a:r>
            <a:rPr lang="fr-FR" sz="1400" baseline="0">
              <a:solidFill>
                <a:sysClr val="windowText" lastClr="000000"/>
              </a:solidFill>
              <a:latin typeface="Georgia" panose="02040502050405020303" pitchFamily="18" charset="0"/>
            </a:rPr>
            <a:t> 15€/joueur</a:t>
          </a:r>
        </a:p>
        <a:p>
          <a:pPr algn="l"/>
          <a:r>
            <a:rPr lang="fr-FR" sz="1400" baseline="0">
              <a:solidFill>
                <a:sysClr val="windowText" lastClr="000000"/>
              </a:solidFill>
              <a:latin typeface="Georgia" panose="02040502050405020303" pitchFamily="18" charset="0"/>
            </a:rPr>
            <a:t>1h pour 8 à 20 joueurs : 240€/groupe</a:t>
          </a:r>
          <a:endParaRPr lang="fr-FR" sz="1400">
            <a:solidFill>
              <a:sysClr val="windowText" lastClr="000000"/>
            </a:solidFill>
            <a:latin typeface="Georgia" panose="02040502050405020303" pitchFamily="18" charset="0"/>
          </a:endParaRPr>
        </a:p>
      </xdr:txBody>
    </xdr:sp>
    <xdr:clientData/>
  </xdr:twoCellAnchor>
  <xdr:twoCellAnchor>
    <xdr:from>
      <xdr:col>0</xdr:col>
      <xdr:colOff>0</xdr:colOff>
      <xdr:row>40</xdr:row>
      <xdr:rowOff>16329</xdr:rowOff>
    </xdr:from>
    <xdr:to>
      <xdr:col>2</xdr:col>
      <xdr:colOff>857250</xdr:colOff>
      <xdr:row>42</xdr:row>
      <xdr:rowOff>204106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A83278A4-9C10-4C66-9D26-ADAB88A6A2DA}"/>
            </a:ext>
          </a:extLst>
        </xdr:cNvPr>
        <xdr:cNvSpPr/>
      </xdr:nvSpPr>
      <xdr:spPr>
        <a:xfrm>
          <a:off x="0" y="15742104"/>
          <a:ext cx="4010025" cy="797377"/>
        </a:xfrm>
        <a:prstGeom prst="rect">
          <a:avLst/>
        </a:prstGeom>
        <a:noFill/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600">
              <a:solidFill>
                <a:sysClr val="windowText" lastClr="000000"/>
              </a:solidFill>
              <a:latin typeface="Georgia" panose="02040502050405020303" pitchFamily="18" charset="0"/>
            </a:rPr>
            <a:t>*</a:t>
          </a:r>
          <a:r>
            <a:rPr lang="fr-FR" sz="1600" u="sng">
              <a:solidFill>
                <a:sysClr val="windowText" lastClr="000000"/>
              </a:solidFill>
              <a:latin typeface="Georgia" panose="02040502050405020303" pitchFamily="18" charset="0"/>
            </a:rPr>
            <a:t>Heures</a:t>
          </a:r>
        </a:p>
        <a:p>
          <a:pPr algn="l"/>
          <a:r>
            <a:rPr lang="fr-FR" sz="1400">
              <a:solidFill>
                <a:sysClr val="windowText" lastClr="000000"/>
              </a:solidFill>
              <a:latin typeface="Georgia" panose="02040502050405020303" pitchFamily="18" charset="0"/>
            </a:rPr>
            <a:t>Heure creuse: 10h-17h</a:t>
          </a:r>
        </a:p>
        <a:p>
          <a:pPr algn="l"/>
          <a:r>
            <a:rPr lang="fr-FR" sz="1400" baseline="0">
              <a:solidFill>
                <a:sysClr val="windowText" lastClr="000000"/>
              </a:solidFill>
              <a:latin typeface="Georgia" panose="02040502050405020303" pitchFamily="18" charset="0"/>
            </a:rPr>
            <a:t>Heure pleine: 17h-fermeture</a:t>
          </a:r>
          <a:endParaRPr lang="fr-FR" sz="1400">
            <a:solidFill>
              <a:sysClr val="windowText" lastClr="000000"/>
            </a:solidFill>
            <a:latin typeface="Georgia" panose="02040502050405020303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4BC67-4B81-4169-BE5A-083A94250F61}">
  <dimension ref="A1:P72"/>
  <sheetViews>
    <sheetView workbookViewId="0">
      <selection activeCell="B18" sqref="B18"/>
    </sheetView>
  </sheetViews>
  <sheetFormatPr baseColWidth="10" defaultRowHeight="15" x14ac:dyDescent="0.25"/>
  <cols>
    <col min="1" max="1" width="13.28515625" bestFit="1" customWidth="1"/>
    <col min="2" max="2" width="34.28515625" customWidth="1"/>
    <col min="3" max="3" width="12" customWidth="1"/>
    <col min="4" max="4" width="14.5703125" bestFit="1" customWidth="1"/>
    <col min="5" max="5" width="13.28515625" bestFit="1" customWidth="1"/>
    <col min="6" max="6" width="13.28515625" customWidth="1"/>
    <col min="7" max="7" width="13.140625" bestFit="1" customWidth="1"/>
    <col min="8" max="8" width="13" bestFit="1" customWidth="1"/>
    <col min="12" max="16" width="5.85546875" bestFit="1" customWidth="1"/>
  </cols>
  <sheetData>
    <row r="1" spans="1:16" x14ac:dyDescent="0.25">
      <c r="A1" s="120" t="s">
        <v>59</v>
      </c>
      <c r="B1" s="120" t="s">
        <v>65</v>
      </c>
      <c r="C1" s="120" t="s">
        <v>64</v>
      </c>
      <c r="D1" s="120" t="s">
        <v>66</v>
      </c>
      <c r="E1" s="120" t="s">
        <v>3</v>
      </c>
      <c r="F1" s="120" t="s">
        <v>67</v>
      </c>
      <c r="G1" s="120" t="s">
        <v>4</v>
      </c>
      <c r="H1" s="120" t="s">
        <v>68</v>
      </c>
      <c r="L1" t="s">
        <v>73</v>
      </c>
      <c r="M1" t="s">
        <v>74</v>
      </c>
      <c r="N1" t="s">
        <v>75</v>
      </c>
      <c r="O1" t="s">
        <v>76</v>
      </c>
      <c r="P1" t="s">
        <v>77</v>
      </c>
    </row>
    <row r="2" spans="1:16" ht="45" x14ac:dyDescent="0.25">
      <c r="A2" s="121" t="s">
        <v>58</v>
      </c>
      <c r="B2" s="125" t="s">
        <v>93</v>
      </c>
      <c r="C2" s="122">
        <v>2.0833333333333332E-2</v>
      </c>
      <c r="D2" s="123">
        <v>25</v>
      </c>
      <c r="E2" s="124">
        <v>36</v>
      </c>
      <c r="F2" s="121">
        <v>-0.15</v>
      </c>
      <c r="G2" s="124">
        <v>50</v>
      </c>
      <c r="H2" s="121">
        <v>-0.1</v>
      </c>
      <c r="L2">
        <v>6</v>
      </c>
      <c r="M2">
        <v>8</v>
      </c>
      <c r="N2">
        <v>8</v>
      </c>
      <c r="O2">
        <v>8</v>
      </c>
      <c r="P2">
        <v>6</v>
      </c>
    </row>
    <row r="3" spans="1:16" ht="45" x14ac:dyDescent="0.25">
      <c r="A3" s="121" t="s">
        <v>60</v>
      </c>
      <c r="B3" s="125" t="s">
        <v>92</v>
      </c>
      <c r="C3" s="122">
        <v>3.125E-2</v>
      </c>
      <c r="D3" s="123">
        <v>190</v>
      </c>
      <c r="E3" s="124">
        <v>68</v>
      </c>
      <c r="F3" s="121">
        <v>-0.15</v>
      </c>
      <c r="G3" s="124">
        <v>90</v>
      </c>
      <c r="H3" s="121">
        <v>-0.1</v>
      </c>
      <c r="L3">
        <v>7</v>
      </c>
      <c r="M3">
        <v>9</v>
      </c>
      <c r="N3">
        <v>3</v>
      </c>
      <c r="O3">
        <v>3</v>
      </c>
      <c r="P3">
        <v>7</v>
      </c>
    </row>
    <row r="4" spans="1:16" ht="45" x14ac:dyDescent="0.25">
      <c r="A4" s="121" t="s">
        <v>61</v>
      </c>
      <c r="B4" s="125" t="s">
        <v>91</v>
      </c>
      <c r="C4" s="122">
        <v>4.1666666666666664E-2</v>
      </c>
      <c r="D4" s="123">
        <v>250</v>
      </c>
      <c r="E4" s="124">
        <v>68</v>
      </c>
      <c r="F4" s="121">
        <v>-0.15</v>
      </c>
      <c r="G4" s="124">
        <v>90</v>
      </c>
      <c r="H4" s="121">
        <v>-0.1</v>
      </c>
      <c r="L4">
        <v>8</v>
      </c>
      <c r="M4">
        <v>10</v>
      </c>
      <c r="N4">
        <v>10</v>
      </c>
      <c r="O4">
        <v>10</v>
      </c>
      <c r="P4">
        <v>8</v>
      </c>
    </row>
    <row r="5" spans="1:16" ht="30" x14ac:dyDescent="0.25">
      <c r="A5" s="121" t="s">
        <v>62</v>
      </c>
      <c r="B5" s="125" t="s">
        <v>90</v>
      </c>
      <c r="C5" s="122">
        <v>4.1666666666666664E-2</v>
      </c>
      <c r="D5" s="123">
        <v>280</v>
      </c>
      <c r="E5" s="124">
        <v>68</v>
      </c>
      <c r="F5" s="121">
        <v>-0.15</v>
      </c>
      <c r="G5" s="124">
        <v>90</v>
      </c>
      <c r="H5" s="121">
        <v>-0.1</v>
      </c>
      <c r="L5">
        <v>9</v>
      </c>
      <c r="M5">
        <v>11</v>
      </c>
      <c r="N5">
        <v>11</v>
      </c>
      <c r="O5">
        <v>11</v>
      </c>
      <c r="P5">
        <v>9</v>
      </c>
    </row>
    <row r="6" spans="1:16" ht="30" x14ac:dyDescent="0.25">
      <c r="A6" s="121" t="s">
        <v>63</v>
      </c>
      <c r="B6" s="125" t="s">
        <v>89</v>
      </c>
      <c r="C6" s="122">
        <v>4.1666666666666664E-2</v>
      </c>
      <c r="D6" s="123">
        <v>210</v>
      </c>
      <c r="E6" s="124">
        <v>68</v>
      </c>
      <c r="F6" s="121">
        <v>-0.15</v>
      </c>
      <c r="G6" s="124">
        <v>90</v>
      </c>
      <c r="H6" s="121">
        <v>-0.1</v>
      </c>
      <c r="L6">
        <v>10</v>
      </c>
      <c r="M6">
        <v>12</v>
      </c>
      <c r="N6">
        <v>12</v>
      </c>
      <c r="O6">
        <v>12</v>
      </c>
      <c r="P6">
        <v>10</v>
      </c>
    </row>
    <row r="7" spans="1:16" x14ac:dyDescent="0.25">
      <c r="A7" s="117"/>
      <c r="B7" s="119"/>
      <c r="C7" s="116"/>
      <c r="D7" s="118"/>
      <c r="E7" s="1"/>
      <c r="G7" s="1"/>
      <c r="N7">
        <v>13</v>
      </c>
      <c r="O7">
        <v>13</v>
      </c>
    </row>
    <row r="8" spans="1:16" x14ac:dyDescent="0.25">
      <c r="N8">
        <v>14</v>
      </c>
      <c r="O8">
        <v>14</v>
      </c>
    </row>
    <row r="9" spans="1:16" x14ac:dyDescent="0.25">
      <c r="A9" s="107" t="s">
        <v>36</v>
      </c>
      <c r="B9" s="90" t="s">
        <v>37</v>
      </c>
      <c r="D9" t="s">
        <v>3</v>
      </c>
      <c r="E9" t="s">
        <v>4</v>
      </c>
      <c r="N9">
        <v>15</v>
      </c>
      <c r="O9">
        <v>15</v>
      </c>
    </row>
    <row r="10" spans="1:16" x14ac:dyDescent="0.25">
      <c r="A10" s="107">
        <v>0.41666666666666669</v>
      </c>
      <c r="B10" s="90" t="s">
        <v>3</v>
      </c>
      <c r="C10" s="14">
        <v>2.0833333333333332E-2</v>
      </c>
      <c r="D10" s="1">
        <v>26</v>
      </c>
      <c r="E10" s="1">
        <v>40</v>
      </c>
      <c r="N10">
        <v>16</v>
      </c>
      <c r="O10">
        <v>16</v>
      </c>
    </row>
    <row r="11" spans="1:16" x14ac:dyDescent="0.25">
      <c r="A11" s="107">
        <v>0.42708333333333331</v>
      </c>
      <c r="B11" s="90" t="s">
        <v>3</v>
      </c>
      <c r="C11" s="14">
        <v>3.125E-2</v>
      </c>
      <c r="D11" s="1">
        <v>58</v>
      </c>
      <c r="E11" s="1">
        <v>80</v>
      </c>
      <c r="N11">
        <v>17</v>
      </c>
      <c r="O11">
        <v>17</v>
      </c>
    </row>
    <row r="12" spans="1:16" x14ac:dyDescent="0.25">
      <c r="A12" s="107">
        <v>0.4375</v>
      </c>
      <c r="B12" s="90" t="s">
        <v>3</v>
      </c>
      <c r="C12" s="14">
        <v>4.1666666666666664E-2</v>
      </c>
      <c r="D12" s="1">
        <v>58</v>
      </c>
      <c r="E12" s="1">
        <v>80</v>
      </c>
      <c r="N12">
        <v>18</v>
      </c>
      <c r="O12">
        <v>18</v>
      </c>
    </row>
    <row r="13" spans="1:16" x14ac:dyDescent="0.25">
      <c r="A13" s="107">
        <v>0.44791666666666669</v>
      </c>
      <c r="B13" s="90" t="s">
        <v>3</v>
      </c>
      <c r="N13">
        <v>19</v>
      </c>
      <c r="O13">
        <v>19</v>
      </c>
    </row>
    <row r="14" spans="1:16" x14ac:dyDescent="0.25">
      <c r="A14" s="107">
        <v>0.45833333333333331</v>
      </c>
      <c r="B14" s="90" t="s">
        <v>3</v>
      </c>
      <c r="N14">
        <v>20</v>
      </c>
      <c r="O14">
        <v>20</v>
      </c>
    </row>
    <row r="15" spans="1:16" x14ac:dyDescent="0.25">
      <c r="A15" s="107">
        <v>0.46875</v>
      </c>
      <c r="B15" s="90" t="s">
        <v>3</v>
      </c>
    </row>
    <row r="16" spans="1:16" x14ac:dyDescent="0.25">
      <c r="A16" s="107">
        <v>0.47916666666666669</v>
      </c>
      <c r="B16" s="90" t="s">
        <v>3</v>
      </c>
    </row>
    <row r="17" spans="1:2" x14ac:dyDescent="0.25">
      <c r="A17" s="107">
        <v>0.48958333333333331</v>
      </c>
      <c r="B17" s="90" t="s">
        <v>3</v>
      </c>
    </row>
    <row r="18" spans="1:2" x14ac:dyDescent="0.25">
      <c r="A18" s="107">
        <v>0.5</v>
      </c>
      <c r="B18" s="90" t="s">
        <v>3</v>
      </c>
    </row>
    <row r="19" spans="1:2" x14ac:dyDescent="0.25">
      <c r="A19" s="107">
        <v>0.51041666666666663</v>
      </c>
      <c r="B19" s="90" t="s">
        <v>3</v>
      </c>
    </row>
    <row r="20" spans="1:2" x14ac:dyDescent="0.25">
      <c r="A20" s="107">
        <v>0.52083333333333337</v>
      </c>
      <c r="B20" s="90" t="s">
        <v>3</v>
      </c>
    </row>
    <row r="21" spans="1:2" x14ac:dyDescent="0.25">
      <c r="A21" s="107">
        <v>0.53125</v>
      </c>
      <c r="B21" s="90" t="s">
        <v>3</v>
      </c>
    </row>
    <row r="22" spans="1:2" x14ac:dyDescent="0.25">
      <c r="A22" s="107">
        <v>0.54166666666666663</v>
      </c>
      <c r="B22" s="90" t="s">
        <v>3</v>
      </c>
    </row>
    <row r="23" spans="1:2" x14ac:dyDescent="0.25">
      <c r="A23" s="107">
        <v>0.55208333333333337</v>
      </c>
      <c r="B23" s="90" t="s">
        <v>3</v>
      </c>
    </row>
    <row r="24" spans="1:2" x14ac:dyDescent="0.25">
      <c r="A24" s="107">
        <v>0.5625</v>
      </c>
      <c r="B24" s="90" t="s">
        <v>3</v>
      </c>
    </row>
    <row r="25" spans="1:2" x14ac:dyDescent="0.25">
      <c r="A25" s="107">
        <v>0.57291666666666663</v>
      </c>
      <c r="B25" s="90" t="s">
        <v>3</v>
      </c>
    </row>
    <row r="26" spans="1:2" x14ac:dyDescent="0.25">
      <c r="A26" s="107">
        <v>0.58333333333333337</v>
      </c>
      <c r="B26" s="90" t="s">
        <v>3</v>
      </c>
    </row>
    <row r="27" spans="1:2" x14ac:dyDescent="0.25">
      <c r="A27" s="107">
        <v>0.59375</v>
      </c>
      <c r="B27" s="90" t="s">
        <v>3</v>
      </c>
    </row>
    <row r="28" spans="1:2" x14ac:dyDescent="0.25">
      <c r="A28" s="107">
        <v>0.60416666666666663</v>
      </c>
      <c r="B28" s="90" t="s">
        <v>3</v>
      </c>
    </row>
    <row r="29" spans="1:2" x14ac:dyDescent="0.25">
      <c r="A29" s="107">
        <v>0.61458333333333337</v>
      </c>
      <c r="B29" s="90" t="s">
        <v>3</v>
      </c>
    </row>
    <row r="30" spans="1:2" x14ac:dyDescent="0.25">
      <c r="A30" s="107">
        <v>0.625</v>
      </c>
      <c r="B30" s="90" t="s">
        <v>3</v>
      </c>
    </row>
    <row r="31" spans="1:2" x14ac:dyDescent="0.25">
      <c r="A31" s="107">
        <v>0.63541666666666663</v>
      </c>
      <c r="B31" s="90" t="s">
        <v>3</v>
      </c>
    </row>
    <row r="32" spans="1:2" x14ac:dyDescent="0.25">
      <c r="A32" s="107">
        <v>0.64583333333333337</v>
      </c>
      <c r="B32" s="90" t="s">
        <v>3</v>
      </c>
    </row>
    <row r="33" spans="1:2" x14ac:dyDescent="0.25">
      <c r="A33" s="107">
        <v>0.65625</v>
      </c>
      <c r="B33" s="90" t="s">
        <v>3</v>
      </c>
    </row>
    <row r="34" spans="1:2" x14ac:dyDescent="0.25">
      <c r="A34" s="107">
        <v>0.66666666666666663</v>
      </c>
      <c r="B34" s="90" t="s">
        <v>3</v>
      </c>
    </row>
    <row r="35" spans="1:2" x14ac:dyDescent="0.25">
      <c r="A35" s="107">
        <v>0.67708333333333337</v>
      </c>
      <c r="B35" s="90" t="s">
        <v>3</v>
      </c>
    </row>
    <row r="36" spans="1:2" x14ac:dyDescent="0.25">
      <c r="A36" s="107">
        <v>0.6875</v>
      </c>
      <c r="B36" s="90" t="s">
        <v>3</v>
      </c>
    </row>
    <row r="37" spans="1:2" x14ac:dyDescent="0.25">
      <c r="A37" s="107">
        <v>0.69791666666666663</v>
      </c>
      <c r="B37" s="90" t="s">
        <v>3</v>
      </c>
    </row>
    <row r="38" spans="1:2" x14ac:dyDescent="0.25">
      <c r="A38" s="107">
        <v>0.70833333333333337</v>
      </c>
      <c r="B38" s="90" t="s">
        <v>4</v>
      </c>
    </row>
    <row r="39" spans="1:2" x14ac:dyDescent="0.25">
      <c r="A39" s="107">
        <v>0.71875</v>
      </c>
      <c r="B39" s="90" t="s">
        <v>4</v>
      </c>
    </row>
    <row r="40" spans="1:2" x14ac:dyDescent="0.25">
      <c r="A40" s="107">
        <v>0.72916666666666663</v>
      </c>
      <c r="B40" s="90" t="s">
        <v>4</v>
      </c>
    </row>
    <row r="41" spans="1:2" x14ac:dyDescent="0.25">
      <c r="A41" s="107">
        <v>0.73958333333333337</v>
      </c>
      <c r="B41" s="90" t="s">
        <v>4</v>
      </c>
    </row>
    <row r="42" spans="1:2" x14ac:dyDescent="0.25">
      <c r="A42" s="107">
        <v>0.75</v>
      </c>
      <c r="B42" s="90" t="s">
        <v>4</v>
      </c>
    </row>
    <row r="43" spans="1:2" x14ac:dyDescent="0.25">
      <c r="A43" s="107">
        <v>0.76041666666666663</v>
      </c>
      <c r="B43" s="90" t="s">
        <v>4</v>
      </c>
    </row>
    <row r="44" spans="1:2" x14ac:dyDescent="0.25">
      <c r="A44" s="107">
        <v>0.77083333333333337</v>
      </c>
      <c r="B44" s="90" t="s">
        <v>4</v>
      </c>
    </row>
    <row r="45" spans="1:2" x14ac:dyDescent="0.25">
      <c r="A45" s="107">
        <v>0.78125</v>
      </c>
      <c r="B45" s="90" t="s">
        <v>4</v>
      </c>
    </row>
    <row r="46" spans="1:2" x14ac:dyDescent="0.25">
      <c r="A46" s="107">
        <v>0.79166666666666663</v>
      </c>
      <c r="B46" s="90" t="s">
        <v>4</v>
      </c>
    </row>
    <row r="47" spans="1:2" x14ac:dyDescent="0.25">
      <c r="A47" s="107">
        <v>0.80208333333333337</v>
      </c>
      <c r="B47" s="90" t="s">
        <v>4</v>
      </c>
    </row>
    <row r="48" spans="1:2" x14ac:dyDescent="0.25">
      <c r="A48" s="107">
        <v>0.8125</v>
      </c>
      <c r="B48" s="90" t="s">
        <v>4</v>
      </c>
    </row>
    <row r="49" spans="1:2" x14ac:dyDescent="0.25">
      <c r="A49" s="107">
        <v>0.82291666666666663</v>
      </c>
      <c r="B49" s="90" t="s">
        <v>4</v>
      </c>
    </row>
    <row r="50" spans="1:2" x14ac:dyDescent="0.25">
      <c r="A50" s="107">
        <v>0.83333333333333337</v>
      </c>
      <c r="B50" s="90" t="s">
        <v>4</v>
      </c>
    </row>
    <row r="51" spans="1:2" x14ac:dyDescent="0.25">
      <c r="A51" s="107">
        <v>0.84375</v>
      </c>
      <c r="B51" s="90" t="s">
        <v>4</v>
      </c>
    </row>
    <row r="52" spans="1:2" x14ac:dyDescent="0.25">
      <c r="A52" s="107">
        <v>0.85416666666666663</v>
      </c>
      <c r="B52" s="90" t="s">
        <v>4</v>
      </c>
    </row>
    <row r="53" spans="1:2" x14ac:dyDescent="0.25">
      <c r="A53" s="107">
        <v>0.86458333333333337</v>
      </c>
      <c r="B53" s="90" t="s">
        <v>4</v>
      </c>
    </row>
    <row r="54" spans="1:2" x14ac:dyDescent="0.25">
      <c r="A54" s="107">
        <v>0.875</v>
      </c>
      <c r="B54" s="90" t="s">
        <v>4</v>
      </c>
    </row>
    <row r="55" spans="1:2" x14ac:dyDescent="0.25">
      <c r="A55" s="107">
        <v>0.90625</v>
      </c>
      <c r="B55" s="90" t="s">
        <v>4</v>
      </c>
    </row>
    <row r="56" spans="1:2" x14ac:dyDescent="0.25">
      <c r="A56" s="107">
        <v>0.89583333333333337</v>
      </c>
      <c r="B56" s="90" t="s">
        <v>4</v>
      </c>
    </row>
    <row r="57" spans="1:2" x14ac:dyDescent="0.25">
      <c r="A57" s="107">
        <v>0.90625</v>
      </c>
      <c r="B57" s="90" t="s">
        <v>4</v>
      </c>
    </row>
    <row r="58" spans="1:2" x14ac:dyDescent="0.25">
      <c r="A58" s="107">
        <v>0.91666666666666663</v>
      </c>
      <c r="B58" s="90" t="s">
        <v>4</v>
      </c>
    </row>
    <row r="59" spans="1:2" x14ac:dyDescent="0.25">
      <c r="A59" s="107">
        <v>0.92708333333333337</v>
      </c>
      <c r="B59" s="90" t="s">
        <v>4</v>
      </c>
    </row>
    <row r="60" spans="1:2" x14ac:dyDescent="0.25">
      <c r="A60" s="107">
        <v>0.9375</v>
      </c>
      <c r="B60" s="90" t="s">
        <v>4</v>
      </c>
    </row>
    <row r="61" spans="1:2" x14ac:dyDescent="0.25">
      <c r="A61" s="107">
        <v>0.94791666666666663</v>
      </c>
      <c r="B61" s="90" t="s">
        <v>4</v>
      </c>
    </row>
    <row r="62" spans="1:2" x14ac:dyDescent="0.25">
      <c r="A62" s="107">
        <v>0.95833333333333337</v>
      </c>
      <c r="B62" s="90" t="s">
        <v>4</v>
      </c>
    </row>
    <row r="63" spans="1:2" x14ac:dyDescent="0.25">
      <c r="A63" s="107">
        <v>0.96875</v>
      </c>
      <c r="B63" s="90" t="s">
        <v>4</v>
      </c>
    </row>
    <row r="64" spans="1:2" x14ac:dyDescent="0.25">
      <c r="A64" s="107">
        <v>0.97916666666666663</v>
      </c>
      <c r="B64" s="90" t="s">
        <v>4</v>
      </c>
    </row>
    <row r="65" spans="1:2" x14ac:dyDescent="0.25">
      <c r="A65" s="107">
        <v>0.98958333333333337</v>
      </c>
      <c r="B65" s="90" t="s">
        <v>4</v>
      </c>
    </row>
    <row r="66" spans="1:2" x14ac:dyDescent="0.25">
      <c r="A66" s="107">
        <v>0</v>
      </c>
      <c r="B66" s="90" t="s">
        <v>4</v>
      </c>
    </row>
    <row r="67" spans="1:2" x14ac:dyDescent="0.25">
      <c r="A67" s="107">
        <v>1.0416666666666666E-2</v>
      </c>
      <c r="B67" s="90" t="s">
        <v>4</v>
      </c>
    </row>
    <row r="68" spans="1:2" x14ac:dyDescent="0.25">
      <c r="A68" s="107">
        <v>2.0833333333333332E-2</v>
      </c>
      <c r="B68" s="90" t="s">
        <v>4</v>
      </c>
    </row>
    <row r="69" spans="1:2" x14ac:dyDescent="0.25">
      <c r="A69" s="107">
        <v>3.125E-2</v>
      </c>
      <c r="B69" s="90" t="s">
        <v>4</v>
      </c>
    </row>
    <row r="70" spans="1:2" x14ac:dyDescent="0.25">
      <c r="A70" s="107">
        <v>4.1666666666666664E-2</v>
      </c>
      <c r="B70" s="90" t="s">
        <v>4</v>
      </c>
    </row>
    <row r="71" spans="1:2" x14ac:dyDescent="0.25">
      <c r="A71" s="107">
        <v>5.2083333333333336E-2</v>
      </c>
      <c r="B71" s="90" t="s">
        <v>4</v>
      </c>
    </row>
    <row r="72" spans="1:2" x14ac:dyDescent="0.25">
      <c r="A72" s="107">
        <v>6.25E-2</v>
      </c>
      <c r="B72" s="90" t="s">
        <v>4</v>
      </c>
    </row>
  </sheetData>
  <phoneticPr fontId="22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4A666-F444-4BFF-B533-64EB69D65E80}">
  <sheetPr codeName="Feuil3">
    <pageSetUpPr fitToPage="1"/>
  </sheetPr>
  <dimension ref="A1:O50"/>
  <sheetViews>
    <sheetView zoomScale="70" zoomScaleNormal="70" workbookViewId="0">
      <pane ySplit="3" topLeftCell="A22" activePane="bottomLeft" state="frozen"/>
      <selection activeCell="C22" sqref="C22"/>
      <selection pane="bottomLeft" activeCell="C22" sqref="C22"/>
    </sheetView>
  </sheetViews>
  <sheetFormatPr baseColWidth="10" defaultColWidth="11.5703125" defaultRowHeight="15" x14ac:dyDescent="0.25"/>
  <cols>
    <col min="1" max="1" width="22" style="2" customWidth="1"/>
    <col min="2" max="2" width="25.28515625" style="2" bestFit="1" customWidth="1"/>
    <col min="3" max="3" width="22.42578125" style="2" customWidth="1"/>
    <col min="4" max="5" width="20.7109375" style="2" customWidth="1"/>
    <col min="6" max="6" width="15.42578125" style="2" customWidth="1"/>
    <col min="7" max="8" width="32.140625" style="2" customWidth="1"/>
    <col min="9" max="9" width="18.42578125" style="2" customWidth="1"/>
    <col min="10" max="10" width="20.28515625" style="6" customWidth="1"/>
    <col min="11" max="11" width="30.7109375" style="6" bestFit="1" customWidth="1"/>
    <col min="12" max="13" width="20.28515625" style="6" customWidth="1"/>
    <col min="14" max="14" width="21.28515625" style="6" customWidth="1"/>
    <col min="15" max="15" width="21.28515625" style="2" customWidth="1"/>
    <col min="16" max="16384" width="11.5703125" style="2"/>
  </cols>
  <sheetData>
    <row r="1" spans="1:15" ht="219.75" customHeight="1" x14ac:dyDescent="0.25">
      <c r="D1" s="3" t="s">
        <v>0</v>
      </c>
      <c r="E1" s="3"/>
      <c r="F1" s="3"/>
      <c r="G1" s="3"/>
      <c r="H1" s="3"/>
      <c r="I1" s="3"/>
      <c r="J1" s="30"/>
      <c r="K1" s="4"/>
      <c r="L1" s="30"/>
      <c r="M1" s="30"/>
      <c r="N1" s="4"/>
      <c r="O1" s="3"/>
    </row>
    <row r="2" spans="1:15" ht="70.5" customHeight="1" x14ac:dyDescent="0.25">
      <c r="A2" s="196" t="s">
        <v>16</v>
      </c>
      <c r="B2" s="194" t="s">
        <v>29</v>
      </c>
      <c r="C2" s="196" t="s">
        <v>22</v>
      </c>
      <c r="D2" s="196" t="s">
        <v>31</v>
      </c>
      <c r="E2" s="196" t="s">
        <v>32</v>
      </c>
      <c r="F2" s="196" t="s">
        <v>18</v>
      </c>
      <c r="G2" s="47" t="s">
        <v>19</v>
      </c>
      <c r="H2" s="47" t="s">
        <v>20</v>
      </c>
      <c r="I2" s="196" t="s">
        <v>23</v>
      </c>
      <c r="J2" s="196" t="s">
        <v>24</v>
      </c>
      <c r="K2" s="196" t="s">
        <v>1</v>
      </c>
      <c r="L2" s="17" t="s">
        <v>10</v>
      </c>
      <c r="M2" s="17" t="s">
        <v>11</v>
      </c>
      <c r="N2" s="17" t="s">
        <v>2</v>
      </c>
      <c r="O2" s="194" t="s">
        <v>5</v>
      </c>
    </row>
    <row r="3" spans="1:15" ht="36" customHeight="1" x14ac:dyDescent="0.25">
      <c r="A3" s="196"/>
      <c r="B3" s="194"/>
      <c r="C3" s="196"/>
      <c r="D3" s="196"/>
      <c r="E3" s="196"/>
      <c r="F3" s="196"/>
      <c r="G3" s="67" t="s">
        <v>21</v>
      </c>
      <c r="H3" s="13">
        <v>2.0833333333333332E-2</v>
      </c>
      <c r="I3" s="196"/>
      <c r="J3" s="196"/>
      <c r="K3" s="196"/>
      <c r="L3" s="17"/>
      <c r="M3" s="17"/>
      <c r="N3" s="17"/>
      <c r="O3" s="194"/>
    </row>
    <row r="4" spans="1:15" ht="25.15" customHeight="1" x14ac:dyDescent="0.25">
      <c r="A4" s="195" t="s">
        <v>8</v>
      </c>
      <c r="B4" s="195"/>
      <c r="C4" s="195"/>
      <c r="D4" s="195"/>
      <c r="E4" s="195"/>
      <c r="F4" s="68" t="s">
        <v>15</v>
      </c>
      <c r="G4" s="34"/>
      <c r="H4" s="34"/>
      <c r="I4" s="22"/>
      <c r="J4" s="7"/>
      <c r="K4" s="7"/>
      <c r="L4" s="7"/>
      <c r="M4" s="7"/>
      <c r="N4" s="7"/>
      <c r="O4" s="23"/>
    </row>
    <row r="5" spans="1:15" ht="25.15" customHeight="1" x14ac:dyDescent="0.25">
      <c r="A5" s="8" t="s">
        <v>30</v>
      </c>
      <c r="B5" s="8" t="s">
        <v>30</v>
      </c>
      <c r="C5" s="79">
        <v>44037</v>
      </c>
      <c r="D5" s="80">
        <v>0.687499999999999</v>
      </c>
      <c r="E5" s="80">
        <v>0.72916666666666663</v>
      </c>
      <c r="F5" s="10">
        <f>IF(ISBLANK(D5),"-",E5-D5-$F$3)</f>
        <v>4.1666666666667629E-2</v>
      </c>
      <c r="G5" s="15">
        <f>IF(ISBLANK(D5),"-",D5-$H$3)</f>
        <v>0.66666666666666563</v>
      </c>
      <c r="H5" s="15">
        <f>IF(ISBLANK(D5),"-",E5+$H$3)</f>
        <v>0.75</v>
      </c>
      <c r="I5" s="29" t="e">
        <f>IF('Facturation de mars à aout 2020'!F5=#REF!,(VLOOKUP('Facturation de mars à aout 2020'!D5,#REF!,4,FALSE)),VLOOKUP(D5,#REF!,6,FALSE))/1.2</f>
        <v>#REF!</v>
      </c>
      <c r="J5" s="11" t="s">
        <v>30</v>
      </c>
      <c r="K5" s="11" t="e">
        <f>VLOOKUP(D5,'BDD 2'!A10:B42,2,FALSE)</f>
        <v>#N/A</v>
      </c>
      <c r="L5" s="19" t="str">
        <f>IF(A5="-","-",VLOOKUP(K5,#REF!,2,FALSE))</f>
        <v>-</v>
      </c>
      <c r="M5" s="11" t="str">
        <f>+IF(L5="-","-",L5*J5)</f>
        <v>-</v>
      </c>
      <c r="N5" s="21" t="e">
        <f>IF(ISBLANK($D5),0,$O5/1.2)</f>
        <v>#REF!</v>
      </c>
      <c r="O5" s="20" t="e">
        <f>IF('Facturation de mars à aout 2020'!F5=#REF!,(VLOOKUP('Facturation de mars à aout 2020'!D5,#REF!,4,FALSE)),VLOOKUP(D5,#REF!,6,FALSE))</f>
        <v>#REF!</v>
      </c>
    </row>
    <row r="6" spans="1:15" ht="25.15" customHeight="1" x14ac:dyDescent="0.25">
      <c r="A6" s="8" t="s">
        <v>30</v>
      </c>
      <c r="B6" s="8" t="s">
        <v>30</v>
      </c>
      <c r="C6" s="79">
        <v>44040</v>
      </c>
      <c r="D6" s="80">
        <v>0.64583333333333304</v>
      </c>
      <c r="E6" s="80">
        <v>0.6875</v>
      </c>
      <c r="F6" s="10">
        <f t="shared" ref="F6:F18" si="0">IF(ISBLANK(D6),"-",E6-D6-$F$3)</f>
        <v>4.1666666666666963E-2</v>
      </c>
      <c r="G6" s="15">
        <f t="shared" ref="G6:G18" si="1">IF(ISBLANK(D6),"-",D6-$H$3)</f>
        <v>0.62499999999999967</v>
      </c>
      <c r="H6" s="15">
        <f t="shared" ref="H6:H18" si="2">IF(ISBLANK(D6),"-",E6+$H$3)</f>
        <v>0.70833333333333337</v>
      </c>
      <c r="I6" s="29" t="e">
        <f>IF('Facturation de mars à aout 2020'!F6=#REF!,(VLOOKUP('Facturation de mars à aout 2020'!D6,#REF!,4,FALSE)),VLOOKUP(D6,#REF!,6,FALSE))/1.2</f>
        <v>#REF!</v>
      </c>
      <c r="J6" s="11" t="s">
        <v>30</v>
      </c>
      <c r="K6" s="11" t="e">
        <f>IF(ISBLANK(D6),"-",VLOOKUP(D6,#REF!,2,FALSE))</f>
        <v>#REF!</v>
      </c>
      <c r="L6" s="19" t="str">
        <f>IF(A6="-","-",VLOOKUP(K6,#REF!,2,FALSE))</f>
        <v>-</v>
      </c>
      <c r="M6" s="11" t="str">
        <f t="shared" ref="M6:M18" si="3">+IF(L6="-","-",L6*J6)</f>
        <v>-</v>
      </c>
      <c r="N6" s="21" t="e">
        <f t="shared" ref="N6:N18" si="4">IF(ISBLANK($D6),0,$O6/1.2)</f>
        <v>#REF!</v>
      </c>
      <c r="O6" s="20" t="e">
        <f>IF('Facturation de mars à aout 2020'!F6=#REF!,(VLOOKUP('Facturation de mars à aout 2020'!D6,#REF!,4,FALSE)),VLOOKUP(D6,#REF!,6,FALSE))</f>
        <v>#REF!</v>
      </c>
    </row>
    <row r="7" spans="1:15" ht="25.15" customHeight="1" x14ac:dyDescent="0.25">
      <c r="A7" s="8" t="s">
        <v>30</v>
      </c>
      <c r="B7" s="8" t="s">
        <v>30</v>
      </c>
      <c r="C7" s="79">
        <v>44043</v>
      </c>
      <c r="D7" s="80">
        <v>0.64583333333333304</v>
      </c>
      <c r="E7" s="92">
        <v>0.6875</v>
      </c>
      <c r="F7" s="10">
        <f t="shared" si="0"/>
        <v>4.1666666666666963E-2</v>
      </c>
      <c r="G7" s="15">
        <f t="shared" si="1"/>
        <v>0.62499999999999967</v>
      </c>
      <c r="H7" s="15">
        <f t="shared" si="2"/>
        <v>0.70833333333333337</v>
      </c>
      <c r="I7" s="29" t="e">
        <f>IF('Facturation de mars à aout 2020'!F7=#REF!,(VLOOKUP('Facturation de mars à aout 2020'!D7,#REF!,4,FALSE)),VLOOKUP(D7,#REF!,6,FALSE))/1.2</f>
        <v>#REF!</v>
      </c>
      <c r="J7" s="11" t="s">
        <v>30</v>
      </c>
      <c r="K7" s="11" t="e">
        <f>IF(ISBLANK(D7),"-",VLOOKUP(D7,#REF!,2,FALSE))</f>
        <v>#REF!</v>
      </c>
      <c r="L7" s="19" t="str">
        <f>IF(A7="-","-",VLOOKUP(K7,#REF!,2,FALSE))</f>
        <v>-</v>
      </c>
      <c r="M7" s="11" t="str">
        <f t="shared" si="3"/>
        <v>-</v>
      </c>
      <c r="N7" s="21" t="e">
        <f t="shared" si="4"/>
        <v>#REF!</v>
      </c>
      <c r="O7" s="20" t="e">
        <f>IF('Facturation de mars à aout 2020'!F7=#REF!,(VLOOKUP('Facturation de mars à aout 2020'!D7,#REF!,4,FALSE)),VLOOKUP(D7,#REF!,6,FALSE))</f>
        <v>#REF!</v>
      </c>
    </row>
    <row r="8" spans="1:15" ht="25.15" customHeight="1" x14ac:dyDescent="0.25">
      <c r="A8" s="8" t="s">
        <v>30</v>
      </c>
      <c r="B8" s="8" t="s">
        <v>30</v>
      </c>
      <c r="C8" s="79">
        <v>44044</v>
      </c>
      <c r="D8" s="80">
        <v>0.45833333333333298</v>
      </c>
      <c r="E8" s="92">
        <v>0.5</v>
      </c>
      <c r="F8" s="10">
        <f t="shared" si="0"/>
        <v>4.1666666666667018E-2</v>
      </c>
      <c r="G8" s="15">
        <f t="shared" si="1"/>
        <v>0.43749999999999967</v>
      </c>
      <c r="H8" s="15">
        <f t="shared" si="2"/>
        <v>0.52083333333333337</v>
      </c>
      <c r="I8" s="29" t="e">
        <f>IF('Facturation de mars à aout 2020'!F8=#REF!,(VLOOKUP('Facturation de mars à aout 2020'!D8,#REF!,4,FALSE)),VLOOKUP(D8,#REF!,6,FALSE))/1.2</f>
        <v>#REF!</v>
      </c>
      <c r="J8" s="11" t="s">
        <v>30</v>
      </c>
      <c r="K8" s="11" t="e">
        <f>IF(ISBLANK(D8),"-",VLOOKUP(D8,#REF!,2,FALSE))</f>
        <v>#REF!</v>
      </c>
      <c r="L8" s="19" t="str">
        <f>IF(A8="-","-",VLOOKUP(K8,#REF!,2,FALSE))</f>
        <v>-</v>
      </c>
      <c r="M8" s="11" t="str">
        <f t="shared" si="3"/>
        <v>-</v>
      </c>
      <c r="N8" s="21" t="e">
        <f t="shared" si="4"/>
        <v>#REF!</v>
      </c>
      <c r="O8" s="20" t="e">
        <f>IF('Facturation de mars à aout 2020'!F8=#REF!,(VLOOKUP('Facturation de mars à aout 2020'!D8,#REF!,4,FALSE)),VLOOKUP(D8,#REF!,6,FALSE))</f>
        <v>#REF!</v>
      </c>
    </row>
    <row r="9" spans="1:15" ht="25.15" customHeight="1" x14ac:dyDescent="0.25">
      <c r="A9" s="8" t="s">
        <v>30</v>
      </c>
      <c r="B9" s="8" t="s">
        <v>30</v>
      </c>
      <c r="C9" s="79">
        <v>44061</v>
      </c>
      <c r="D9" s="80">
        <v>0.60416666666666596</v>
      </c>
      <c r="E9" s="92">
        <v>0.64583333333333337</v>
      </c>
      <c r="F9" s="10">
        <f t="shared" si="0"/>
        <v>4.1666666666667407E-2</v>
      </c>
      <c r="G9" s="15">
        <f t="shared" si="1"/>
        <v>0.58333333333333259</v>
      </c>
      <c r="H9" s="15">
        <f t="shared" si="2"/>
        <v>0.66666666666666674</v>
      </c>
      <c r="I9" s="29" t="e">
        <f>IF('Facturation de mars à aout 2020'!F9=#REF!,(VLOOKUP('Facturation de mars à aout 2020'!D9,#REF!,4,FALSE)),VLOOKUP(D9,#REF!,6,FALSE))/1.2</f>
        <v>#REF!</v>
      </c>
      <c r="J9" s="11" t="s">
        <v>30</v>
      </c>
      <c r="K9" s="11" t="e">
        <f>IF(ISBLANK(D9),"-",VLOOKUP(D9,#REF!,2,FALSE))</f>
        <v>#REF!</v>
      </c>
      <c r="L9" s="19" t="str">
        <f>IF(A9="-","-",VLOOKUP(K9,#REF!,2,FALSE))</f>
        <v>-</v>
      </c>
      <c r="M9" s="11" t="str">
        <f t="shared" si="3"/>
        <v>-</v>
      </c>
      <c r="N9" s="21" t="e">
        <f t="shared" si="4"/>
        <v>#REF!</v>
      </c>
      <c r="O9" s="20" t="e">
        <f>IF('Facturation de mars à aout 2020'!F9=#REF!,(VLOOKUP('Facturation de mars à aout 2020'!D9,#REF!,4,FALSE)),VLOOKUP(D9,#REF!,6,FALSE))</f>
        <v>#REF!</v>
      </c>
    </row>
    <row r="10" spans="1:15" ht="25.15" customHeight="1" x14ac:dyDescent="0.25">
      <c r="A10" s="8" t="s">
        <v>30</v>
      </c>
      <c r="B10" s="8" t="s">
        <v>30</v>
      </c>
      <c r="C10" s="79"/>
      <c r="D10" s="80"/>
      <c r="E10" s="89"/>
      <c r="F10" s="10" t="str">
        <f t="shared" si="0"/>
        <v>-</v>
      </c>
      <c r="G10" s="15" t="str">
        <f t="shared" si="1"/>
        <v>-</v>
      </c>
      <c r="H10" s="15" t="str">
        <f t="shared" si="2"/>
        <v>-</v>
      </c>
      <c r="I10" s="29" t="e">
        <f>IF('Facturation de mars à aout 2020'!F10=#REF!,(VLOOKUP('Facturation de mars à aout 2020'!D10,#REF!,4,FALSE)),VLOOKUP(D10,#REF!,6,FALSE))/1.2</f>
        <v>#REF!</v>
      </c>
      <c r="J10" s="11" t="s">
        <v>30</v>
      </c>
      <c r="K10" s="11" t="str">
        <f>IF(ISBLANK(D10),"-",VLOOKUP(D10,#REF!,2,FALSE))</f>
        <v>-</v>
      </c>
      <c r="L10" s="19" t="str">
        <f>IF(A10="-","-",VLOOKUP(K10,#REF!,2,FALSE))</f>
        <v>-</v>
      </c>
      <c r="M10" s="11" t="str">
        <f t="shared" si="3"/>
        <v>-</v>
      </c>
      <c r="N10" s="21">
        <f t="shared" si="4"/>
        <v>0</v>
      </c>
      <c r="O10" s="20" t="e">
        <f>IF('Facturation de mars à aout 2020'!F10=#REF!,(VLOOKUP('Facturation de mars à aout 2020'!D10,#REF!,4,FALSE)),VLOOKUP(D10,#REF!,6,FALSE))</f>
        <v>#REF!</v>
      </c>
    </row>
    <row r="11" spans="1:15" ht="25.15" customHeight="1" x14ac:dyDescent="0.25">
      <c r="A11" s="8" t="s">
        <v>30</v>
      </c>
      <c r="B11" s="8" t="s">
        <v>30</v>
      </c>
      <c r="C11" s="79"/>
      <c r="D11" s="80"/>
      <c r="E11" s="89"/>
      <c r="F11" s="10" t="str">
        <f t="shared" si="0"/>
        <v>-</v>
      </c>
      <c r="G11" s="15" t="str">
        <f t="shared" si="1"/>
        <v>-</v>
      </c>
      <c r="H11" s="15" t="str">
        <f t="shared" si="2"/>
        <v>-</v>
      </c>
      <c r="I11" s="29" t="e">
        <f>IF('Facturation de mars à aout 2020'!F11=#REF!,(VLOOKUP('Facturation de mars à aout 2020'!D11,#REF!,4,FALSE)),VLOOKUP(D11,#REF!,6,FALSE))/1.2</f>
        <v>#REF!</v>
      </c>
      <c r="J11" s="11" t="s">
        <v>30</v>
      </c>
      <c r="K11" s="11" t="str">
        <f>IF(ISBLANK(D11),"-",VLOOKUP(D11,#REF!,2,FALSE))</f>
        <v>-</v>
      </c>
      <c r="L11" s="19" t="str">
        <f>IF(A11="-","-",VLOOKUP(K11,#REF!,2,FALSE))</f>
        <v>-</v>
      </c>
      <c r="M11" s="11" t="str">
        <f t="shared" si="3"/>
        <v>-</v>
      </c>
      <c r="N11" s="21">
        <f t="shared" si="4"/>
        <v>0</v>
      </c>
      <c r="O11" s="20" t="e">
        <f>IF('Facturation de mars à aout 2020'!F11=#REF!,(VLOOKUP('Facturation de mars à aout 2020'!D11,#REF!,4,FALSE)),VLOOKUP(D11,#REF!,6,FALSE))</f>
        <v>#REF!</v>
      </c>
    </row>
    <row r="12" spans="1:15" ht="25.15" customHeight="1" x14ac:dyDescent="0.25">
      <c r="A12" s="8" t="s">
        <v>30</v>
      </c>
      <c r="B12" s="8" t="s">
        <v>30</v>
      </c>
      <c r="C12" s="79"/>
      <c r="D12" s="80"/>
      <c r="E12" s="89"/>
      <c r="F12" s="10" t="str">
        <f t="shared" si="0"/>
        <v>-</v>
      </c>
      <c r="G12" s="15" t="str">
        <f t="shared" si="1"/>
        <v>-</v>
      </c>
      <c r="H12" s="15" t="str">
        <f t="shared" si="2"/>
        <v>-</v>
      </c>
      <c r="I12" s="29" t="e">
        <f>IF('Facturation de mars à aout 2020'!F12=#REF!,(VLOOKUP('Facturation de mars à aout 2020'!D12,#REF!,4,FALSE)),VLOOKUP(D12,#REF!,6,FALSE))/1.2</f>
        <v>#REF!</v>
      </c>
      <c r="J12" s="11" t="s">
        <v>30</v>
      </c>
      <c r="K12" s="11" t="str">
        <f>IF(ISBLANK(D12),"-",VLOOKUP(D12,#REF!,2,FALSE))</f>
        <v>-</v>
      </c>
      <c r="L12" s="19" t="str">
        <f>IF(A12="-","-",VLOOKUP(K12,#REF!,2,FALSE))</f>
        <v>-</v>
      </c>
      <c r="M12" s="11" t="str">
        <f t="shared" si="3"/>
        <v>-</v>
      </c>
      <c r="N12" s="21">
        <f t="shared" si="4"/>
        <v>0</v>
      </c>
      <c r="O12" s="20" t="e">
        <f>IF('Facturation de mars à aout 2020'!F12=#REF!,(VLOOKUP('Facturation de mars à aout 2020'!D12,#REF!,4,FALSE)),VLOOKUP(D12,#REF!,6,FALSE))</f>
        <v>#REF!</v>
      </c>
    </row>
    <row r="13" spans="1:15" ht="25.15" customHeight="1" x14ac:dyDescent="0.25">
      <c r="A13" s="8" t="s">
        <v>30</v>
      </c>
      <c r="B13" s="8" t="s">
        <v>30</v>
      </c>
      <c r="C13" s="79"/>
      <c r="D13" s="80"/>
      <c r="E13" s="89"/>
      <c r="F13" s="10" t="str">
        <f t="shared" si="0"/>
        <v>-</v>
      </c>
      <c r="G13" s="15" t="str">
        <f t="shared" si="1"/>
        <v>-</v>
      </c>
      <c r="H13" s="15" t="str">
        <f t="shared" si="2"/>
        <v>-</v>
      </c>
      <c r="I13" s="29" t="e">
        <f>IF('Facturation de mars à aout 2020'!F13=#REF!,(VLOOKUP('Facturation de mars à aout 2020'!D13,#REF!,4,FALSE)),VLOOKUP(D13,#REF!,6,FALSE))/1.2</f>
        <v>#REF!</v>
      </c>
      <c r="J13" s="11" t="s">
        <v>30</v>
      </c>
      <c r="K13" s="11" t="str">
        <f>IF(ISBLANK(D13),"-",VLOOKUP(D13,#REF!,2,FALSE))</f>
        <v>-</v>
      </c>
      <c r="L13" s="19" t="str">
        <f>IF(A13="-","-",VLOOKUP(K13,#REF!,2,FALSE))</f>
        <v>-</v>
      </c>
      <c r="M13" s="11" t="str">
        <f t="shared" si="3"/>
        <v>-</v>
      </c>
      <c r="N13" s="21">
        <f t="shared" si="4"/>
        <v>0</v>
      </c>
      <c r="O13" s="20" t="e">
        <f>IF('Facturation de mars à aout 2020'!F13=#REF!,(VLOOKUP('Facturation de mars à aout 2020'!D13,#REF!,4,FALSE)),VLOOKUP(D13,#REF!,6,FALSE))</f>
        <v>#REF!</v>
      </c>
    </row>
    <row r="14" spans="1:15" ht="25.15" customHeight="1" x14ac:dyDescent="0.25">
      <c r="A14" s="8" t="s">
        <v>30</v>
      </c>
      <c r="B14" s="8" t="s">
        <v>30</v>
      </c>
      <c r="C14" s="79"/>
      <c r="D14" s="80"/>
      <c r="E14" s="89"/>
      <c r="F14" s="10" t="str">
        <f t="shared" si="0"/>
        <v>-</v>
      </c>
      <c r="G14" s="15" t="str">
        <f t="shared" si="1"/>
        <v>-</v>
      </c>
      <c r="H14" s="15" t="str">
        <f t="shared" si="2"/>
        <v>-</v>
      </c>
      <c r="I14" s="29" t="e">
        <f>IF('Facturation de mars à aout 2020'!F14=#REF!,(VLOOKUP('Facturation de mars à aout 2020'!D14,#REF!,4,FALSE)),VLOOKUP(D14,#REF!,6,FALSE))/1.2</f>
        <v>#REF!</v>
      </c>
      <c r="J14" s="11" t="s">
        <v>30</v>
      </c>
      <c r="K14" s="11" t="str">
        <f>IF(ISBLANK(D14),"-",VLOOKUP(D14,#REF!,2,FALSE))</f>
        <v>-</v>
      </c>
      <c r="L14" s="19" t="str">
        <f>IF(A14="-","-",VLOOKUP(K14,#REF!,2,FALSE))</f>
        <v>-</v>
      </c>
      <c r="M14" s="11" t="str">
        <f t="shared" si="3"/>
        <v>-</v>
      </c>
      <c r="N14" s="21">
        <f t="shared" si="4"/>
        <v>0</v>
      </c>
      <c r="O14" s="20" t="e">
        <f>IF('Facturation de mars à aout 2020'!F14=#REF!,(VLOOKUP('Facturation de mars à aout 2020'!D14,#REF!,4,FALSE)),VLOOKUP(D14,#REF!,6,FALSE))</f>
        <v>#REF!</v>
      </c>
    </row>
    <row r="15" spans="1:15" ht="25.15" customHeight="1" x14ac:dyDescent="0.25">
      <c r="A15" s="8" t="s">
        <v>30</v>
      </c>
      <c r="B15" s="8" t="s">
        <v>30</v>
      </c>
      <c r="C15" s="79"/>
      <c r="D15" s="80"/>
      <c r="E15" s="89"/>
      <c r="F15" s="10" t="str">
        <f t="shared" si="0"/>
        <v>-</v>
      </c>
      <c r="G15" s="15" t="str">
        <f t="shared" si="1"/>
        <v>-</v>
      </c>
      <c r="H15" s="15" t="str">
        <f t="shared" si="2"/>
        <v>-</v>
      </c>
      <c r="I15" s="29" t="e">
        <f>IF('Facturation de mars à aout 2020'!F15=#REF!,(VLOOKUP('Facturation de mars à aout 2020'!D15,#REF!,4,FALSE)),VLOOKUP(D15,#REF!,6,FALSE))/1.2</f>
        <v>#REF!</v>
      </c>
      <c r="J15" s="11" t="s">
        <v>30</v>
      </c>
      <c r="K15" s="11" t="str">
        <f>IF(ISBLANK(D15),"-",VLOOKUP(D15,#REF!,2,FALSE))</f>
        <v>-</v>
      </c>
      <c r="L15" s="19" t="str">
        <f>IF(A15="-","-",VLOOKUP(K15,#REF!,2,FALSE))</f>
        <v>-</v>
      </c>
      <c r="M15" s="11" t="str">
        <f t="shared" si="3"/>
        <v>-</v>
      </c>
      <c r="N15" s="21">
        <f t="shared" si="4"/>
        <v>0</v>
      </c>
      <c r="O15" s="20" t="e">
        <f>IF('Facturation de mars à aout 2020'!F15=#REF!,(VLOOKUP('Facturation de mars à aout 2020'!D15,#REF!,4,FALSE)),VLOOKUP(D15,#REF!,6,FALSE))</f>
        <v>#REF!</v>
      </c>
    </row>
    <row r="16" spans="1:15" ht="25.15" customHeight="1" x14ac:dyDescent="0.25">
      <c r="A16" s="8" t="s">
        <v>30</v>
      </c>
      <c r="B16" s="8" t="s">
        <v>30</v>
      </c>
      <c r="C16" s="79"/>
      <c r="D16" s="80"/>
      <c r="E16" s="89"/>
      <c r="F16" s="10" t="str">
        <f t="shared" si="0"/>
        <v>-</v>
      </c>
      <c r="G16" s="15" t="str">
        <f t="shared" si="1"/>
        <v>-</v>
      </c>
      <c r="H16" s="15" t="str">
        <f t="shared" si="2"/>
        <v>-</v>
      </c>
      <c r="I16" s="29" t="e">
        <f>IF('Facturation de mars à aout 2020'!F16=#REF!,(VLOOKUP('Facturation de mars à aout 2020'!D16,#REF!,4,FALSE)),VLOOKUP(D16,#REF!,6,FALSE))/1.2</f>
        <v>#REF!</v>
      </c>
      <c r="J16" s="11" t="s">
        <v>30</v>
      </c>
      <c r="K16" s="11" t="str">
        <f>IF(ISBLANK(D16),"-",VLOOKUP(D16,#REF!,2,FALSE))</f>
        <v>-</v>
      </c>
      <c r="L16" s="19" t="str">
        <f>IF(A16="-","-",VLOOKUP(K16,#REF!,2,FALSE))</f>
        <v>-</v>
      </c>
      <c r="M16" s="11" t="str">
        <f t="shared" si="3"/>
        <v>-</v>
      </c>
      <c r="N16" s="21">
        <f t="shared" si="4"/>
        <v>0</v>
      </c>
      <c r="O16" s="20" t="e">
        <f>IF('Facturation de mars à aout 2020'!F16=#REF!,(VLOOKUP('Facturation de mars à aout 2020'!D16,#REF!,4,FALSE)),VLOOKUP(D16,#REF!,6,FALSE))</f>
        <v>#REF!</v>
      </c>
    </row>
    <row r="17" spans="1:15" ht="25.15" customHeight="1" x14ac:dyDescent="0.25">
      <c r="A17" s="8" t="s">
        <v>30</v>
      </c>
      <c r="B17" s="8" t="s">
        <v>30</v>
      </c>
      <c r="C17" s="79"/>
      <c r="D17" s="80"/>
      <c r="E17" s="89"/>
      <c r="F17" s="10" t="str">
        <f t="shared" si="0"/>
        <v>-</v>
      </c>
      <c r="G17" s="15" t="str">
        <f t="shared" si="1"/>
        <v>-</v>
      </c>
      <c r="H17" s="15" t="str">
        <f t="shared" si="2"/>
        <v>-</v>
      </c>
      <c r="I17" s="29" t="e">
        <f>IF('Facturation de mars à aout 2020'!F17=#REF!,(VLOOKUP('Facturation de mars à aout 2020'!D17,#REF!,4,FALSE)),VLOOKUP(D17,#REF!,6,FALSE))/1.2</f>
        <v>#REF!</v>
      </c>
      <c r="J17" s="11" t="s">
        <v>30</v>
      </c>
      <c r="K17" s="11" t="str">
        <f>IF(ISBLANK(D17),"-",VLOOKUP(D17,#REF!,2,FALSE))</f>
        <v>-</v>
      </c>
      <c r="L17" s="19" t="str">
        <f>IF(A17="-","-",VLOOKUP(K17,#REF!,2,FALSE))</f>
        <v>-</v>
      </c>
      <c r="M17" s="11" t="str">
        <f t="shared" si="3"/>
        <v>-</v>
      </c>
      <c r="N17" s="21">
        <f t="shared" si="4"/>
        <v>0</v>
      </c>
      <c r="O17" s="20" t="e">
        <f>IF('Facturation de mars à aout 2020'!F17=#REF!,(VLOOKUP('Facturation de mars à aout 2020'!D17,#REF!,4,FALSE)),VLOOKUP(D17,#REF!,6,FALSE))</f>
        <v>#REF!</v>
      </c>
    </row>
    <row r="18" spans="1:15" ht="25.15" customHeight="1" x14ac:dyDescent="0.25">
      <c r="A18" s="8" t="s">
        <v>30</v>
      </c>
      <c r="B18" s="8" t="s">
        <v>30</v>
      </c>
      <c r="C18" s="79"/>
      <c r="D18" s="80"/>
      <c r="E18" s="89"/>
      <c r="F18" s="10" t="str">
        <f t="shared" si="0"/>
        <v>-</v>
      </c>
      <c r="G18" s="15" t="str">
        <f t="shared" si="1"/>
        <v>-</v>
      </c>
      <c r="H18" s="15" t="str">
        <f t="shared" si="2"/>
        <v>-</v>
      </c>
      <c r="I18" s="29" t="e">
        <f>IF('Facturation de mars à aout 2020'!F18=#REF!,(VLOOKUP('Facturation de mars à aout 2020'!D18,#REF!,4,FALSE)),VLOOKUP(D18,#REF!,6,FALSE))/1.2</f>
        <v>#REF!</v>
      </c>
      <c r="J18" s="11" t="s">
        <v>30</v>
      </c>
      <c r="K18" s="11" t="str">
        <f>IF(ISBLANK(D18),"-",VLOOKUP(D18,#REF!,2,FALSE))</f>
        <v>-</v>
      </c>
      <c r="L18" s="19" t="str">
        <f>IF(A18="-","-",VLOOKUP(K18,#REF!,2,FALSE))</f>
        <v>-</v>
      </c>
      <c r="M18" s="11" t="str">
        <f t="shared" si="3"/>
        <v>-</v>
      </c>
      <c r="N18" s="21">
        <f t="shared" si="4"/>
        <v>0</v>
      </c>
      <c r="O18" s="20" t="e">
        <f>IF('Facturation de mars à aout 2020'!F18=#REF!,(VLOOKUP('Facturation de mars à aout 2020'!D18,#REF!,4,FALSE)),VLOOKUP(D18,#REF!,6,FALSE))</f>
        <v>#REF!</v>
      </c>
    </row>
    <row r="19" spans="1:15" ht="25.15" customHeight="1" x14ac:dyDescent="0.25">
      <c r="A19" s="195" t="s">
        <v>8</v>
      </c>
      <c r="B19" s="195"/>
      <c r="C19" s="195"/>
      <c r="D19" s="195"/>
      <c r="E19" s="195"/>
      <c r="F19" s="69" t="s">
        <v>15</v>
      </c>
      <c r="G19" s="33"/>
      <c r="H19" s="33"/>
      <c r="I19" s="75" t="e">
        <f ca="1">SUMIF($D$5:$D$18,"&lt;&gt;",$I$22:$I$34)</f>
        <v>#REF!</v>
      </c>
      <c r="J19" s="7"/>
      <c r="K19" s="7"/>
      <c r="L19" s="7"/>
      <c r="M19" s="7"/>
      <c r="N19" s="28" t="e">
        <f>SUM(N5:N18)</f>
        <v>#REF!</v>
      </c>
      <c r="O19" s="28" t="e">
        <f>+N19*1.2</f>
        <v>#REF!</v>
      </c>
    </row>
    <row r="20" spans="1:15" ht="25.15" customHeight="1" x14ac:dyDescent="0.25">
      <c r="I20" s="18"/>
      <c r="J20" s="5"/>
      <c r="K20" s="5"/>
      <c r="L20" s="5"/>
      <c r="M20" s="5"/>
      <c r="N20" s="21"/>
      <c r="O20" s="20"/>
    </row>
    <row r="21" spans="1:15" ht="25.15" customHeight="1" x14ac:dyDescent="0.25">
      <c r="A21" s="24"/>
      <c r="B21" s="24"/>
      <c r="C21" s="24"/>
      <c r="D21" s="24"/>
      <c r="E21" s="26" t="s">
        <v>9</v>
      </c>
      <c r="F21" s="70" t="s">
        <v>15</v>
      </c>
      <c r="G21" s="35"/>
      <c r="H21" s="35"/>
      <c r="I21" s="26"/>
      <c r="J21" s="25"/>
      <c r="K21" s="25"/>
      <c r="L21" s="25"/>
      <c r="M21" s="25"/>
      <c r="N21" s="25"/>
      <c r="O21" s="25"/>
    </row>
    <row r="22" spans="1:15" ht="25.15" customHeight="1" x14ac:dyDescent="0.25">
      <c r="A22" s="79"/>
      <c r="B22" s="79"/>
      <c r="C22" s="79"/>
      <c r="D22" s="80"/>
      <c r="E22" s="80"/>
      <c r="F22" s="81" t="str">
        <f>IF(ISBLANK(D22),"-",E22-D22-$F$3)</f>
        <v>-</v>
      </c>
      <c r="G22" s="82" t="str">
        <f>IF(ISBLANK(D22),"-",D22-$H$3)</f>
        <v>-</v>
      </c>
      <c r="H22" s="82" t="str">
        <f>IF(ISBLANK(D22),"-",E22+$H$3)</f>
        <v>-</v>
      </c>
      <c r="I22" s="83" t="e">
        <f>IF('Facturation de mars à aout 2020'!F22=#REF!,(VLOOKUP('Facturation de mars à aout 2020'!D22,#REF!,3,FALSE)),VLOOKUP(D22,#REF!,4,FALSE))/1.2</f>
        <v>#REF!</v>
      </c>
      <c r="J22" s="84"/>
      <c r="K22" s="11" t="str">
        <f>IF(ISBLANK(D22),"-",VLOOKUP(D22,#REF!,2,FALSE))</f>
        <v>-</v>
      </c>
      <c r="L22" s="19" t="str">
        <f>IF(ISBLANK(A22),"-",VLOOKUP(K22,#REF!,2,FALSE))</f>
        <v>-</v>
      </c>
      <c r="M22" s="49" t="str">
        <f>+IF(L22="-","-",L22*J22)</f>
        <v>-</v>
      </c>
      <c r="N22" s="21">
        <f>IF(ISBLANK($D22),0,$O22/1.2)</f>
        <v>0</v>
      </c>
      <c r="O22" s="20" t="e">
        <f>IF('Facturation de mars à aout 2020'!F22=#REF!,(VLOOKUP('Facturation de mars à aout 2020'!D22,#REF!,3,FALSE)),VLOOKUP(D22,#REF!,4,FALSE))</f>
        <v>#REF!</v>
      </c>
    </row>
    <row r="23" spans="1:15" ht="25.15" customHeight="1" x14ac:dyDescent="0.25">
      <c r="A23" s="76"/>
      <c r="B23" s="76"/>
      <c r="C23" s="76"/>
      <c r="D23" s="80"/>
      <c r="E23" s="77"/>
      <c r="F23" s="15" t="str">
        <f t="shared" ref="F23:F34" si="5">IF(ISBLANK(D23),"-",E23-D23-$F$3)</f>
        <v>-</v>
      </c>
      <c r="G23" s="15" t="str">
        <f t="shared" ref="G23:G34" si="6">IF(ISBLANK(D23),"-",D23-$H$3)</f>
        <v>-</v>
      </c>
      <c r="H23" s="15" t="str">
        <f t="shared" ref="H23:H34" si="7">IF(ISBLANK(D23),"-",E23+$H$3)</f>
        <v>-</v>
      </c>
      <c r="I23" s="29" t="e">
        <f>IF('Facturation de mars à aout 2020'!F23=#REF!,(VLOOKUP('Facturation de mars à aout 2020'!D23,#REF!,3,FALSE)),VLOOKUP(D23,#REF!,4,FALSE))/1.2</f>
        <v>#REF!</v>
      </c>
      <c r="J23" s="74"/>
      <c r="K23" s="11" t="str">
        <f>IF(ISBLANK(D23),"-",VLOOKUP(D23,#REF!,2,FALSE))</f>
        <v>-</v>
      </c>
      <c r="L23" s="19" t="str">
        <f>IF(ISBLANK(A23),"-",VLOOKUP(K23,#REF!,2,FALSE))</f>
        <v>-</v>
      </c>
      <c r="M23" s="49" t="str">
        <f t="shared" ref="M23" si="8">+IF(L23="-","-",L23*J23)</f>
        <v>-</v>
      </c>
      <c r="N23" s="21">
        <f>IF(ISBLANK($D23),0,$O23/1.2)</f>
        <v>0</v>
      </c>
      <c r="O23" s="20" t="e">
        <f>IF('Facturation de mars à aout 2020'!F23=#REF!,(VLOOKUP('Facturation de mars à aout 2020'!D23,#REF!,3,FALSE)),VLOOKUP(D23,#REF!,4,FALSE))</f>
        <v>#REF!</v>
      </c>
    </row>
    <row r="24" spans="1:15" ht="25.15" customHeight="1" x14ac:dyDescent="0.25">
      <c r="A24" s="78"/>
      <c r="B24" s="78"/>
      <c r="C24" s="78"/>
      <c r="D24" s="80"/>
      <c r="E24" s="77"/>
      <c r="F24" s="15" t="str">
        <f t="shared" si="5"/>
        <v>-</v>
      </c>
      <c r="G24" s="15" t="str">
        <f t="shared" si="6"/>
        <v>-</v>
      </c>
      <c r="H24" s="15" t="str">
        <f t="shared" si="7"/>
        <v>-</v>
      </c>
      <c r="I24" s="29" t="e">
        <f>IF('Facturation de mars à aout 2020'!F24=#REF!,(VLOOKUP('Facturation de mars à aout 2020'!D24,#REF!,3,FALSE)),VLOOKUP(D24,#REF!,4,FALSE))/1.2</f>
        <v>#REF!</v>
      </c>
      <c r="J24" s="74"/>
      <c r="K24" s="11" t="str">
        <f>IF(ISBLANK(D24),"-",VLOOKUP(D24,#REF!,2,FALSE))</f>
        <v>-</v>
      </c>
      <c r="L24" s="19" t="str">
        <f>IF(ISBLANK(A24),"-",VLOOKUP(K24,#REF!,2,FALSE))</f>
        <v>-</v>
      </c>
      <c r="M24" s="49" t="str">
        <f t="shared" ref="M24:M34" si="9">+IF(L24="-","-",L24*J24)</f>
        <v>-</v>
      </c>
      <c r="N24" s="21">
        <f t="shared" ref="N24:N34" si="10">IF(ISBLANK($D24),0,$O24/1.2)</f>
        <v>0</v>
      </c>
      <c r="O24" s="20" t="e">
        <f>IF('Facturation de mars à aout 2020'!F24=#REF!,(VLOOKUP('Facturation de mars à aout 2020'!D24,#REF!,3,FALSE)),VLOOKUP(D24,#REF!,4,FALSE))</f>
        <v>#REF!</v>
      </c>
    </row>
    <row r="25" spans="1:15" ht="25.15" customHeight="1" x14ac:dyDescent="0.25">
      <c r="A25" s="78"/>
      <c r="B25" s="78"/>
      <c r="C25" s="78"/>
      <c r="D25" s="80"/>
      <c r="E25" s="77"/>
      <c r="F25" s="15" t="str">
        <f t="shared" si="5"/>
        <v>-</v>
      </c>
      <c r="G25" s="15" t="str">
        <f t="shared" si="6"/>
        <v>-</v>
      </c>
      <c r="H25" s="15" t="str">
        <f t="shared" si="7"/>
        <v>-</v>
      </c>
      <c r="I25" s="29" t="e">
        <f>IF('Facturation de mars à aout 2020'!F25=#REF!,(VLOOKUP('Facturation de mars à aout 2020'!D25,#REF!,3,FALSE)),VLOOKUP(D25,#REF!,4,FALSE))/1.2</f>
        <v>#REF!</v>
      </c>
      <c r="J25" s="74"/>
      <c r="K25" s="11" t="str">
        <f>IF(ISBLANK(D25),"-",VLOOKUP(D25,#REF!,2,FALSE))</f>
        <v>-</v>
      </c>
      <c r="L25" s="19" t="str">
        <f>IF(ISBLANK(A25),"-",VLOOKUP(K25,#REF!,2,FALSE))</f>
        <v>-</v>
      </c>
      <c r="M25" s="49" t="str">
        <f t="shared" si="9"/>
        <v>-</v>
      </c>
      <c r="N25" s="21">
        <f t="shared" si="10"/>
        <v>0</v>
      </c>
      <c r="O25" s="20" t="e">
        <f>IF('Facturation de mars à aout 2020'!F25=#REF!,(VLOOKUP('Facturation de mars à aout 2020'!D25,#REF!,3,FALSE)),VLOOKUP(D25,#REF!,4,FALSE))</f>
        <v>#REF!</v>
      </c>
    </row>
    <row r="26" spans="1:15" ht="25.15" customHeight="1" x14ac:dyDescent="0.25">
      <c r="A26" s="78"/>
      <c r="B26" s="78"/>
      <c r="C26" s="78"/>
      <c r="D26" s="80"/>
      <c r="E26" s="77"/>
      <c r="F26" s="15" t="str">
        <f t="shared" si="5"/>
        <v>-</v>
      </c>
      <c r="G26" s="15" t="str">
        <f t="shared" si="6"/>
        <v>-</v>
      </c>
      <c r="H26" s="15" t="str">
        <f t="shared" si="7"/>
        <v>-</v>
      </c>
      <c r="I26" s="29" t="e">
        <f>IF('Facturation de mars à aout 2020'!F26=#REF!,(VLOOKUP('Facturation de mars à aout 2020'!D26,#REF!,3,FALSE)),VLOOKUP(D26,#REF!,4,FALSE))/1.2</f>
        <v>#REF!</v>
      </c>
      <c r="J26" s="74"/>
      <c r="K26" s="11" t="str">
        <f>IF(ISBLANK(D26),"-",VLOOKUP(D26,#REF!,2,FALSE))</f>
        <v>-</v>
      </c>
      <c r="L26" s="19" t="str">
        <f>IF(ISBLANK(A26),"-",VLOOKUP(K26,#REF!,2,FALSE))</f>
        <v>-</v>
      </c>
      <c r="M26" s="49" t="str">
        <f t="shared" si="9"/>
        <v>-</v>
      </c>
      <c r="N26" s="21">
        <f t="shared" si="10"/>
        <v>0</v>
      </c>
      <c r="O26" s="20" t="e">
        <f>IF('Facturation de mars à aout 2020'!F26=#REF!,(VLOOKUP('Facturation de mars à aout 2020'!D26,#REF!,3,FALSE)),VLOOKUP(D26,#REF!,4,FALSE))</f>
        <v>#REF!</v>
      </c>
    </row>
    <row r="27" spans="1:15" ht="25.15" customHeight="1" x14ac:dyDescent="0.25">
      <c r="A27" s="78"/>
      <c r="B27" s="78"/>
      <c r="C27" s="78"/>
      <c r="D27" s="80"/>
      <c r="E27" s="77"/>
      <c r="F27" s="15" t="str">
        <f t="shared" ref="F27:F30" si="11">IF(ISBLANK(D27),"-",E27-D27-$F$3)</f>
        <v>-</v>
      </c>
      <c r="G27" s="15" t="str">
        <f t="shared" ref="G27:G30" si="12">IF(ISBLANK(D27),"-",D27-$H$3)</f>
        <v>-</v>
      </c>
      <c r="H27" s="15" t="str">
        <f t="shared" ref="H27:H30" si="13">IF(ISBLANK(D27),"-",E27+$H$3)</f>
        <v>-</v>
      </c>
      <c r="I27" s="29" t="e">
        <f>IF('Facturation de mars à aout 2020'!F27=#REF!,(VLOOKUP('Facturation de mars à aout 2020'!D27,#REF!,3,FALSE)),VLOOKUP(D27,#REF!,4,FALSE))/1.2</f>
        <v>#REF!</v>
      </c>
      <c r="J27" s="74"/>
      <c r="K27" s="11" t="str">
        <f>IF(ISBLANK(D27),"-",VLOOKUP(D27,#REF!,2,FALSE))</f>
        <v>-</v>
      </c>
      <c r="L27" s="19" t="str">
        <f>IF(ISBLANK(A27),"-",VLOOKUP(K27,#REF!,2,FALSE))</f>
        <v>-</v>
      </c>
      <c r="M27" s="49" t="str">
        <f t="shared" ref="M27:M30" si="14">+IF(L27="-","-",L27*J27)</f>
        <v>-</v>
      </c>
      <c r="N27" s="21">
        <f t="shared" si="10"/>
        <v>0</v>
      </c>
      <c r="O27" s="20" t="e">
        <f>IF('Facturation de mars à aout 2020'!F27=#REF!,(VLOOKUP('Facturation de mars à aout 2020'!D27,#REF!,3,FALSE)),VLOOKUP(D27,#REF!,4,FALSE))</f>
        <v>#REF!</v>
      </c>
    </row>
    <row r="28" spans="1:15" ht="25.15" customHeight="1" x14ac:dyDescent="0.25">
      <c r="A28" s="78"/>
      <c r="B28" s="78"/>
      <c r="C28" s="78"/>
      <c r="D28" s="80"/>
      <c r="E28" s="77"/>
      <c r="F28" s="15" t="str">
        <f t="shared" si="11"/>
        <v>-</v>
      </c>
      <c r="G28" s="15" t="str">
        <f t="shared" si="12"/>
        <v>-</v>
      </c>
      <c r="H28" s="15" t="str">
        <f t="shared" si="13"/>
        <v>-</v>
      </c>
      <c r="I28" s="29" t="e">
        <f>IF('Facturation de mars à aout 2020'!F28=#REF!,(VLOOKUP('Facturation de mars à aout 2020'!D28,#REF!,3,FALSE)),VLOOKUP(D28,#REF!,4,FALSE))/1.2</f>
        <v>#REF!</v>
      </c>
      <c r="J28" s="74"/>
      <c r="K28" s="11" t="str">
        <f>IF(ISBLANK(D28),"-",VLOOKUP(D28,#REF!,2,FALSE))</f>
        <v>-</v>
      </c>
      <c r="L28" s="19" t="str">
        <f>IF(ISBLANK(A28),"-",VLOOKUP(K28,#REF!,2,FALSE))</f>
        <v>-</v>
      </c>
      <c r="M28" s="49" t="str">
        <f t="shared" si="14"/>
        <v>-</v>
      </c>
      <c r="N28" s="21">
        <f t="shared" si="10"/>
        <v>0</v>
      </c>
      <c r="O28" s="20" t="e">
        <f>IF('Facturation de mars à aout 2020'!F28=#REF!,(VLOOKUP('Facturation de mars à aout 2020'!D28,#REF!,3,FALSE)),VLOOKUP(D28,#REF!,4,FALSE))</f>
        <v>#REF!</v>
      </c>
    </row>
    <row r="29" spans="1:15" ht="25.15" customHeight="1" x14ac:dyDescent="0.25">
      <c r="A29" s="78"/>
      <c r="B29" s="78"/>
      <c r="C29" s="78"/>
      <c r="D29" s="80"/>
      <c r="E29" s="77"/>
      <c r="F29" s="15" t="str">
        <f t="shared" si="11"/>
        <v>-</v>
      </c>
      <c r="G29" s="15" t="str">
        <f t="shared" si="12"/>
        <v>-</v>
      </c>
      <c r="H29" s="15" t="str">
        <f t="shared" si="13"/>
        <v>-</v>
      </c>
      <c r="I29" s="29" t="e">
        <f>IF('Facturation de mars à aout 2020'!F29=#REF!,(VLOOKUP('Facturation de mars à aout 2020'!D29,#REF!,3,FALSE)),VLOOKUP(D29,#REF!,4,FALSE))/1.2</f>
        <v>#REF!</v>
      </c>
      <c r="J29" s="74"/>
      <c r="K29" s="11" t="str">
        <f>IF(ISBLANK(D29),"-",VLOOKUP(D29,#REF!,2,FALSE))</f>
        <v>-</v>
      </c>
      <c r="L29" s="19" t="str">
        <f>IF(ISBLANK(A29),"-",VLOOKUP(K29,#REF!,2,FALSE))</f>
        <v>-</v>
      </c>
      <c r="M29" s="49" t="str">
        <f t="shared" si="14"/>
        <v>-</v>
      </c>
      <c r="N29" s="21">
        <f t="shared" si="10"/>
        <v>0</v>
      </c>
      <c r="O29" s="20" t="e">
        <f>IF('Facturation de mars à aout 2020'!F29=#REF!,(VLOOKUP('Facturation de mars à aout 2020'!D29,#REF!,3,FALSE)),VLOOKUP(D29,#REF!,4,FALSE))</f>
        <v>#REF!</v>
      </c>
    </row>
    <row r="30" spans="1:15" ht="25.15" customHeight="1" x14ac:dyDescent="0.25">
      <c r="A30" s="78"/>
      <c r="B30" s="78"/>
      <c r="C30" s="78"/>
      <c r="D30" s="80"/>
      <c r="E30" s="77"/>
      <c r="F30" s="15" t="str">
        <f t="shared" si="11"/>
        <v>-</v>
      </c>
      <c r="G30" s="15" t="str">
        <f t="shared" si="12"/>
        <v>-</v>
      </c>
      <c r="H30" s="15" t="str">
        <f t="shared" si="13"/>
        <v>-</v>
      </c>
      <c r="I30" s="29" t="e">
        <f>IF('Facturation de mars à aout 2020'!F30=#REF!,(VLOOKUP('Facturation de mars à aout 2020'!D30,#REF!,3,FALSE)),VLOOKUP(D30,#REF!,4,FALSE))/1.2</f>
        <v>#REF!</v>
      </c>
      <c r="J30" s="74"/>
      <c r="K30" s="11" t="str">
        <f>IF(ISBLANK(D30),"-",VLOOKUP(D30,#REF!,2,FALSE))</f>
        <v>-</v>
      </c>
      <c r="L30" s="19" t="str">
        <f>IF(ISBLANK(A30),"-",VLOOKUP(K30,#REF!,2,FALSE))</f>
        <v>-</v>
      </c>
      <c r="M30" s="49" t="str">
        <f t="shared" si="14"/>
        <v>-</v>
      </c>
      <c r="N30" s="21">
        <f t="shared" si="10"/>
        <v>0</v>
      </c>
      <c r="O30" s="20" t="e">
        <f>IF('Facturation de mars à aout 2020'!F30=#REF!,(VLOOKUP('Facturation de mars à aout 2020'!D30,#REF!,3,FALSE)),VLOOKUP(D30,#REF!,4,FALSE))</f>
        <v>#REF!</v>
      </c>
    </row>
    <row r="31" spans="1:15" ht="25.15" customHeight="1" x14ac:dyDescent="0.25">
      <c r="A31" s="78"/>
      <c r="B31" s="78"/>
      <c r="C31" s="78"/>
      <c r="D31" s="80"/>
      <c r="E31" s="77"/>
      <c r="F31" s="15" t="str">
        <f t="shared" si="5"/>
        <v>-</v>
      </c>
      <c r="G31" s="15" t="str">
        <f t="shared" si="6"/>
        <v>-</v>
      </c>
      <c r="H31" s="15" t="str">
        <f t="shared" si="7"/>
        <v>-</v>
      </c>
      <c r="I31" s="29" t="e">
        <f>IF('Facturation de mars à aout 2020'!F31=#REF!,(VLOOKUP('Facturation de mars à aout 2020'!D31,#REF!,3,FALSE)),VLOOKUP(D31,#REF!,4,FALSE))/1.2</f>
        <v>#REF!</v>
      </c>
      <c r="J31" s="74"/>
      <c r="K31" s="11" t="str">
        <f>IF(ISBLANK(D31),"-",VLOOKUP(D31,#REF!,2,FALSE))</f>
        <v>-</v>
      </c>
      <c r="L31" s="19" t="str">
        <f>IF(ISBLANK(A31),"-",VLOOKUP(K31,#REF!,2,FALSE))</f>
        <v>-</v>
      </c>
      <c r="M31" s="49" t="str">
        <f t="shared" si="9"/>
        <v>-</v>
      </c>
      <c r="N31" s="21">
        <f t="shared" si="10"/>
        <v>0</v>
      </c>
      <c r="O31" s="20" t="e">
        <f>IF('Facturation de mars à aout 2020'!F31=#REF!,(VLOOKUP('Facturation de mars à aout 2020'!D31,#REF!,3,FALSE)),VLOOKUP(D31,#REF!,4,FALSE))</f>
        <v>#REF!</v>
      </c>
    </row>
    <row r="32" spans="1:15" ht="25.15" customHeight="1" x14ac:dyDescent="0.25">
      <c r="A32" s="78"/>
      <c r="B32" s="78"/>
      <c r="C32" s="78"/>
      <c r="D32" s="80"/>
      <c r="E32" s="77"/>
      <c r="F32" s="15" t="str">
        <f t="shared" si="5"/>
        <v>-</v>
      </c>
      <c r="G32" s="15" t="str">
        <f t="shared" si="6"/>
        <v>-</v>
      </c>
      <c r="H32" s="15" t="str">
        <f t="shared" si="7"/>
        <v>-</v>
      </c>
      <c r="I32" s="29" t="e">
        <f>IF('Facturation de mars à aout 2020'!F32=#REF!,(VLOOKUP('Facturation de mars à aout 2020'!D32,#REF!,3,FALSE)),VLOOKUP(D32,#REF!,4,FALSE))/1.2</f>
        <v>#REF!</v>
      </c>
      <c r="J32" s="74"/>
      <c r="K32" s="11" t="str">
        <f>IF(ISBLANK(D32),"-",VLOOKUP(D32,#REF!,2,FALSE))</f>
        <v>-</v>
      </c>
      <c r="L32" s="19" t="str">
        <f>IF(ISBLANK(A32),"-",VLOOKUP(K32,#REF!,2,FALSE))</f>
        <v>-</v>
      </c>
      <c r="M32" s="49" t="str">
        <f t="shared" si="9"/>
        <v>-</v>
      </c>
      <c r="N32" s="21">
        <f t="shared" si="10"/>
        <v>0</v>
      </c>
      <c r="O32" s="20" t="e">
        <f>IF('Facturation de mars à aout 2020'!F32=#REF!,(VLOOKUP('Facturation de mars à aout 2020'!D32,#REF!,3,FALSE)),VLOOKUP(D32,#REF!,4,FALSE))</f>
        <v>#REF!</v>
      </c>
    </row>
    <row r="33" spans="1:15" ht="25.15" customHeight="1" x14ac:dyDescent="0.25">
      <c r="A33" s="78"/>
      <c r="B33" s="78"/>
      <c r="C33" s="78"/>
      <c r="D33" s="80"/>
      <c r="E33" s="77"/>
      <c r="F33" s="15" t="str">
        <f t="shared" si="5"/>
        <v>-</v>
      </c>
      <c r="G33" s="15" t="str">
        <f t="shared" si="6"/>
        <v>-</v>
      </c>
      <c r="H33" s="15" t="str">
        <f t="shared" si="7"/>
        <v>-</v>
      </c>
      <c r="I33" s="29" t="e">
        <f>IF('Facturation de mars à aout 2020'!F33=#REF!,(VLOOKUP('Facturation de mars à aout 2020'!D33,#REF!,3,FALSE)),VLOOKUP(D33,#REF!,4,FALSE))/1.2</f>
        <v>#REF!</v>
      </c>
      <c r="J33" s="74"/>
      <c r="K33" s="11" t="str">
        <f>IF(ISBLANK(D33),"-",VLOOKUP(D33,#REF!,2,FALSE))</f>
        <v>-</v>
      </c>
      <c r="L33" s="19" t="str">
        <f>IF(ISBLANK(A33),"-",VLOOKUP(K33,#REF!,2,FALSE))</f>
        <v>-</v>
      </c>
      <c r="M33" s="49" t="str">
        <f t="shared" si="9"/>
        <v>-</v>
      </c>
      <c r="N33" s="21">
        <f t="shared" si="10"/>
        <v>0</v>
      </c>
      <c r="O33" s="20" t="e">
        <f>IF('Facturation de mars à aout 2020'!F33=#REF!,(VLOOKUP('Facturation de mars à aout 2020'!D33,#REF!,3,FALSE)),VLOOKUP(D33,#REF!,4,FALSE))</f>
        <v>#REF!</v>
      </c>
    </row>
    <row r="34" spans="1:15" ht="25.15" customHeight="1" x14ac:dyDescent="0.25">
      <c r="A34" s="78"/>
      <c r="B34" s="78"/>
      <c r="C34" s="78"/>
      <c r="D34" s="80"/>
      <c r="E34" s="77"/>
      <c r="F34" s="15" t="str">
        <f t="shared" si="5"/>
        <v>-</v>
      </c>
      <c r="G34" s="15" t="str">
        <f t="shared" si="6"/>
        <v>-</v>
      </c>
      <c r="H34" s="15" t="str">
        <f t="shared" si="7"/>
        <v>-</v>
      </c>
      <c r="I34" s="29" t="e">
        <f>IF('Facturation de mars à aout 2020'!F34=#REF!,(VLOOKUP('Facturation de mars à aout 2020'!D34,#REF!,3,FALSE)),VLOOKUP(D34,#REF!,4,FALSE))/1.2</f>
        <v>#REF!</v>
      </c>
      <c r="J34" s="74"/>
      <c r="K34" s="11" t="str">
        <f>IF(ISBLANK(D34),"-",VLOOKUP(D34,#REF!,2,FALSE))</f>
        <v>-</v>
      </c>
      <c r="L34" s="19" t="str">
        <f>IF(ISBLANK(A34),"-",VLOOKUP(K34,#REF!,2,FALSE))</f>
        <v>-</v>
      </c>
      <c r="M34" s="49" t="str">
        <f t="shared" si="9"/>
        <v>-</v>
      </c>
      <c r="N34" s="21">
        <f t="shared" si="10"/>
        <v>0</v>
      </c>
      <c r="O34" s="20" t="e">
        <f>IF('Facturation de mars à aout 2020'!F34=#REF!,(VLOOKUP('Facturation de mars à aout 2020'!D34,#REF!,3,FALSE)),VLOOKUP(D34,#REF!,4,FALSE))</f>
        <v>#REF!</v>
      </c>
    </row>
    <row r="35" spans="1:15" ht="24" customHeight="1" x14ac:dyDescent="0.25">
      <c r="A35" s="25"/>
      <c r="B35" s="25"/>
      <c r="C35" s="25"/>
      <c r="D35" s="25"/>
      <c r="E35" s="26" t="s">
        <v>9</v>
      </c>
      <c r="F35" s="70" t="s">
        <v>15</v>
      </c>
      <c r="G35" s="35"/>
      <c r="H35" s="35"/>
      <c r="I35" s="31">
        <f>SUMIF($D$22:$D$34,"&lt;&gt;",$I$22:$I$34)</f>
        <v>0</v>
      </c>
      <c r="J35" s="48">
        <f>+SUM(J22:J34)</f>
        <v>0</v>
      </c>
      <c r="K35" s="27"/>
      <c r="L35" s="27"/>
      <c r="M35" s="27"/>
      <c r="N35" s="31">
        <f>SUM(N22:N34)</f>
        <v>0</v>
      </c>
      <c r="O35" s="32">
        <f>N35*1.2</f>
        <v>0</v>
      </c>
    </row>
    <row r="36" spans="1:15" ht="25.15" customHeight="1" x14ac:dyDescent="0.25">
      <c r="D36" s="9"/>
      <c r="E36" s="9"/>
      <c r="F36" s="15"/>
      <c r="G36" s="15"/>
      <c r="H36" s="15"/>
      <c r="I36" s="18"/>
      <c r="J36" s="11"/>
      <c r="K36" s="11"/>
      <c r="L36" s="11"/>
      <c r="M36" s="11"/>
      <c r="N36" s="11"/>
      <c r="O36" s="16"/>
    </row>
    <row r="37" spans="1:15" ht="24" customHeight="1" x14ac:dyDescent="0.25">
      <c r="K37" s="50"/>
      <c r="L37" s="50"/>
      <c r="M37" s="50"/>
      <c r="N37" s="59" t="s">
        <v>26</v>
      </c>
      <c r="O37" s="65" t="s">
        <v>27</v>
      </c>
    </row>
    <row r="38" spans="1:15" ht="24" customHeight="1" x14ac:dyDescent="0.25">
      <c r="J38" s="40"/>
      <c r="K38" s="36"/>
      <c r="L38" s="37"/>
      <c r="M38" s="38" t="s">
        <v>7</v>
      </c>
      <c r="N38" s="71"/>
      <c r="O38" s="60" t="e">
        <f>N19+I35</f>
        <v>#REF!</v>
      </c>
    </row>
    <row r="39" spans="1:15" ht="24" customHeight="1" x14ac:dyDescent="0.25">
      <c r="J39" s="40"/>
      <c r="K39" s="39"/>
      <c r="L39" s="40"/>
      <c r="M39" s="41" t="s">
        <v>25</v>
      </c>
      <c r="N39" s="61">
        <f>J35</f>
        <v>0</v>
      </c>
      <c r="O39" s="66"/>
    </row>
    <row r="40" spans="1:15" ht="24" customHeight="1" x14ac:dyDescent="0.25">
      <c r="D40" s="12"/>
      <c r="J40" s="40"/>
      <c r="K40" s="73" t="s">
        <v>12</v>
      </c>
      <c r="L40" s="51">
        <f>COUNTIF($K$22:$K$34,"Heure_creuse")</f>
        <v>0</v>
      </c>
      <c r="M40" s="72">
        <v>0.15</v>
      </c>
      <c r="N40" s="63"/>
      <c r="O40" s="63">
        <f ca="1">SUMIF($K$22:$M$34,"Heure_creuse",$M$22:$M$34)</f>
        <v>0</v>
      </c>
    </row>
    <row r="41" spans="1:15" ht="24" customHeight="1" x14ac:dyDescent="0.25">
      <c r="D41" s="12"/>
      <c r="J41" s="40"/>
      <c r="K41" s="73" t="s">
        <v>13</v>
      </c>
      <c r="L41" s="51">
        <f>COUNTIF($K$22:$K$34,"Heure_pleine")</f>
        <v>0</v>
      </c>
      <c r="M41" s="72">
        <v>0.1</v>
      </c>
      <c r="N41" s="63"/>
      <c r="O41" s="63">
        <f ca="1">ABS(SUMIF($K$22:$M$34,"Heure_pleine",$M$22:$M$34))</f>
        <v>0</v>
      </c>
    </row>
    <row r="42" spans="1:15" ht="24" customHeight="1" x14ac:dyDescent="0.25">
      <c r="J42" s="40"/>
      <c r="K42" s="42"/>
      <c r="L42" s="43"/>
      <c r="M42" s="56" t="s">
        <v>6</v>
      </c>
      <c r="N42" s="62"/>
      <c r="O42" s="62">
        <f ca="1">SUM(O40:O41)</f>
        <v>0</v>
      </c>
    </row>
    <row r="43" spans="1:15" ht="24" customHeight="1" x14ac:dyDescent="0.25">
      <c r="J43" s="40"/>
      <c r="K43" s="39"/>
      <c r="L43" s="40"/>
      <c r="M43" s="50" t="s">
        <v>2</v>
      </c>
      <c r="N43" s="63">
        <f>+SUM(N38,N39,N42)</f>
        <v>0</v>
      </c>
      <c r="O43" s="63" t="e">
        <f>+SUM(O38:O42)</f>
        <v>#REF!</v>
      </c>
    </row>
    <row r="44" spans="1:15" ht="24" customHeight="1" x14ac:dyDescent="0.25">
      <c r="J44" s="2"/>
      <c r="K44" s="39"/>
      <c r="L44" s="40"/>
      <c r="M44" s="41" t="s">
        <v>14</v>
      </c>
      <c r="N44" s="63">
        <f>+N43*0.2</f>
        <v>0</v>
      </c>
      <c r="O44" s="63" t="e">
        <f>+SUM(O38:O42)*0.2</f>
        <v>#REF!</v>
      </c>
    </row>
    <row r="45" spans="1:15" ht="24" customHeight="1" x14ac:dyDescent="0.25">
      <c r="J45" s="2"/>
      <c r="K45" s="57"/>
      <c r="L45" s="58"/>
      <c r="M45" s="44" t="s">
        <v>5</v>
      </c>
      <c r="N45" s="64">
        <f>+SUM(N43:N44)</f>
        <v>0</v>
      </c>
      <c r="O45" s="64" t="e">
        <f>+SUM(O43:O44)</f>
        <v>#REF!</v>
      </c>
    </row>
    <row r="46" spans="1:15" x14ac:dyDescent="0.25">
      <c r="J46" s="2"/>
      <c r="K46" s="50"/>
      <c r="L46" s="50"/>
      <c r="M46" s="40"/>
      <c r="N46" s="50"/>
      <c r="O46" s="40"/>
    </row>
    <row r="47" spans="1:15" ht="52.5" customHeight="1" x14ac:dyDescent="0.25">
      <c r="J47" s="2"/>
      <c r="K47" s="52" t="e">
        <f>+IF(N45&gt;O45,N37,O37)</f>
        <v>#REF!</v>
      </c>
      <c r="L47" s="53"/>
      <c r="M47" s="54" t="s">
        <v>28</v>
      </c>
      <c r="N47" s="53"/>
      <c r="O47" s="55" t="e">
        <f>ABS(N45-O45)</f>
        <v>#REF!</v>
      </c>
    </row>
    <row r="48" spans="1:15" x14ac:dyDescent="0.25">
      <c r="J48" s="2"/>
      <c r="M48" s="2"/>
      <c r="N48" s="2"/>
    </row>
    <row r="49" spans="13:14" x14ac:dyDescent="0.25">
      <c r="M49" s="2"/>
      <c r="N49" s="2"/>
    </row>
    <row r="50" spans="13:14" x14ac:dyDescent="0.25">
      <c r="M50" s="2"/>
      <c r="N50" s="2"/>
    </row>
  </sheetData>
  <mergeCells count="12">
    <mergeCell ref="O2:O3"/>
    <mergeCell ref="A4:E4"/>
    <mergeCell ref="A19:E19"/>
    <mergeCell ref="A2:A3"/>
    <mergeCell ref="D2:D3"/>
    <mergeCell ref="E2:E3"/>
    <mergeCell ref="K2:K3"/>
    <mergeCell ref="B2:B3"/>
    <mergeCell ref="C2:C3"/>
    <mergeCell ref="J2:J3"/>
    <mergeCell ref="I2:I3"/>
    <mergeCell ref="F2:F3"/>
  </mergeCells>
  <conditionalFormatting sqref="K38:O45 A5:O5 A10:C18 E10:H18 A22:C34 E22:O34 A6:H9 I6:O18">
    <cfRule type="expression" dxfId="6" priority="3">
      <formula>MOD(ROW(),2)</formula>
    </cfRule>
  </conditionalFormatting>
  <conditionalFormatting sqref="D10:D18">
    <cfRule type="expression" dxfId="5" priority="2">
      <formula>MOD(ROW(),2)</formula>
    </cfRule>
  </conditionalFormatting>
  <conditionalFormatting sqref="D22:D34">
    <cfRule type="expression" dxfId="4" priority="1">
      <formula>MOD(ROW(),2)</formula>
    </cfRule>
  </conditionalFormatting>
  <dataValidations count="1">
    <dataValidation type="list" allowBlank="1" showInputMessage="1" showErrorMessage="1" sqref="D10:D18 D22:D34" xr:uid="{2D54509C-63D1-4A55-A91E-3048903060D1}">
      <formula1>Heure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3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FD488-3E57-4497-8922-2B0C8515F257}">
  <sheetPr codeName="Feuil4">
    <pageSetUpPr fitToPage="1"/>
  </sheetPr>
  <dimension ref="A1:O50"/>
  <sheetViews>
    <sheetView zoomScale="70" zoomScaleNormal="70" workbookViewId="0">
      <pane ySplit="3" topLeftCell="A16" activePane="bottomLeft" state="frozen"/>
      <selection activeCell="C22" sqref="C22"/>
      <selection pane="bottomLeft" activeCell="C22" sqref="C22"/>
    </sheetView>
  </sheetViews>
  <sheetFormatPr baseColWidth="10" defaultColWidth="11.5703125" defaultRowHeight="15" x14ac:dyDescent="0.25"/>
  <cols>
    <col min="1" max="1" width="22" style="2" customWidth="1"/>
    <col min="2" max="2" width="25.28515625" style="2" bestFit="1" customWidth="1"/>
    <col min="3" max="3" width="22.42578125" style="2" customWidth="1"/>
    <col min="4" max="5" width="20.7109375" style="2" customWidth="1"/>
    <col min="6" max="6" width="15.42578125" style="2" customWidth="1"/>
    <col min="7" max="8" width="32.140625" style="2" customWidth="1"/>
    <col min="9" max="9" width="18.42578125" style="2" customWidth="1"/>
    <col min="10" max="10" width="20.28515625" style="6" customWidth="1"/>
    <col min="11" max="11" width="30.7109375" style="6" bestFit="1" customWidth="1"/>
    <col min="12" max="13" width="20.28515625" style="6" customWidth="1"/>
    <col min="14" max="14" width="21.28515625" style="6" customWidth="1"/>
    <col min="15" max="15" width="21.28515625" style="2" customWidth="1"/>
    <col min="16" max="16384" width="11.5703125" style="2"/>
  </cols>
  <sheetData>
    <row r="1" spans="1:15" ht="219.75" customHeight="1" x14ac:dyDescent="0.25">
      <c r="D1" s="3" t="s">
        <v>0</v>
      </c>
      <c r="E1" s="3"/>
      <c r="F1" s="3"/>
      <c r="G1" s="3"/>
      <c r="H1" s="3"/>
      <c r="I1" s="3"/>
      <c r="J1" s="30"/>
      <c r="K1" s="4"/>
      <c r="L1" s="30"/>
      <c r="M1" s="30"/>
      <c r="N1" s="4"/>
      <c r="O1" s="3"/>
    </row>
    <row r="2" spans="1:15" ht="70.5" customHeight="1" x14ac:dyDescent="0.25">
      <c r="A2" s="196" t="s">
        <v>16</v>
      </c>
      <c r="B2" s="194" t="s">
        <v>29</v>
      </c>
      <c r="C2" s="196" t="s">
        <v>22</v>
      </c>
      <c r="D2" s="196" t="s">
        <v>31</v>
      </c>
      <c r="E2" s="196" t="s">
        <v>32</v>
      </c>
      <c r="F2" s="196" t="s">
        <v>18</v>
      </c>
      <c r="G2" s="47" t="s">
        <v>34</v>
      </c>
      <c r="H2" s="47" t="s">
        <v>35</v>
      </c>
      <c r="I2" s="196" t="s">
        <v>23</v>
      </c>
      <c r="J2" s="196" t="s">
        <v>24</v>
      </c>
      <c r="K2" s="196" t="s">
        <v>1</v>
      </c>
      <c r="L2" s="46" t="s">
        <v>10</v>
      </c>
      <c r="M2" s="46" t="s">
        <v>11</v>
      </c>
      <c r="N2" s="46" t="s">
        <v>2</v>
      </c>
      <c r="O2" s="194" t="s">
        <v>5</v>
      </c>
    </row>
    <row r="3" spans="1:15" ht="36" customHeight="1" x14ac:dyDescent="0.25">
      <c r="A3" s="196"/>
      <c r="B3" s="194"/>
      <c r="C3" s="196"/>
      <c r="D3" s="196"/>
      <c r="E3" s="196"/>
      <c r="F3" s="196"/>
      <c r="G3" s="67" t="s">
        <v>33</v>
      </c>
      <c r="H3" s="91">
        <v>2.0833333333333332E-2</v>
      </c>
      <c r="I3" s="196"/>
      <c r="J3" s="196"/>
      <c r="K3" s="196"/>
      <c r="L3" s="46"/>
      <c r="M3" s="46"/>
      <c r="N3" s="46"/>
      <c r="O3" s="194"/>
    </row>
    <row r="4" spans="1:15" ht="25.15" customHeight="1" x14ac:dyDescent="0.25">
      <c r="A4" s="195" t="s">
        <v>8</v>
      </c>
      <c r="B4" s="195"/>
      <c r="C4" s="195"/>
      <c r="D4" s="195"/>
      <c r="E4" s="195"/>
      <c r="F4" s="68" t="s">
        <v>15</v>
      </c>
      <c r="G4" s="34"/>
      <c r="H4" s="34"/>
      <c r="I4" s="45"/>
      <c r="J4" s="7"/>
      <c r="K4" s="7"/>
      <c r="L4" s="7"/>
      <c r="M4" s="7"/>
      <c r="N4" s="7"/>
      <c r="O4" s="23"/>
    </row>
    <row r="5" spans="1:15" ht="25.15" customHeight="1" x14ac:dyDescent="0.25">
      <c r="A5" s="8" t="s">
        <v>30</v>
      </c>
      <c r="B5" s="8" t="s">
        <v>30</v>
      </c>
      <c r="C5" s="79"/>
      <c r="D5" s="80"/>
      <c r="E5" s="80"/>
      <c r="F5" s="10" t="str">
        <f>IF(ISBLANK(D5),"-",E5-D5-$F$3)</f>
        <v>-</v>
      </c>
      <c r="G5" s="15" t="str">
        <f>IF(ISBLANK(D5),"-",D5-$H$3)</f>
        <v>-</v>
      </c>
      <c r="H5" s="15" t="str">
        <f>IF(ISBLANK(D5),"-",E5+$H$3)</f>
        <v>-</v>
      </c>
      <c r="I5" s="29" t="e">
        <f>IF('Facturation de sep2020'!F5=#REF!,(VLOOKUP('Facturation de sep2020'!D5,#REF!,3,FALSE)),VLOOKUP(D5,#REF!,4,FALSE))/1.2</f>
        <v>#REF!</v>
      </c>
      <c r="J5" s="11" t="s">
        <v>30</v>
      </c>
      <c r="K5" s="85" t="str">
        <f>IF(ISBLANK(D5),"-",VLOOKUP(D5,#REF!,2,FALSE))</f>
        <v>-</v>
      </c>
      <c r="L5" s="86" t="str">
        <f>IF(ISBLANK(C5),"-",VLOOKUP(K5,#REF!,2,FALSE))</f>
        <v>-</v>
      </c>
      <c r="M5" s="87" t="str">
        <f t="shared" ref="M5" si="0">+IF(L5="-","-",L5*J5)</f>
        <v>-</v>
      </c>
      <c r="N5" s="88" t="e">
        <f>-I5+J5+M5</f>
        <v>#REF!</v>
      </c>
      <c r="O5" s="20" t="e">
        <f>+N5*1.2</f>
        <v>#REF!</v>
      </c>
    </row>
    <row r="6" spans="1:15" ht="25.15" customHeight="1" x14ac:dyDescent="0.25">
      <c r="A6" s="8" t="s">
        <v>30</v>
      </c>
      <c r="B6" s="8" t="s">
        <v>30</v>
      </c>
      <c r="C6" s="79"/>
      <c r="D6" s="80"/>
      <c r="E6" s="80"/>
      <c r="F6" s="10" t="str">
        <f t="shared" ref="F6:F18" si="1">IF(ISBLANK(D6),"-",E6-D6-$F$3)</f>
        <v>-</v>
      </c>
      <c r="G6" s="15" t="str">
        <f t="shared" ref="G6:G18" si="2">IF(ISBLANK(D6),"-",D6-$H$3)</f>
        <v>-</v>
      </c>
      <c r="H6" s="15" t="str">
        <f t="shared" ref="H6:H18" si="3">IF(ISBLANK(D6),"-",E6+$H$3)</f>
        <v>-</v>
      </c>
      <c r="I6" s="29" t="e">
        <f>IF('Facturation de sep2020'!F6=#REF!,(VLOOKUP('Facturation de sep2020'!D6,#REF!,3,FALSE)),VLOOKUP(D6,#REF!,4,FALSE))/1.2</f>
        <v>#REF!</v>
      </c>
      <c r="J6" s="11" t="s">
        <v>30</v>
      </c>
      <c r="K6" s="85" t="str">
        <f>IF(ISBLANK(D6),"-",VLOOKUP(D6,#REF!,2,FALSE))</f>
        <v>-</v>
      </c>
      <c r="L6" s="86" t="str">
        <f>IF(ISBLANK(C6),"-",VLOOKUP(K6,#REF!,2,FALSE))</f>
        <v>-</v>
      </c>
      <c r="M6" s="87" t="str">
        <f t="shared" ref="M6:M18" si="4">+IF(L6="-","-",L6*J6)</f>
        <v>-</v>
      </c>
      <c r="N6" s="88" t="e">
        <f t="shared" ref="N6:N18" si="5">-I6+J6+M6</f>
        <v>#REF!</v>
      </c>
      <c r="O6" s="20" t="e">
        <f t="shared" ref="O6:O18" si="6">+N6*1.2</f>
        <v>#REF!</v>
      </c>
    </row>
    <row r="7" spans="1:15" ht="25.15" customHeight="1" x14ac:dyDescent="0.25">
      <c r="A7" s="8" t="s">
        <v>30</v>
      </c>
      <c r="B7" s="8" t="s">
        <v>30</v>
      </c>
      <c r="C7" s="89"/>
      <c r="D7" s="80"/>
      <c r="E7" s="80"/>
      <c r="F7" s="10" t="str">
        <f t="shared" si="1"/>
        <v>-</v>
      </c>
      <c r="G7" s="15" t="str">
        <f t="shared" si="2"/>
        <v>-</v>
      </c>
      <c r="H7" s="15" t="str">
        <f t="shared" si="3"/>
        <v>-</v>
      </c>
      <c r="I7" s="29" t="e">
        <f>IF('Facturation de sep2020'!F7=#REF!,(VLOOKUP('Facturation de sep2020'!D7,#REF!,3,FALSE)),VLOOKUP(D7,#REF!,4,FALSE))/1.2</f>
        <v>#REF!</v>
      </c>
      <c r="J7" s="11" t="s">
        <v>30</v>
      </c>
      <c r="K7" s="85" t="str">
        <f>IF(ISBLANK(D7),"-",VLOOKUP(D7,#REF!,2,FALSE))</f>
        <v>-</v>
      </c>
      <c r="L7" s="86" t="str">
        <f>IF(ISBLANK(C7),"-",VLOOKUP(K7,#REF!,2,FALSE))</f>
        <v>-</v>
      </c>
      <c r="M7" s="87" t="str">
        <f t="shared" si="4"/>
        <v>-</v>
      </c>
      <c r="N7" s="88" t="e">
        <f t="shared" si="5"/>
        <v>#REF!</v>
      </c>
      <c r="O7" s="20" t="e">
        <f t="shared" si="6"/>
        <v>#REF!</v>
      </c>
    </row>
    <row r="8" spans="1:15" ht="25.15" customHeight="1" x14ac:dyDescent="0.25">
      <c r="A8" s="8" t="s">
        <v>30</v>
      </c>
      <c r="B8" s="8" t="s">
        <v>30</v>
      </c>
      <c r="C8" s="89"/>
      <c r="D8" s="80"/>
      <c r="E8" s="80"/>
      <c r="F8" s="10" t="str">
        <f t="shared" si="1"/>
        <v>-</v>
      </c>
      <c r="G8" s="15" t="str">
        <f t="shared" si="2"/>
        <v>-</v>
      </c>
      <c r="H8" s="15" t="str">
        <f t="shared" si="3"/>
        <v>-</v>
      </c>
      <c r="I8" s="29" t="e">
        <f>IF('Facturation de sep2020'!F8=#REF!,(VLOOKUP('Facturation de sep2020'!D8,#REF!,3,FALSE)),VLOOKUP(D8,#REF!,4,FALSE))/1.2</f>
        <v>#REF!</v>
      </c>
      <c r="J8" s="11" t="s">
        <v>30</v>
      </c>
      <c r="K8" s="85" t="str">
        <f>IF(ISBLANK(D8),"-",VLOOKUP(D8,#REF!,2,FALSE))</f>
        <v>-</v>
      </c>
      <c r="L8" s="86" t="str">
        <f>IF(ISBLANK(C8),"-",VLOOKUP(K8,#REF!,2,FALSE))</f>
        <v>-</v>
      </c>
      <c r="M8" s="87" t="str">
        <f t="shared" si="4"/>
        <v>-</v>
      </c>
      <c r="N8" s="88" t="e">
        <f t="shared" si="5"/>
        <v>#REF!</v>
      </c>
      <c r="O8" s="20" t="e">
        <f t="shared" si="6"/>
        <v>#REF!</v>
      </c>
    </row>
    <row r="9" spans="1:15" ht="25.15" customHeight="1" x14ac:dyDescent="0.25">
      <c r="A9" s="8" t="s">
        <v>30</v>
      </c>
      <c r="B9" s="8" t="s">
        <v>30</v>
      </c>
      <c r="C9" s="89"/>
      <c r="D9" s="80"/>
      <c r="E9" s="80"/>
      <c r="F9" s="10" t="str">
        <f t="shared" si="1"/>
        <v>-</v>
      </c>
      <c r="G9" s="15" t="str">
        <f t="shared" si="2"/>
        <v>-</v>
      </c>
      <c r="H9" s="15" t="str">
        <f t="shared" si="3"/>
        <v>-</v>
      </c>
      <c r="I9" s="29" t="e">
        <f>IF('Facturation de sep2020'!F9=#REF!,(VLOOKUP('Facturation de sep2020'!D9,#REF!,3,FALSE)),VLOOKUP(D9,#REF!,4,FALSE))/1.2</f>
        <v>#REF!</v>
      </c>
      <c r="J9" s="11" t="s">
        <v>30</v>
      </c>
      <c r="K9" s="85" t="str">
        <f>IF(ISBLANK(D9),"-",VLOOKUP(D9,#REF!,2,FALSE))</f>
        <v>-</v>
      </c>
      <c r="L9" s="86" t="str">
        <f>IF(ISBLANK(C9),"-",VLOOKUP(K9,#REF!,2,FALSE))</f>
        <v>-</v>
      </c>
      <c r="M9" s="87" t="str">
        <f t="shared" si="4"/>
        <v>-</v>
      </c>
      <c r="N9" s="88" t="e">
        <f t="shared" si="5"/>
        <v>#REF!</v>
      </c>
      <c r="O9" s="20" t="e">
        <f t="shared" si="6"/>
        <v>#REF!</v>
      </c>
    </row>
    <row r="10" spans="1:15" ht="25.15" customHeight="1" x14ac:dyDescent="0.25">
      <c r="A10" s="8" t="s">
        <v>30</v>
      </c>
      <c r="B10" s="8" t="s">
        <v>30</v>
      </c>
      <c r="C10" s="89"/>
      <c r="D10" s="80"/>
      <c r="E10" s="80"/>
      <c r="F10" s="10" t="str">
        <f t="shared" si="1"/>
        <v>-</v>
      </c>
      <c r="G10" s="15" t="str">
        <f t="shared" si="2"/>
        <v>-</v>
      </c>
      <c r="H10" s="15" t="str">
        <f t="shared" si="3"/>
        <v>-</v>
      </c>
      <c r="I10" s="29" t="e">
        <f>IF('Facturation de sep2020'!F10=#REF!,(VLOOKUP('Facturation de sep2020'!D10,#REF!,3,FALSE)),VLOOKUP(D10,#REF!,4,FALSE))/1.2</f>
        <v>#REF!</v>
      </c>
      <c r="J10" s="11" t="s">
        <v>30</v>
      </c>
      <c r="K10" s="85" t="str">
        <f>IF(ISBLANK(D10),"-",VLOOKUP(D10,#REF!,2,FALSE))</f>
        <v>-</v>
      </c>
      <c r="L10" s="86" t="str">
        <f>IF(ISBLANK(C10),"-",VLOOKUP(K10,#REF!,2,FALSE))</f>
        <v>-</v>
      </c>
      <c r="M10" s="87" t="str">
        <f t="shared" si="4"/>
        <v>-</v>
      </c>
      <c r="N10" s="88" t="e">
        <f t="shared" si="5"/>
        <v>#REF!</v>
      </c>
      <c r="O10" s="20" t="e">
        <f t="shared" si="6"/>
        <v>#REF!</v>
      </c>
    </row>
    <row r="11" spans="1:15" ht="25.15" customHeight="1" x14ac:dyDescent="0.25">
      <c r="A11" s="8" t="s">
        <v>30</v>
      </c>
      <c r="B11" s="8" t="s">
        <v>30</v>
      </c>
      <c r="C11" s="89"/>
      <c r="D11" s="80"/>
      <c r="E11" s="80"/>
      <c r="F11" s="10" t="str">
        <f t="shared" si="1"/>
        <v>-</v>
      </c>
      <c r="G11" s="15" t="str">
        <f t="shared" si="2"/>
        <v>-</v>
      </c>
      <c r="H11" s="15" t="str">
        <f t="shared" si="3"/>
        <v>-</v>
      </c>
      <c r="I11" s="29" t="e">
        <f>IF('Facturation de sep2020'!F11=#REF!,(VLOOKUP('Facturation de sep2020'!D11,#REF!,3,FALSE)),VLOOKUP(D11,#REF!,4,FALSE))/1.2</f>
        <v>#REF!</v>
      </c>
      <c r="J11" s="11" t="s">
        <v>30</v>
      </c>
      <c r="K11" s="85" t="str">
        <f>IF(ISBLANK(D11),"-",VLOOKUP(D11,#REF!,2,FALSE))</f>
        <v>-</v>
      </c>
      <c r="L11" s="86" t="str">
        <f>IF(ISBLANK(C11),"-",VLOOKUP(K11,#REF!,2,FALSE))</f>
        <v>-</v>
      </c>
      <c r="M11" s="87" t="str">
        <f t="shared" si="4"/>
        <v>-</v>
      </c>
      <c r="N11" s="88" t="e">
        <f t="shared" si="5"/>
        <v>#REF!</v>
      </c>
      <c r="O11" s="20" t="e">
        <f t="shared" si="6"/>
        <v>#REF!</v>
      </c>
    </row>
    <row r="12" spans="1:15" ht="25.15" customHeight="1" x14ac:dyDescent="0.25">
      <c r="A12" s="8" t="s">
        <v>30</v>
      </c>
      <c r="B12" s="8" t="s">
        <v>30</v>
      </c>
      <c r="C12" s="89"/>
      <c r="D12" s="80"/>
      <c r="E12" s="80"/>
      <c r="F12" s="10" t="str">
        <f t="shared" si="1"/>
        <v>-</v>
      </c>
      <c r="G12" s="15" t="str">
        <f t="shared" si="2"/>
        <v>-</v>
      </c>
      <c r="H12" s="15" t="str">
        <f t="shared" si="3"/>
        <v>-</v>
      </c>
      <c r="I12" s="29" t="e">
        <f>IF('Facturation de sep2020'!F12=#REF!,(VLOOKUP('Facturation de sep2020'!D12,#REF!,3,FALSE)),VLOOKUP(D12,#REF!,4,FALSE))/1.2</f>
        <v>#REF!</v>
      </c>
      <c r="J12" s="11" t="s">
        <v>30</v>
      </c>
      <c r="K12" s="85" t="str">
        <f>IF(ISBLANK(D12),"-",VLOOKUP(D12,#REF!,2,FALSE))</f>
        <v>-</v>
      </c>
      <c r="L12" s="86" t="str">
        <f>IF(ISBLANK(C12),"-",VLOOKUP(K12,#REF!,2,FALSE))</f>
        <v>-</v>
      </c>
      <c r="M12" s="87" t="str">
        <f t="shared" si="4"/>
        <v>-</v>
      </c>
      <c r="N12" s="88" t="e">
        <f t="shared" si="5"/>
        <v>#REF!</v>
      </c>
      <c r="O12" s="20" t="e">
        <f t="shared" si="6"/>
        <v>#REF!</v>
      </c>
    </row>
    <row r="13" spans="1:15" ht="25.15" customHeight="1" x14ac:dyDescent="0.25">
      <c r="A13" s="8" t="s">
        <v>30</v>
      </c>
      <c r="B13" s="8" t="s">
        <v>30</v>
      </c>
      <c r="C13" s="89"/>
      <c r="D13" s="80"/>
      <c r="E13" s="80"/>
      <c r="F13" s="10" t="str">
        <f t="shared" si="1"/>
        <v>-</v>
      </c>
      <c r="G13" s="15" t="str">
        <f t="shared" si="2"/>
        <v>-</v>
      </c>
      <c r="H13" s="15" t="str">
        <f t="shared" si="3"/>
        <v>-</v>
      </c>
      <c r="I13" s="29" t="e">
        <f>IF('Facturation de sep2020'!F13=#REF!,(VLOOKUP('Facturation de sep2020'!D13,#REF!,3,FALSE)),VLOOKUP(D13,#REF!,4,FALSE))/1.2</f>
        <v>#REF!</v>
      </c>
      <c r="J13" s="11" t="s">
        <v>30</v>
      </c>
      <c r="K13" s="85" t="str">
        <f>IF(ISBLANK(D13),"-",VLOOKUP(D13,#REF!,2,FALSE))</f>
        <v>-</v>
      </c>
      <c r="L13" s="86" t="str">
        <f>IF(ISBLANK(C13),"-",VLOOKUP(K13,#REF!,2,FALSE))</f>
        <v>-</v>
      </c>
      <c r="M13" s="87" t="str">
        <f t="shared" si="4"/>
        <v>-</v>
      </c>
      <c r="N13" s="88" t="e">
        <f t="shared" si="5"/>
        <v>#REF!</v>
      </c>
      <c r="O13" s="20" t="e">
        <f t="shared" si="6"/>
        <v>#REF!</v>
      </c>
    </row>
    <row r="14" spans="1:15" ht="25.15" customHeight="1" x14ac:dyDescent="0.25">
      <c r="A14" s="8" t="s">
        <v>30</v>
      </c>
      <c r="B14" s="8" t="s">
        <v>30</v>
      </c>
      <c r="C14" s="89"/>
      <c r="D14" s="80"/>
      <c r="E14" s="80"/>
      <c r="F14" s="10" t="str">
        <f t="shared" si="1"/>
        <v>-</v>
      </c>
      <c r="G14" s="15" t="str">
        <f t="shared" si="2"/>
        <v>-</v>
      </c>
      <c r="H14" s="15" t="str">
        <f t="shared" si="3"/>
        <v>-</v>
      </c>
      <c r="I14" s="29" t="e">
        <f>IF('Facturation de sep2020'!F14=#REF!,(VLOOKUP('Facturation de sep2020'!D14,#REF!,3,FALSE)),VLOOKUP(D14,#REF!,4,FALSE))/1.2</f>
        <v>#REF!</v>
      </c>
      <c r="J14" s="11" t="s">
        <v>30</v>
      </c>
      <c r="K14" s="85" t="str">
        <f>IF(ISBLANK(D14),"-",VLOOKUP(D14,#REF!,2,FALSE))</f>
        <v>-</v>
      </c>
      <c r="L14" s="86" t="str">
        <f>IF(ISBLANK(C14),"-",VLOOKUP(K14,#REF!,2,FALSE))</f>
        <v>-</v>
      </c>
      <c r="M14" s="87" t="str">
        <f t="shared" si="4"/>
        <v>-</v>
      </c>
      <c r="N14" s="88" t="e">
        <f t="shared" si="5"/>
        <v>#REF!</v>
      </c>
      <c r="O14" s="20" t="e">
        <f t="shared" si="6"/>
        <v>#REF!</v>
      </c>
    </row>
    <row r="15" spans="1:15" ht="25.15" customHeight="1" x14ac:dyDescent="0.25">
      <c r="A15" s="8" t="s">
        <v>30</v>
      </c>
      <c r="B15" s="8" t="s">
        <v>30</v>
      </c>
      <c r="C15" s="89"/>
      <c r="D15" s="80"/>
      <c r="E15" s="80"/>
      <c r="F15" s="10" t="str">
        <f t="shared" si="1"/>
        <v>-</v>
      </c>
      <c r="G15" s="15" t="str">
        <f t="shared" si="2"/>
        <v>-</v>
      </c>
      <c r="H15" s="15" t="str">
        <f t="shared" si="3"/>
        <v>-</v>
      </c>
      <c r="I15" s="29" t="e">
        <f>IF('Facturation de sep2020'!F15=#REF!,(VLOOKUP('Facturation de sep2020'!D15,#REF!,3,FALSE)),VLOOKUP(D15,#REF!,4,FALSE))/1.2</f>
        <v>#REF!</v>
      </c>
      <c r="J15" s="11" t="s">
        <v>30</v>
      </c>
      <c r="K15" s="85" t="str">
        <f>IF(ISBLANK(D15),"-",VLOOKUP(D15,#REF!,2,FALSE))</f>
        <v>-</v>
      </c>
      <c r="L15" s="86" t="str">
        <f>IF(ISBLANK(C15),"-",VLOOKUP(K15,#REF!,2,FALSE))</f>
        <v>-</v>
      </c>
      <c r="M15" s="87" t="str">
        <f t="shared" si="4"/>
        <v>-</v>
      </c>
      <c r="N15" s="88" t="e">
        <f t="shared" si="5"/>
        <v>#REF!</v>
      </c>
      <c r="O15" s="20" t="e">
        <f t="shared" si="6"/>
        <v>#REF!</v>
      </c>
    </row>
    <row r="16" spans="1:15" ht="25.15" customHeight="1" x14ac:dyDescent="0.25">
      <c r="A16" s="8" t="s">
        <v>30</v>
      </c>
      <c r="B16" s="8" t="s">
        <v>30</v>
      </c>
      <c r="C16" s="89"/>
      <c r="D16" s="80"/>
      <c r="E16" s="80"/>
      <c r="F16" s="10" t="str">
        <f t="shared" si="1"/>
        <v>-</v>
      </c>
      <c r="G16" s="15" t="str">
        <f t="shared" si="2"/>
        <v>-</v>
      </c>
      <c r="H16" s="15" t="str">
        <f t="shared" si="3"/>
        <v>-</v>
      </c>
      <c r="I16" s="29" t="e">
        <f>IF('Facturation de sep2020'!F16=#REF!,(VLOOKUP('Facturation de sep2020'!D16,#REF!,3,FALSE)),VLOOKUP(D16,#REF!,4,FALSE))/1.2</f>
        <v>#REF!</v>
      </c>
      <c r="J16" s="11" t="s">
        <v>30</v>
      </c>
      <c r="K16" s="85" t="str">
        <f>IF(ISBLANK(D16),"-",VLOOKUP(D16,#REF!,2,FALSE))</f>
        <v>-</v>
      </c>
      <c r="L16" s="86" t="str">
        <f>IF(ISBLANK(C16),"-",VLOOKUP(K16,#REF!,2,FALSE))</f>
        <v>-</v>
      </c>
      <c r="M16" s="87" t="str">
        <f t="shared" si="4"/>
        <v>-</v>
      </c>
      <c r="N16" s="88" t="e">
        <f t="shared" si="5"/>
        <v>#REF!</v>
      </c>
      <c r="O16" s="20" t="e">
        <f t="shared" si="6"/>
        <v>#REF!</v>
      </c>
    </row>
    <row r="17" spans="1:15" ht="25.15" customHeight="1" x14ac:dyDescent="0.25">
      <c r="A17" s="8" t="s">
        <v>30</v>
      </c>
      <c r="B17" s="8" t="s">
        <v>30</v>
      </c>
      <c r="C17" s="89"/>
      <c r="D17" s="80"/>
      <c r="E17" s="80"/>
      <c r="F17" s="10" t="str">
        <f t="shared" si="1"/>
        <v>-</v>
      </c>
      <c r="G17" s="15" t="str">
        <f t="shared" si="2"/>
        <v>-</v>
      </c>
      <c r="H17" s="15" t="str">
        <f t="shared" si="3"/>
        <v>-</v>
      </c>
      <c r="I17" s="29" t="e">
        <f>IF('Facturation de sep2020'!F17=#REF!,(VLOOKUP('Facturation de sep2020'!D17,#REF!,3,FALSE)),VLOOKUP(D17,#REF!,4,FALSE))/1.2</f>
        <v>#REF!</v>
      </c>
      <c r="J17" s="11" t="s">
        <v>30</v>
      </c>
      <c r="K17" s="85" t="str">
        <f>IF(ISBLANK(D17),"-",VLOOKUP(D17,#REF!,2,FALSE))</f>
        <v>-</v>
      </c>
      <c r="L17" s="86" t="str">
        <f>IF(ISBLANK(C17),"-",VLOOKUP(K17,#REF!,2,FALSE))</f>
        <v>-</v>
      </c>
      <c r="M17" s="87" t="str">
        <f t="shared" si="4"/>
        <v>-</v>
      </c>
      <c r="N17" s="88" t="e">
        <f t="shared" si="5"/>
        <v>#REF!</v>
      </c>
      <c r="O17" s="20" t="e">
        <f t="shared" si="6"/>
        <v>#REF!</v>
      </c>
    </row>
    <row r="18" spans="1:15" ht="25.15" customHeight="1" x14ac:dyDescent="0.25">
      <c r="A18" s="8" t="s">
        <v>30</v>
      </c>
      <c r="B18" s="8" t="s">
        <v>30</v>
      </c>
      <c r="C18" s="89"/>
      <c r="D18" s="80"/>
      <c r="E18" s="80"/>
      <c r="F18" s="10" t="str">
        <f t="shared" si="1"/>
        <v>-</v>
      </c>
      <c r="G18" s="15" t="str">
        <f t="shared" si="2"/>
        <v>-</v>
      </c>
      <c r="H18" s="15" t="str">
        <f t="shared" si="3"/>
        <v>-</v>
      </c>
      <c r="I18" s="29" t="e">
        <f>IF('Facturation de sep2020'!F18=#REF!,(VLOOKUP('Facturation de sep2020'!D18,#REF!,3,FALSE)),VLOOKUP(D18,#REF!,4,FALSE))/1.2</f>
        <v>#REF!</v>
      </c>
      <c r="J18" s="11" t="s">
        <v>30</v>
      </c>
      <c r="K18" s="85" t="str">
        <f>IF(ISBLANK(D18),"-",VLOOKUP(D18,#REF!,2,FALSE))</f>
        <v>-</v>
      </c>
      <c r="L18" s="86" t="str">
        <f>IF(ISBLANK(C18),"-",VLOOKUP(K18,#REF!,2,FALSE))</f>
        <v>-</v>
      </c>
      <c r="M18" s="87" t="str">
        <f t="shared" si="4"/>
        <v>-</v>
      </c>
      <c r="N18" s="88" t="e">
        <f t="shared" si="5"/>
        <v>#REF!</v>
      </c>
      <c r="O18" s="20" t="e">
        <f t="shared" si="6"/>
        <v>#REF!</v>
      </c>
    </row>
    <row r="19" spans="1:15" ht="25.15" customHeight="1" x14ac:dyDescent="0.25">
      <c r="A19" s="195" t="s">
        <v>8</v>
      </c>
      <c r="B19" s="195"/>
      <c r="C19" s="195"/>
      <c r="D19" s="195"/>
      <c r="E19" s="195"/>
      <c r="F19" s="69" t="s">
        <v>15</v>
      </c>
      <c r="G19" s="33"/>
      <c r="H19" s="33"/>
      <c r="I19" s="75">
        <f ca="1">SUMIF($D$5:$D$18,"&lt;&gt;",$I$22:$I$34)</f>
        <v>0</v>
      </c>
      <c r="J19" s="7"/>
      <c r="K19" s="7"/>
      <c r="L19" s="7"/>
      <c r="M19" s="7"/>
      <c r="N19" s="28" t="e">
        <f>SUM(N5:N18)</f>
        <v>#REF!</v>
      </c>
      <c r="O19" s="28" t="e">
        <f>+N19*1.2</f>
        <v>#REF!</v>
      </c>
    </row>
    <row r="20" spans="1:15" ht="25.15" customHeight="1" x14ac:dyDescent="0.25">
      <c r="I20" s="18"/>
      <c r="J20" s="5"/>
      <c r="K20" s="5"/>
      <c r="L20" s="5"/>
      <c r="M20" s="5"/>
      <c r="N20" s="21"/>
      <c r="O20" s="20"/>
    </row>
    <row r="21" spans="1:15" ht="25.15" customHeight="1" x14ac:dyDescent="0.25">
      <c r="A21" s="24"/>
      <c r="B21" s="24"/>
      <c r="C21" s="24"/>
      <c r="D21" s="24"/>
      <c r="E21" s="26" t="s">
        <v>9</v>
      </c>
      <c r="F21" s="70" t="s">
        <v>15</v>
      </c>
      <c r="G21" s="35"/>
      <c r="H21" s="35"/>
      <c r="I21" s="26"/>
      <c r="J21" s="25"/>
      <c r="K21" s="25"/>
      <c r="L21" s="25"/>
      <c r="M21" s="25"/>
      <c r="N21" s="25"/>
      <c r="O21" s="25"/>
    </row>
    <row r="22" spans="1:15" ht="25.15" customHeight="1" x14ac:dyDescent="0.25">
      <c r="A22" s="79">
        <v>44068</v>
      </c>
      <c r="B22" s="79" t="s">
        <v>17</v>
      </c>
      <c r="C22" s="79">
        <v>44099</v>
      </c>
      <c r="D22" s="80">
        <v>0.72916666666666596</v>
      </c>
      <c r="E22" s="80">
        <v>0.77083333333333337</v>
      </c>
      <c r="F22" s="81">
        <f>IF(ISBLANK(D22),"-",E22-D22-$F$3)</f>
        <v>4.1666666666667407E-2</v>
      </c>
      <c r="G22" s="82">
        <f>IF(ISBLANK(D22),"-",D22-$H$3)</f>
        <v>0.70833333333333259</v>
      </c>
      <c r="H22" s="82">
        <f>IF(ISBLANK(D22),"-",E22+$H$3)</f>
        <v>0.79166666666666674</v>
      </c>
      <c r="I22" s="83" t="e">
        <f>IF('Facturation de sep2020'!F22=#REF!,(VLOOKUP('Facturation de sep2020'!D22,#REF!,3,FALSE)),VLOOKUP(D22,#REF!,4,FALSE))/1.2</f>
        <v>#REF!</v>
      </c>
      <c r="J22" s="84">
        <v>200</v>
      </c>
      <c r="K22" s="85" t="e">
        <f>IF(ISBLANK(D22),"-",VLOOKUP(D22,#REF!,2,FALSE))</f>
        <v>#REF!</v>
      </c>
      <c r="L22" s="86" t="e">
        <f>IF(ISBLANK(A22),"-",VLOOKUP(K22,#REF!,2,FALSE))</f>
        <v>#REF!</v>
      </c>
      <c r="M22" s="87" t="e">
        <f t="shared" ref="M22" si="7">+IF(L22="-","-",L22*J22)</f>
        <v>#REF!</v>
      </c>
      <c r="N22" s="88" t="e">
        <f>-I22+J22+M22</f>
        <v>#REF!</v>
      </c>
      <c r="O22" s="20" t="e">
        <f>+N22*1.2</f>
        <v>#REF!</v>
      </c>
    </row>
    <row r="23" spans="1:15" ht="25.15" customHeight="1" x14ac:dyDescent="0.25">
      <c r="A23" s="76"/>
      <c r="B23" s="76"/>
      <c r="C23" s="76"/>
      <c r="D23" s="80"/>
      <c r="E23" s="77"/>
      <c r="F23" s="15" t="str">
        <f t="shared" ref="F23:F34" si="8">IF(ISBLANK(D23),"-",E23-D23-$F$3)</f>
        <v>-</v>
      </c>
      <c r="G23" s="15" t="str">
        <f t="shared" ref="G23:G34" si="9">IF(ISBLANK(D23),"-",D23-$H$3)</f>
        <v>-</v>
      </c>
      <c r="H23" s="15" t="str">
        <f t="shared" ref="H23:H34" si="10">IF(ISBLANK(D23),"-",E23+$H$3)</f>
        <v>-</v>
      </c>
      <c r="I23" s="29" t="e">
        <f>IF('Facturation de sep2020'!F23=#REF!,(VLOOKUP('Facturation de sep2020'!D23,#REF!,3,FALSE)),VLOOKUP(D23,#REF!,4,FALSE))/1.2</f>
        <v>#REF!</v>
      </c>
      <c r="J23" s="74"/>
      <c r="K23" s="85" t="str">
        <f>IF(ISBLANK(D23),"-",VLOOKUP(D23,#REF!,2,FALSE))</f>
        <v>-</v>
      </c>
      <c r="L23" s="86" t="str">
        <f>IF(ISBLANK(A23),"-",VLOOKUP(K23,#REF!,2,FALSE))</f>
        <v>-</v>
      </c>
      <c r="M23" s="87" t="str">
        <f t="shared" ref="M23:M34" si="11">+IF(L23="-","-",L23*J23)</f>
        <v>-</v>
      </c>
      <c r="N23" s="88" t="e">
        <f t="shared" ref="N23:N34" si="12">-I23+J23+M23</f>
        <v>#REF!</v>
      </c>
      <c r="O23" s="20" t="e">
        <f t="shared" ref="O23:O34" si="13">+N23*1.2</f>
        <v>#REF!</v>
      </c>
    </row>
    <row r="24" spans="1:15" ht="25.15" customHeight="1" x14ac:dyDescent="0.25">
      <c r="A24" s="78"/>
      <c r="B24" s="78"/>
      <c r="C24" s="78"/>
      <c r="D24" s="80"/>
      <c r="E24" s="77"/>
      <c r="F24" s="15" t="str">
        <f t="shared" si="8"/>
        <v>-</v>
      </c>
      <c r="G24" s="15" t="str">
        <f t="shared" si="9"/>
        <v>-</v>
      </c>
      <c r="H24" s="15" t="str">
        <f t="shared" si="10"/>
        <v>-</v>
      </c>
      <c r="I24" s="29" t="e">
        <f>IF('Facturation de sep2020'!F24=#REF!,(VLOOKUP('Facturation de sep2020'!D24,#REF!,3,FALSE)),VLOOKUP(D24,#REF!,4,FALSE))/1.2</f>
        <v>#REF!</v>
      </c>
      <c r="J24" s="74"/>
      <c r="K24" s="85" t="str">
        <f>IF(ISBLANK(D24),"-",VLOOKUP(D24,#REF!,2,FALSE))</f>
        <v>-</v>
      </c>
      <c r="L24" s="86" t="str">
        <f>IF(ISBLANK(A24),"-",VLOOKUP(K24,#REF!,2,FALSE))</f>
        <v>-</v>
      </c>
      <c r="M24" s="87" t="str">
        <f t="shared" si="11"/>
        <v>-</v>
      </c>
      <c r="N24" s="88" t="e">
        <f t="shared" si="12"/>
        <v>#REF!</v>
      </c>
      <c r="O24" s="20" t="e">
        <f t="shared" si="13"/>
        <v>#REF!</v>
      </c>
    </row>
    <row r="25" spans="1:15" ht="25.15" customHeight="1" x14ac:dyDescent="0.25">
      <c r="A25" s="78"/>
      <c r="B25" s="78"/>
      <c r="C25" s="78"/>
      <c r="D25" s="80"/>
      <c r="E25" s="77"/>
      <c r="F25" s="15" t="str">
        <f t="shared" si="8"/>
        <v>-</v>
      </c>
      <c r="G25" s="15" t="str">
        <f t="shared" si="9"/>
        <v>-</v>
      </c>
      <c r="H25" s="15" t="str">
        <f t="shared" si="10"/>
        <v>-</v>
      </c>
      <c r="I25" s="29" t="e">
        <f>IF('Facturation de sep2020'!F25=#REF!,(VLOOKUP('Facturation de sep2020'!D25,#REF!,3,FALSE)),VLOOKUP(D25,#REF!,4,FALSE))/1.2</f>
        <v>#REF!</v>
      </c>
      <c r="J25" s="74"/>
      <c r="K25" s="85" t="str">
        <f>IF(ISBLANK(D25),"-",VLOOKUP(D25,#REF!,2,FALSE))</f>
        <v>-</v>
      </c>
      <c r="L25" s="86" t="str">
        <f>IF(ISBLANK(A25),"-",VLOOKUP(K25,#REF!,2,FALSE))</f>
        <v>-</v>
      </c>
      <c r="M25" s="87" t="str">
        <f t="shared" si="11"/>
        <v>-</v>
      </c>
      <c r="N25" s="88" t="e">
        <f t="shared" si="12"/>
        <v>#REF!</v>
      </c>
      <c r="O25" s="20" t="e">
        <f t="shared" si="13"/>
        <v>#REF!</v>
      </c>
    </row>
    <row r="26" spans="1:15" ht="25.15" customHeight="1" x14ac:dyDescent="0.25">
      <c r="A26" s="78"/>
      <c r="B26" s="78"/>
      <c r="C26" s="78"/>
      <c r="D26" s="80"/>
      <c r="E26" s="77"/>
      <c r="F26" s="15" t="str">
        <f t="shared" si="8"/>
        <v>-</v>
      </c>
      <c r="G26" s="15" t="str">
        <f t="shared" si="9"/>
        <v>-</v>
      </c>
      <c r="H26" s="15" t="str">
        <f t="shared" si="10"/>
        <v>-</v>
      </c>
      <c r="I26" s="29" t="e">
        <f>IF('Facturation de sep2020'!F26=#REF!,(VLOOKUP('Facturation de sep2020'!D26,#REF!,3,FALSE)),VLOOKUP(D26,#REF!,4,FALSE))/1.2</f>
        <v>#REF!</v>
      </c>
      <c r="J26" s="74"/>
      <c r="K26" s="85" t="str">
        <f>IF(ISBLANK(D26),"-",VLOOKUP(D26,#REF!,2,FALSE))</f>
        <v>-</v>
      </c>
      <c r="L26" s="86" t="str">
        <f>IF(ISBLANK(A26),"-",VLOOKUP(K26,#REF!,2,FALSE))</f>
        <v>-</v>
      </c>
      <c r="M26" s="87" t="str">
        <f t="shared" si="11"/>
        <v>-</v>
      </c>
      <c r="N26" s="88" t="e">
        <f t="shared" si="12"/>
        <v>#REF!</v>
      </c>
      <c r="O26" s="20" t="e">
        <f t="shared" si="13"/>
        <v>#REF!</v>
      </c>
    </row>
    <row r="27" spans="1:15" ht="25.15" customHeight="1" x14ac:dyDescent="0.25">
      <c r="A27" s="78"/>
      <c r="B27" s="78"/>
      <c r="C27" s="78"/>
      <c r="D27" s="80"/>
      <c r="E27" s="77"/>
      <c r="F27" s="15" t="str">
        <f t="shared" si="8"/>
        <v>-</v>
      </c>
      <c r="G27" s="15" t="str">
        <f t="shared" si="9"/>
        <v>-</v>
      </c>
      <c r="H27" s="15" t="str">
        <f t="shared" si="10"/>
        <v>-</v>
      </c>
      <c r="I27" s="29" t="e">
        <f>IF('Facturation de sep2020'!F27=#REF!,(VLOOKUP('Facturation de sep2020'!D27,#REF!,3,FALSE)),VLOOKUP(D27,#REF!,4,FALSE))/1.2</f>
        <v>#REF!</v>
      </c>
      <c r="J27" s="74"/>
      <c r="K27" s="85" t="str">
        <f>IF(ISBLANK(D27),"-",VLOOKUP(D27,#REF!,2,FALSE))</f>
        <v>-</v>
      </c>
      <c r="L27" s="86" t="str">
        <f>IF(ISBLANK(A27),"-",VLOOKUP(K27,#REF!,2,FALSE))</f>
        <v>-</v>
      </c>
      <c r="M27" s="87" t="str">
        <f t="shared" si="11"/>
        <v>-</v>
      </c>
      <c r="N27" s="88" t="e">
        <f t="shared" si="12"/>
        <v>#REF!</v>
      </c>
      <c r="O27" s="20" t="e">
        <f t="shared" si="13"/>
        <v>#REF!</v>
      </c>
    </row>
    <row r="28" spans="1:15" ht="25.15" customHeight="1" x14ac:dyDescent="0.25">
      <c r="A28" s="78"/>
      <c r="B28" s="78"/>
      <c r="C28" s="78"/>
      <c r="D28" s="80"/>
      <c r="E28" s="77"/>
      <c r="F28" s="15" t="str">
        <f t="shared" si="8"/>
        <v>-</v>
      </c>
      <c r="G28" s="15" t="str">
        <f t="shared" si="9"/>
        <v>-</v>
      </c>
      <c r="H28" s="15" t="str">
        <f t="shared" si="10"/>
        <v>-</v>
      </c>
      <c r="I28" s="29" t="e">
        <f>IF('Facturation de sep2020'!F28=#REF!,(VLOOKUP('Facturation de sep2020'!D28,#REF!,3,FALSE)),VLOOKUP(D28,#REF!,4,FALSE))/1.2</f>
        <v>#REF!</v>
      </c>
      <c r="J28" s="74"/>
      <c r="K28" s="85" t="str">
        <f>IF(ISBLANK(D28),"-",VLOOKUP(D28,#REF!,2,FALSE))</f>
        <v>-</v>
      </c>
      <c r="L28" s="86" t="str">
        <f>IF(ISBLANK(A28),"-",VLOOKUP(K28,#REF!,2,FALSE))</f>
        <v>-</v>
      </c>
      <c r="M28" s="87" t="str">
        <f t="shared" si="11"/>
        <v>-</v>
      </c>
      <c r="N28" s="88" t="e">
        <f t="shared" si="12"/>
        <v>#REF!</v>
      </c>
      <c r="O28" s="20" t="e">
        <f t="shared" si="13"/>
        <v>#REF!</v>
      </c>
    </row>
    <row r="29" spans="1:15" ht="25.15" customHeight="1" x14ac:dyDescent="0.25">
      <c r="A29" s="78"/>
      <c r="B29" s="78"/>
      <c r="C29" s="78"/>
      <c r="D29" s="80"/>
      <c r="E29" s="77"/>
      <c r="F29" s="15" t="str">
        <f t="shared" si="8"/>
        <v>-</v>
      </c>
      <c r="G29" s="15" t="str">
        <f t="shared" si="9"/>
        <v>-</v>
      </c>
      <c r="H29" s="15" t="str">
        <f t="shared" si="10"/>
        <v>-</v>
      </c>
      <c r="I29" s="29" t="e">
        <f>IF('Facturation de sep2020'!F29=#REF!,(VLOOKUP('Facturation de sep2020'!D29,#REF!,3,FALSE)),VLOOKUP(D29,#REF!,4,FALSE))/1.2</f>
        <v>#REF!</v>
      </c>
      <c r="J29" s="74"/>
      <c r="K29" s="85" t="str">
        <f>IF(ISBLANK(D29),"-",VLOOKUP(D29,#REF!,2,FALSE))</f>
        <v>-</v>
      </c>
      <c r="L29" s="86" t="str">
        <f>IF(ISBLANK(A29),"-",VLOOKUP(K29,#REF!,2,FALSE))</f>
        <v>-</v>
      </c>
      <c r="M29" s="87" t="str">
        <f t="shared" si="11"/>
        <v>-</v>
      </c>
      <c r="N29" s="88" t="e">
        <f t="shared" si="12"/>
        <v>#REF!</v>
      </c>
      <c r="O29" s="20" t="e">
        <f t="shared" si="13"/>
        <v>#REF!</v>
      </c>
    </row>
    <row r="30" spans="1:15" ht="25.15" customHeight="1" x14ac:dyDescent="0.25">
      <c r="A30" s="78"/>
      <c r="B30" s="78"/>
      <c r="C30" s="78"/>
      <c r="D30" s="80"/>
      <c r="E30" s="77"/>
      <c r="F30" s="15" t="str">
        <f t="shared" si="8"/>
        <v>-</v>
      </c>
      <c r="G30" s="15" t="str">
        <f t="shared" si="9"/>
        <v>-</v>
      </c>
      <c r="H30" s="15" t="str">
        <f t="shared" si="10"/>
        <v>-</v>
      </c>
      <c r="I30" s="29" t="e">
        <f>IF('Facturation de sep2020'!F30=#REF!,(VLOOKUP('Facturation de sep2020'!D30,#REF!,3,FALSE)),VLOOKUP(D30,#REF!,4,FALSE))/1.2</f>
        <v>#REF!</v>
      </c>
      <c r="J30" s="74"/>
      <c r="K30" s="85" t="str">
        <f>IF(ISBLANK(D30),"-",VLOOKUP(D30,#REF!,2,FALSE))</f>
        <v>-</v>
      </c>
      <c r="L30" s="86" t="str">
        <f>IF(ISBLANK(A30),"-",VLOOKUP(K30,#REF!,2,FALSE))</f>
        <v>-</v>
      </c>
      <c r="M30" s="87" t="str">
        <f t="shared" si="11"/>
        <v>-</v>
      </c>
      <c r="N30" s="88" t="e">
        <f t="shared" si="12"/>
        <v>#REF!</v>
      </c>
      <c r="O30" s="20" t="e">
        <f t="shared" si="13"/>
        <v>#REF!</v>
      </c>
    </row>
    <row r="31" spans="1:15" ht="25.15" customHeight="1" x14ac:dyDescent="0.25">
      <c r="A31" s="78"/>
      <c r="B31" s="78"/>
      <c r="C31" s="78"/>
      <c r="D31" s="80"/>
      <c r="E31" s="77"/>
      <c r="F31" s="15" t="str">
        <f t="shared" si="8"/>
        <v>-</v>
      </c>
      <c r="G31" s="15" t="str">
        <f t="shared" si="9"/>
        <v>-</v>
      </c>
      <c r="H31" s="15" t="str">
        <f t="shared" si="10"/>
        <v>-</v>
      </c>
      <c r="I31" s="29" t="e">
        <f>IF('Facturation de sep2020'!F31=#REF!,(VLOOKUP('Facturation de sep2020'!D31,#REF!,3,FALSE)),VLOOKUP(D31,#REF!,4,FALSE))/1.2</f>
        <v>#REF!</v>
      </c>
      <c r="J31" s="74"/>
      <c r="K31" s="85" t="str">
        <f>IF(ISBLANK(D31),"-",VLOOKUP(D31,#REF!,2,FALSE))</f>
        <v>-</v>
      </c>
      <c r="L31" s="86" t="str">
        <f>IF(ISBLANK(A31),"-",VLOOKUP(K31,#REF!,2,FALSE))</f>
        <v>-</v>
      </c>
      <c r="M31" s="87" t="str">
        <f t="shared" si="11"/>
        <v>-</v>
      </c>
      <c r="N31" s="88" t="e">
        <f t="shared" si="12"/>
        <v>#REF!</v>
      </c>
      <c r="O31" s="20" t="e">
        <f t="shared" si="13"/>
        <v>#REF!</v>
      </c>
    </row>
    <row r="32" spans="1:15" ht="25.15" customHeight="1" x14ac:dyDescent="0.25">
      <c r="A32" s="78"/>
      <c r="B32" s="78"/>
      <c r="C32" s="78"/>
      <c r="D32" s="80"/>
      <c r="E32" s="77"/>
      <c r="F32" s="15" t="str">
        <f t="shared" si="8"/>
        <v>-</v>
      </c>
      <c r="G32" s="15" t="str">
        <f t="shared" si="9"/>
        <v>-</v>
      </c>
      <c r="H32" s="15" t="str">
        <f t="shared" si="10"/>
        <v>-</v>
      </c>
      <c r="I32" s="29" t="e">
        <f>IF('Facturation de sep2020'!F32=#REF!,(VLOOKUP('Facturation de sep2020'!D32,#REF!,3,FALSE)),VLOOKUP(D32,#REF!,4,FALSE))/1.2</f>
        <v>#REF!</v>
      </c>
      <c r="J32" s="74"/>
      <c r="K32" s="85" t="str">
        <f>IF(ISBLANK(D32),"-",VLOOKUP(D32,#REF!,2,FALSE))</f>
        <v>-</v>
      </c>
      <c r="L32" s="86" t="str">
        <f>IF(ISBLANK(A32),"-",VLOOKUP(K32,#REF!,2,FALSE))</f>
        <v>-</v>
      </c>
      <c r="M32" s="87" t="str">
        <f t="shared" si="11"/>
        <v>-</v>
      </c>
      <c r="N32" s="88" t="e">
        <f t="shared" si="12"/>
        <v>#REF!</v>
      </c>
      <c r="O32" s="20" t="e">
        <f t="shared" si="13"/>
        <v>#REF!</v>
      </c>
    </row>
    <row r="33" spans="1:15" ht="25.15" customHeight="1" x14ac:dyDescent="0.25">
      <c r="A33" s="78"/>
      <c r="B33" s="78"/>
      <c r="C33" s="78"/>
      <c r="D33" s="80"/>
      <c r="E33" s="77"/>
      <c r="F33" s="15" t="str">
        <f t="shared" si="8"/>
        <v>-</v>
      </c>
      <c r="G33" s="15" t="str">
        <f t="shared" si="9"/>
        <v>-</v>
      </c>
      <c r="H33" s="15" t="str">
        <f t="shared" si="10"/>
        <v>-</v>
      </c>
      <c r="I33" s="29" t="e">
        <f>IF('Facturation de sep2020'!F33=#REF!,(VLOOKUP('Facturation de sep2020'!D33,#REF!,3,FALSE)),VLOOKUP(D33,#REF!,4,FALSE))/1.2</f>
        <v>#REF!</v>
      </c>
      <c r="J33" s="74"/>
      <c r="K33" s="85" t="str">
        <f>IF(ISBLANK(D33),"-",VLOOKUP(D33,#REF!,2,FALSE))</f>
        <v>-</v>
      </c>
      <c r="L33" s="86" t="str">
        <f>IF(ISBLANK(A33),"-",VLOOKUP(K33,#REF!,2,FALSE))</f>
        <v>-</v>
      </c>
      <c r="M33" s="87" t="str">
        <f t="shared" si="11"/>
        <v>-</v>
      </c>
      <c r="N33" s="88" t="e">
        <f t="shared" si="12"/>
        <v>#REF!</v>
      </c>
      <c r="O33" s="20" t="e">
        <f t="shared" si="13"/>
        <v>#REF!</v>
      </c>
    </row>
    <row r="34" spans="1:15" ht="25.15" customHeight="1" x14ac:dyDescent="0.25">
      <c r="A34" s="78"/>
      <c r="B34" s="78"/>
      <c r="C34" s="78"/>
      <c r="D34" s="80"/>
      <c r="E34" s="77"/>
      <c r="F34" s="15" t="str">
        <f t="shared" si="8"/>
        <v>-</v>
      </c>
      <c r="G34" s="15" t="str">
        <f t="shared" si="9"/>
        <v>-</v>
      </c>
      <c r="H34" s="15" t="str">
        <f t="shared" si="10"/>
        <v>-</v>
      </c>
      <c r="I34" s="29" t="e">
        <f>IF('Facturation de sep2020'!F34=#REF!,(VLOOKUP('Facturation de sep2020'!D34,#REF!,3,FALSE)),VLOOKUP(D34,#REF!,4,FALSE))/1.2</f>
        <v>#REF!</v>
      </c>
      <c r="J34" s="74"/>
      <c r="K34" s="85" t="str">
        <f>IF(ISBLANK(D34),"-",VLOOKUP(D34,#REF!,2,FALSE))</f>
        <v>-</v>
      </c>
      <c r="L34" s="86" t="str">
        <f>IF(ISBLANK(A34),"-",VLOOKUP(K34,#REF!,2,FALSE))</f>
        <v>-</v>
      </c>
      <c r="M34" s="87" t="str">
        <f t="shared" si="11"/>
        <v>-</v>
      </c>
      <c r="N34" s="88" t="e">
        <f t="shared" si="12"/>
        <v>#REF!</v>
      </c>
      <c r="O34" s="20" t="e">
        <f t="shared" si="13"/>
        <v>#REF!</v>
      </c>
    </row>
    <row r="35" spans="1:15" ht="24" customHeight="1" x14ac:dyDescent="0.25">
      <c r="A35" s="25"/>
      <c r="B35" s="25"/>
      <c r="C35" s="25"/>
      <c r="D35" s="25"/>
      <c r="E35" s="26" t="s">
        <v>9</v>
      </c>
      <c r="F35" s="70" t="s">
        <v>15</v>
      </c>
      <c r="G35" s="35"/>
      <c r="H35" s="35"/>
      <c r="I35" s="31" t="e">
        <f>SUMIF($D$22:$D$34,"&lt;&gt;",$I$22:$I$34)</f>
        <v>#REF!</v>
      </c>
      <c r="J35" s="48">
        <f>+SUM(J22:J34)</f>
        <v>200</v>
      </c>
      <c r="K35" s="27"/>
      <c r="L35" s="27"/>
      <c r="M35" s="27"/>
      <c r="N35" s="31" t="e">
        <f>SUM(N22:N34)</f>
        <v>#REF!</v>
      </c>
      <c r="O35" s="32" t="e">
        <f>N35*1.2</f>
        <v>#REF!</v>
      </c>
    </row>
    <row r="36" spans="1:15" ht="25.15" customHeight="1" x14ac:dyDescent="0.25">
      <c r="D36" s="9"/>
      <c r="E36" s="9"/>
      <c r="F36" s="15"/>
      <c r="G36" s="15"/>
      <c r="H36" s="15"/>
      <c r="I36" s="18"/>
      <c r="J36" s="11"/>
      <c r="K36" s="11"/>
      <c r="L36" s="11"/>
      <c r="M36" s="11"/>
      <c r="N36" s="11"/>
      <c r="O36" s="16"/>
    </row>
    <row r="37" spans="1:15" ht="24" customHeight="1" x14ac:dyDescent="0.25">
      <c r="K37" s="50"/>
      <c r="L37" s="50"/>
      <c r="M37" s="50"/>
      <c r="N37" s="59" t="s">
        <v>26</v>
      </c>
      <c r="O37" s="65" t="s">
        <v>27</v>
      </c>
    </row>
    <row r="38" spans="1:15" ht="24" customHeight="1" x14ac:dyDescent="0.25">
      <c r="J38" s="40"/>
      <c r="K38" s="36"/>
      <c r="L38" s="37"/>
      <c r="M38" s="38" t="s">
        <v>7</v>
      </c>
      <c r="N38" s="71"/>
      <c r="O38" s="60" t="e">
        <f>N19+I35</f>
        <v>#REF!</v>
      </c>
    </row>
    <row r="39" spans="1:15" ht="24" customHeight="1" x14ac:dyDescent="0.25">
      <c r="J39" s="40"/>
      <c r="K39" s="39"/>
      <c r="L39" s="40"/>
      <c r="M39" s="41" t="s">
        <v>25</v>
      </c>
      <c r="N39" s="61">
        <f>J35</f>
        <v>200</v>
      </c>
      <c r="O39" s="66"/>
    </row>
    <row r="40" spans="1:15" ht="24" customHeight="1" x14ac:dyDescent="0.25">
      <c r="D40" s="12"/>
      <c r="J40" s="40"/>
      <c r="K40" s="73" t="s">
        <v>12</v>
      </c>
      <c r="L40" s="51">
        <f>COUNTIF($K$22:$K$34,"Heure_creuse")</f>
        <v>0</v>
      </c>
      <c r="M40" s="72">
        <v>0.15</v>
      </c>
      <c r="N40" s="63"/>
      <c r="O40" s="63">
        <f ca="1">SUMIF($K$22:$M$34,"Heure_creuse",$M$22:$M$34)</f>
        <v>0</v>
      </c>
    </row>
    <row r="41" spans="1:15" ht="24" customHeight="1" x14ac:dyDescent="0.25">
      <c r="D41" s="12"/>
      <c r="J41" s="40"/>
      <c r="K41" s="73" t="s">
        <v>13</v>
      </c>
      <c r="L41" s="51">
        <f>COUNTIF($K$22:$K$34,"Heure_pleine")</f>
        <v>0</v>
      </c>
      <c r="M41" s="72">
        <v>0.1</v>
      </c>
      <c r="N41" s="63"/>
      <c r="O41" s="63">
        <f ca="1">ABS(SUMIF($K$22:$M$34,"Heure_pleine",$M$22:$M$34))</f>
        <v>0</v>
      </c>
    </row>
    <row r="42" spans="1:15" ht="24" customHeight="1" x14ac:dyDescent="0.25">
      <c r="J42" s="40"/>
      <c r="K42" s="42"/>
      <c r="L42" s="43"/>
      <c r="M42" s="56" t="s">
        <v>6</v>
      </c>
      <c r="N42" s="62"/>
      <c r="O42" s="62">
        <f ca="1">SUM(O40:O41)</f>
        <v>0</v>
      </c>
    </row>
    <row r="43" spans="1:15" ht="24" customHeight="1" x14ac:dyDescent="0.25">
      <c r="J43" s="40"/>
      <c r="K43" s="39"/>
      <c r="L43" s="40"/>
      <c r="M43" s="50" t="s">
        <v>2</v>
      </c>
      <c r="N43" s="63">
        <f>+SUM(N38,N39,N42)</f>
        <v>200</v>
      </c>
      <c r="O43" s="63" t="e">
        <f>+SUM(O38:O42)</f>
        <v>#REF!</v>
      </c>
    </row>
    <row r="44" spans="1:15" ht="24" customHeight="1" x14ac:dyDescent="0.25">
      <c r="J44" s="2"/>
      <c r="K44" s="39"/>
      <c r="L44" s="40"/>
      <c r="M44" s="41" t="s">
        <v>14</v>
      </c>
      <c r="N44" s="63">
        <f>+N43*0.2</f>
        <v>40</v>
      </c>
      <c r="O44" s="63" t="e">
        <f>+SUM(O38:O42)*0.2</f>
        <v>#REF!</v>
      </c>
    </row>
    <row r="45" spans="1:15" ht="24" customHeight="1" x14ac:dyDescent="0.25">
      <c r="J45" s="2"/>
      <c r="K45" s="57"/>
      <c r="L45" s="58"/>
      <c r="M45" s="44" t="s">
        <v>5</v>
      </c>
      <c r="N45" s="64">
        <f>+SUM(N43:N44)</f>
        <v>240</v>
      </c>
      <c r="O45" s="64" t="e">
        <f>+SUM(O43:O44)</f>
        <v>#REF!</v>
      </c>
    </row>
    <row r="46" spans="1:15" x14ac:dyDescent="0.25">
      <c r="J46" s="2"/>
      <c r="K46" s="50"/>
      <c r="L46" s="50"/>
      <c r="M46" s="40"/>
      <c r="N46" s="50"/>
      <c r="O46" s="40"/>
    </row>
    <row r="47" spans="1:15" ht="52.5" customHeight="1" x14ac:dyDescent="0.25">
      <c r="J47" s="2"/>
      <c r="K47" s="52" t="e">
        <f>+IF(N45&gt;O45,N37,O37)</f>
        <v>#REF!</v>
      </c>
      <c r="L47" s="53"/>
      <c r="M47" s="54" t="s">
        <v>28</v>
      </c>
      <c r="N47" s="53"/>
      <c r="O47" s="55" t="e">
        <f>ABS(N45-O45)</f>
        <v>#REF!</v>
      </c>
    </row>
    <row r="48" spans="1:15" x14ac:dyDescent="0.25">
      <c r="J48" s="2"/>
      <c r="M48" s="2"/>
      <c r="N48" s="2"/>
    </row>
    <row r="49" spans="13:14" x14ac:dyDescent="0.25">
      <c r="M49" s="2"/>
      <c r="N49" s="2"/>
    </row>
    <row r="50" spans="13:14" x14ac:dyDescent="0.25">
      <c r="M50" s="2"/>
      <c r="N50" s="2"/>
    </row>
  </sheetData>
  <mergeCells count="12">
    <mergeCell ref="A19:E19"/>
    <mergeCell ref="A2:A3"/>
    <mergeCell ref="B2:B3"/>
    <mergeCell ref="C2:C3"/>
    <mergeCell ref="D2:D3"/>
    <mergeCell ref="E2:E3"/>
    <mergeCell ref="I2:I3"/>
    <mergeCell ref="J2:J3"/>
    <mergeCell ref="K2:K3"/>
    <mergeCell ref="O2:O3"/>
    <mergeCell ref="A4:E4"/>
    <mergeCell ref="F2:F3"/>
  </mergeCells>
  <conditionalFormatting sqref="K38:O45 A5:O18 A22:O34">
    <cfRule type="expression" dxfId="3" priority="3">
      <formula>MOD(ROW(),2)</formula>
    </cfRule>
  </conditionalFormatting>
  <dataValidations count="2">
    <dataValidation type="list" allowBlank="1" showInputMessage="1" showErrorMessage="1" sqref="D22:D34" xr:uid="{DBCB8050-C285-4DE5-94D4-11FEA965EA8B}">
      <formula1>Heure</formula1>
    </dataValidation>
    <dataValidation type="list" errorStyle="information" allowBlank="1" showInputMessage="1" showErrorMessage="1" errorTitle="Heure" error="Sélectionner l'heure dans la liste déroulante" sqref="D5:D18" xr:uid="{B61E4EC9-954A-480E-A7F2-D5105F60AAAC}">
      <formula1>Heure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3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6B81C-F850-4838-9C46-05712DA70660}">
  <sheetPr codeName="Feuil5">
    <pageSetUpPr fitToPage="1"/>
  </sheetPr>
  <dimension ref="A1:Y204"/>
  <sheetViews>
    <sheetView topLeftCell="H1" zoomScaleNormal="100" workbookViewId="0">
      <pane ySplit="4" topLeftCell="A5" activePane="bottomLeft" state="frozen"/>
      <selection pane="bottomLeft" activeCell="W2" sqref="W2:W3"/>
    </sheetView>
  </sheetViews>
  <sheetFormatPr baseColWidth="10" defaultColWidth="11.5703125" defaultRowHeight="15" x14ac:dyDescent="0.25"/>
  <cols>
    <col min="1" max="1" width="14.7109375" style="2" bestFit="1" customWidth="1"/>
    <col min="2" max="2" width="18.5703125" style="2" customWidth="1"/>
    <col min="3" max="3" width="17.28515625" style="5" customWidth="1"/>
    <col min="4" max="4" width="14.28515625" style="8" customWidth="1"/>
    <col min="5" max="5" width="14.28515625" style="2" customWidth="1"/>
    <col min="6" max="6" width="12.140625" style="18" customWidth="1"/>
    <col min="7" max="7" width="10.140625" style="18" customWidth="1"/>
    <col min="8" max="8" width="25.85546875" style="127" customWidth="1"/>
    <col min="9" max="9" width="9" style="15" customWidth="1"/>
    <col min="10" max="10" width="12.28515625" style="2" customWidth="1"/>
    <col min="11" max="11" width="12.28515625" style="9" customWidth="1"/>
    <col min="12" max="12" width="14.28515625" style="173" customWidth="1"/>
    <col min="13" max="13" width="15" style="21" customWidth="1"/>
    <col min="14" max="14" width="17.85546875" style="8" customWidth="1"/>
    <col min="15" max="15" width="12.7109375" style="94" customWidth="1"/>
    <col min="16" max="17" width="15" style="113" customWidth="1"/>
    <col min="18" max="18" width="17.7109375" style="113" bestFit="1" customWidth="1"/>
    <col min="19" max="19" width="7" style="147" customWidth="1"/>
    <col min="20" max="20" width="13.140625" style="9" customWidth="1"/>
    <col min="21" max="21" width="13.140625" style="21" customWidth="1"/>
    <col min="22" max="22" width="13.140625" style="19" customWidth="1"/>
    <col min="23" max="23" width="13.140625" style="21" customWidth="1"/>
    <col min="24" max="25" width="19.7109375" style="21" customWidth="1"/>
    <col min="26" max="16384" width="11.5703125" style="2"/>
  </cols>
  <sheetData>
    <row r="1" spans="1:25" ht="151.5" customHeight="1" x14ac:dyDescent="0.25">
      <c r="B1" s="146" t="s">
        <v>50</v>
      </c>
      <c r="C1" s="98"/>
      <c r="D1" s="95"/>
      <c r="E1" s="93"/>
      <c r="F1" s="100"/>
      <c r="G1" s="100"/>
      <c r="H1" s="126"/>
      <c r="I1" s="105"/>
      <c r="J1" s="93"/>
      <c r="K1" s="103"/>
      <c r="L1" s="172"/>
      <c r="M1" s="96"/>
      <c r="N1" s="95"/>
      <c r="O1" s="95"/>
      <c r="T1" s="103"/>
      <c r="U1" s="97"/>
      <c r="V1" s="167"/>
      <c r="W1" s="97"/>
      <c r="X1" s="97"/>
      <c r="Y1" s="97"/>
    </row>
    <row r="2" spans="1:25" s="108" customFormat="1" ht="35.25" customHeight="1" x14ac:dyDescent="0.25">
      <c r="B2" s="200" t="s">
        <v>38</v>
      </c>
      <c r="C2" s="205" t="s">
        <v>39</v>
      </c>
      <c r="D2" s="202" t="s">
        <v>40</v>
      </c>
      <c r="E2" s="200" t="s">
        <v>54</v>
      </c>
      <c r="F2" s="204" t="s">
        <v>69</v>
      </c>
      <c r="G2" s="204" t="s">
        <v>41</v>
      </c>
      <c r="H2" s="204" t="s">
        <v>70</v>
      </c>
      <c r="I2" s="199" t="s">
        <v>18</v>
      </c>
      <c r="J2" s="198" t="s">
        <v>42</v>
      </c>
      <c r="K2" s="197" t="s">
        <v>47</v>
      </c>
      <c r="L2" s="203" t="s">
        <v>49</v>
      </c>
      <c r="M2" s="109" t="s">
        <v>43</v>
      </c>
      <c r="N2" s="202" t="s">
        <v>44</v>
      </c>
      <c r="O2" s="202" t="s">
        <v>45</v>
      </c>
      <c r="P2" s="201" t="s">
        <v>82</v>
      </c>
      <c r="Q2" s="201"/>
      <c r="R2" s="114" t="s">
        <v>71</v>
      </c>
      <c r="S2" s="165"/>
      <c r="T2" s="197" t="s">
        <v>48</v>
      </c>
      <c r="U2" s="203" t="s">
        <v>23</v>
      </c>
      <c r="V2" s="207" t="s">
        <v>55</v>
      </c>
      <c r="W2" s="203" t="s">
        <v>84</v>
      </c>
      <c r="X2" s="203" t="s">
        <v>78</v>
      </c>
      <c r="Y2" s="203" t="s">
        <v>79</v>
      </c>
    </row>
    <row r="3" spans="1:25" s="108" customFormat="1" ht="27.75" customHeight="1" x14ac:dyDescent="0.25">
      <c r="B3" s="200"/>
      <c r="C3" s="205"/>
      <c r="D3" s="202"/>
      <c r="E3" s="200"/>
      <c r="F3" s="204"/>
      <c r="G3" s="204"/>
      <c r="H3" s="204"/>
      <c r="I3" s="199"/>
      <c r="J3" s="198"/>
      <c r="K3" s="197"/>
      <c r="L3" s="203"/>
      <c r="M3" s="111">
        <v>0.5</v>
      </c>
      <c r="N3" s="202"/>
      <c r="O3" s="202"/>
      <c r="P3" s="112" t="s">
        <v>52</v>
      </c>
      <c r="Q3" s="112" t="s">
        <v>53</v>
      </c>
      <c r="R3" s="114" t="s">
        <v>72</v>
      </c>
      <c r="S3" s="165"/>
      <c r="T3" s="197"/>
      <c r="U3" s="203"/>
      <c r="V3" s="207"/>
      <c r="W3" s="203"/>
      <c r="X3" s="203"/>
      <c r="Y3" s="203"/>
    </row>
    <row r="4" spans="1:25" s="108" customFormat="1" ht="27.75" customHeight="1" x14ac:dyDescent="0.25">
      <c r="B4" s="169" t="s">
        <v>85</v>
      </c>
      <c r="C4" s="169"/>
      <c r="D4" s="169"/>
      <c r="E4" s="169"/>
      <c r="F4" s="169"/>
      <c r="G4" s="169"/>
      <c r="H4" s="169"/>
      <c r="I4" s="169"/>
      <c r="J4" s="169"/>
      <c r="K4" s="169"/>
      <c r="L4" s="170"/>
      <c r="M4" s="169"/>
      <c r="N4" s="169"/>
      <c r="O4" s="169"/>
      <c r="P4" s="177">
        <v>2.0833333333333332E-2</v>
      </c>
      <c r="Q4" s="177"/>
      <c r="R4" s="169"/>
      <c r="S4" s="148"/>
      <c r="T4" s="166" t="s">
        <v>83</v>
      </c>
      <c r="U4" s="166"/>
      <c r="V4" s="176" t="s">
        <v>84</v>
      </c>
      <c r="W4" s="176"/>
      <c r="X4" s="206"/>
      <c r="Y4" s="206"/>
    </row>
    <row r="5" spans="1:25" s="108" customFormat="1" ht="33.75" x14ac:dyDescent="0.25">
      <c r="A5" s="108" t="s">
        <v>85</v>
      </c>
      <c r="B5" s="155" t="s">
        <v>46</v>
      </c>
      <c r="C5" s="156">
        <v>659841488</v>
      </c>
      <c r="D5" s="157">
        <v>44076</v>
      </c>
      <c r="E5" s="157">
        <v>44089</v>
      </c>
      <c r="F5" s="159" t="s">
        <v>61</v>
      </c>
      <c r="G5" s="158">
        <v>10</v>
      </c>
      <c r="H5" s="150" t="str">
        <f>IF(ISBLANK(F5),"-",VLOOKUP('ent1-&gt;ent2'!F5,'BDD 2'!$A$2:$H$6,2,FALSE))</f>
        <v>8-20 joueurs
Forfait 250€
1h de jeu</v>
      </c>
      <c r="I5" s="151">
        <f>IF(ISBLANK(F5),"-",VLOOKUP('ent1-&gt;ent2'!F5,'BDD 2'!$A$2:$H$6,3,FALSE))</f>
        <v>4.1666666666666664E-2</v>
      </c>
      <c r="J5" s="160">
        <v>0.5</v>
      </c>
      <c r="K5" s="152">
        <f t="shared" ref="K5:K36" si="0">IF(ISBLANK(J5),"-",+J5+I5)</f>
        <v>0.54166666666666663</v>
      </c>
      <c r="L5" s="174">
        <f>IF(F5="P1",G5*'BDD 2'!$D$2,VLOOKUP('ent1-&gt;ent2'!F5,'BDD 2'!$A$2:$H$6,4,FALSE))</f>
        <v>250</v>
      </c>
      <c r="M5" s="171">
        <f>IF(ISBLANK(L5),0,+L5*$M$3)</f>
        <v>125</v>
      </c>
      <c r="N5" s="157">
        <v>44076</v>
      </c>
      <c r="O5" s="153">
        <f t="shared" ref="O5:O36" si="1">IF(ISBLANK(J5),"-",L5-M5)</f>
        <v>125</v>
      </c>
      <c r="P5" s="154">
        <f t="shared" ref="P5:P36" si="2">IF(ISBLANK(J5),"-",J5-$P$4)</f>
        <v>0.47916666666666669</v>
      </c>
      <c r="Q5" s="154">
        <f t="shared" ref="Q5:Q36" si="3">IF(ISBLANK(J5),"-",K5+$P$4)</f>
        <v>0.5625</v>
      </c>
      <c r="R5" s="189"/>
      <c r="S5" s="149"/>
      <c r="T5" s="135" t="str">
        <f>IF(ISBLANK(E5),"-",VLOOKUP(J5,'BDD 2'!$A$9:$B$72,2,FALSE))</f>
        <v>Heure_creuse</v>
      </c>
      <c r="U5" s="136">
        <f>IF(T5="Heure_creuse",VLOOKUP('ent1-&gt;ent2'!F5,'BDD 2'!$A$2:$H$6,5,FALSE),VLOOKUP('ent1-&gt;ent2'!F5,'BDD 2'!$A$2:$H$6,7,FALSE))</f>
        <v>68</v>
      </c>
      <c r="V5" s="161">
        <f>IF(T5="Heures_pleine",-15,-0.1)</f>
        <v>-0.1</v>
      </c>
      <c r="W5" s="136">
        <f t="shared" ref="W5" si="4">IF(ISBLANK(F5),"-",L5+L5*V5)</f>
        <v>225</v>
      </c>
      <c r="X5" s="136">
        <f>ABS(U5-W5)</f>
        <v>157</v>
      </c>
      <c r="Y5" s="136" t="str">
        <f>+IF(U5&gt;V5,$T$4,$V$4)</f>
        <v>ENT1</v>
      </c>
    </row>
    <row r="6" spans="1:25" s="108" customFormat="1" ht="40.5" customHeight="1" x14ac:dyDescent="0.25">
      <c r="A6" s="108" t="s">
        <v>85</v>
      </c>
      <c r="B6" s="128" t="s">
        <v>80</v>
      </c>
      <c r="C6" s="129"/>
      <c r="D6" s="130">
        <v>44068</v>
      </c>
      <c r="E6" s="130">
        <v>44099</v>
      </c>
      <c r="F6" s="132" t="s">
        <v>61</v>
      </c>
      <c r="G6" s="131"/>
      <c r="H6" s="139" t="str">
        <f>IF(ISBLANK(F6),"-",VLOOKUP('ent1-&gt;ent2'!F6,'BDD 2'!$A$2:$H$6,2,FALSE))</f>
        <v>8-20 joueurs
Forfait 250€
1h de jeu</v>
      </c>
      <c r="I6" s="140">
        <f>IF(ISBLANK(F6),"-",VLOOKUP('ent1-&gt;ent2'!F6,'BDD 2'!$A$2:$H$6,3,FALSE))</f>
        <v>4.1666666666666664E-2</v>
      </c>
      <c r="J6" s="134">
        <v>0.72916666666666663</v>
      </c>
      <c r="K6" s="135">
        <f t="shared" si="0"/>
        <v>0.77083333333333326</v>
      </c>
      <c r="L6" s="175">
        <f>IF(F6="P1",G6*'BDD 2'!$D$2,VLOOKUP('ent1-&gt;ent2'!F6,'BDD 2'!$A$2:$H$6,4,FALSE))</f>
        <v>250</v>
      </c>
      <c r="M6" s="168">
        <f t="shared" ref="M6:M69" si="5">IF(ISBLANK(L6),0,+L6*$M$3)</f>
        <v>125</v>
      </c>
      <c r="N6" s="137"/>
      <c r="O6" s="136">
        <f t="shared" si="1"/>
        <v>125</v>
      </c>
      <c r="P6" s="138">
        <f t="shared" si="2"/>
        <v>0.70833333333333326</v>
      </c>
      <c r="Q6" s="138">
        <f t="shared" si="3"/>
        <v>0.79166666666666663</v>
      </c>
      <c r="R6" s="190">
        <v>582</v>
      </c>
      <c r="S6" s="149"/>
      <c r="T6" s="135" t="str">
        <f>IF(ISBLANK(E6),"-",VLOOKUP(J6,'BDD 2'!$A$9:$B$72,2,FALSE))</f>
        <v>Heure_pleine</v>
      </c>
      <c r="U6" s="136">
        <f>IF(T6="Heure_creuse",VLOOKUP('ent1-&gt;ent2'!F6,'BDD 2'!$A$2:$H$6,5,FALSE),VLOOKUP('ent1-&gt;ent2'!F6,'BDD 2'!$A$2:$H$6,7,FALSE))</f>
        <v>90</v>
      </c>
      <c r="V6" s="161">
        <f t="shared" ref="V6:V69" si="6">IF(T6="Heures_pleine",-15,-0.1)</f>
        <v>-0.1</v>
      </c>
      <c r="W6" s="136">
        <f t="shared" ref="W6:W69" si="7">IF(ISBLANK(F6),"-",L6+L6*V6)</f>
        <v>225</v>
      </c>
      <c r="X6" s="136">
        <f t="shared" ref="X6:X69" si="8">ABS(U6-W6)</f>
        <v>135</v>
      </c>
      <c r="Y6" s="136" t="str">
        <f t="shared" ref="Y6:Y69" si="9">+IF(U6&gt;V6,$T$4,$V$4)</f>
        <v>ENT1</v>
      </c>
    </row>
    <row r="7" spans="1:25" s="108" customFormat="1" ht="40.5" customHeight="1" x14ac:dyDescent="0.25">
      <c r="A7" s="108" t="s">
        <v>85</v>
      </c>
      <c r="B7" s="128"/>
      <c r="C7" s="129"/>
      <c r="D7" s="130"/>
      <c r="E7" s="130"/>
      <c r="F7" s="132"/>
      <c r="G7" s="131"/>
      <c r="H7" s="139" t="str">
        <f>IF(ISBLANK(F7),"-",VLOOKUP('ent1-&gt;ent2'!F7,'BDD 2'!$A$2:$H$6,2,FALSE))</f>
        <v>-</v>
      </c>
      <c r="I7" s="140" t="str">
        <f>IF(ISBLANK(F7),"-",VLOOKUP('ent1-&gt;ent2'!F7,'BDD 2'!$A$2:$H$6,3,FALSE))</f>
        <v>-</v>
      </c>
      <c r="J7" s="134"/>
      <c r="K7" s="135" t="str">
        <f t="shared" si="0"/>
        <v>-</v>
      </c>
      <c r="L7" s="175" t="e">
        <f>IF(F7="P1",G7*'BDD 2'!$D$2,VLOOKUP('ent1-&gt;ent2'!F7,'BDD 2'!$A$2:$H$6,4,FALSE))</f>
        <v>#N/A</v>
      </c>
      <c r="M7" s="168" t="e">
        <f t="shared" si="5"/>
        <v>#N/A</v>
      </c>
      <c r="N7" s="137"/>
      <c r="O7" s="136" t="str">
        <f t="shared" si="1"/>
        <v>-</v>
      </c>
      <c r="P7" s="138" t="str">
        <f t="shared" si="2"/>
        <v>-</v>
      </c>
      <c r="Q7" s="138" t="str">
        <f t="shared" si="3"/>
        <v>-</v>
      </c>
      <c r="R7" s="149"/>
      <c r="S7" s="149"/>
      <c r="T7" s="135" t="str">
        <f>IF(ISBLANK(E7),"-",VLOOKUP(J7,'BDD 2'!$A$9:$B$72,2,FALSE))</f>
        <v>-</v>
      </c>
      <c r="U7" s="136" t="e">
        <f>IF(T7="Heure_creuse",VLOOKUP('ent1-&gt;ent2'!F7,'BDD 2'!$A$2:$H$6,5,FALSE),VLOOKUP('ent1-&gt;ent2'!F7,'BDD 2'!$A$2:$H$6,7,FALSE))</f>
        <v>#N/A</v>
      </c>
      <c r="V7" s="161">
        <f t="shared" si="6"/>
        <v>-0.1</v>
      </c>
      <c r="W7" s="136" t="str">
        <f t="shared" si="7"/>
        <v>-</v>
      </c>
      <c r="X7" s="136" t="e">
        <f t="shared" si="8"/>
        <v>#N/A</v>
      </c>
      <c r="Y7" s="136" t="e">
        <f t="shared" si="9"/>
        <v>#N/A</v>
      </c>
    </row>
    <row r="8" spans="1:25" s="108" customFormat="1" ht="40.5" customHeight="1" x14ac:dyDescent="0.25">
      <c r="A8" s="108" t="s">
        <v>85</v>
      </c>
      <c r="B8" s="128"/>
      <c r="C8" s="129"/>
      <c r="D8" s="130"/>
      <c r="E8" s="130"/>
      <c r="F8" s="132"/>
      <c r="G8" s="131"/>
      <c r="H8" s="139" t="str">
        <f>IF(ISBLANK(F8),"-",VLOOKUP('ent1-&gt;ent2'!F8,'BDD 2'!$A$2:$H$6,2,FALSE))</f>
        <v>-</v>
      </c>
      <c r="I8" s="140" t="str">
        <f>IF(ISBLANK(F8),"-",VLOOKUP('ent1-&gt;ent2'!F8,'BDD 2'!$A$2:$H$6,3,FALSE))</f>
        <v>-</v>
      </c>
      <c r="J8" s="137"/>
      <c r="K8" s="135" t="str">
        <f t="shared" si="0"/>
        <v>-</v>
      </c>
      <c r="L8" s="175" t="e">
        <f>IF(F8="P1",G8*'BDD 2'!$D$2,VLOOKUP('ent1-&gt;ent2'!F8,'BDD 2'!$A$2:$H$6,4,FALSE))</f>
        <v>#N/A</v>
      </c>
      <c r="M8" s="168" t="e">
        <f t="shared" si="5"/>
        <v>#N/A</v>
      </c>
      <c r="N8" s="137"/>
      <c r="O8" s="136" t="str">
        <f t="shared" si="1"/>
        <v>-</v>
      </c>
      <c r="P8" s="138" t="str">
        <f t="shared" si="2"/>
        <v>-</v>
      </c>
      <c r="Q8" s="138" t="str">
        <f t="shared" si="3"/>
        <v>-</v>
      </c>
      <c r="R8" s="149"/>
      <c r="S8" s="149"/>
      <c r="T8" s="135" t="str">
        <f>IF(ISBLANK(E8),"-",VLOOKUP(J8,'BDD 2'!$A$9:$B$72,2,FALSE))</f>
        <v>-</v>
      </c>
      <c r="U8" s="136" t="e">
        <f>IF(T8="Heure_creuse",VLOOKUP('ent1-&gt;ent2'!F8,'BDD 2'!$A$2:$H$6,5,FALSE),VLOOKUP('ent1-&gt;ent2'!F8,'BDD 2'!$A$2:$H$6,7,FALSE))</f>
        <v>#N/A</v>
      </c>
      <c r="V8" s="161">
        <f t="shared" si="6"/>
        <v>-0.1</v>
      </c>
      <c r="W8" s="136" t="str">
        <f t="shared" si="7"/>
        <v>-</v>
      </c>
      <c r="X8" s="136" t="e">
        <f t="shared" si="8"/>
        <v>#N/A</v>
      </c>
      <c r="Y8" s="136" t="e">
        <f t="shared" si="9"/>
        <v>#N/A</v>
      </c>
    </row>
    <row r="9" spans="1:25" ht="40.5" customHeight="1" x14ac:dyDescent="0.25">
      <c r="A9" s="108" t="s">
        <v>85</v>
      </c>
      <c r="B9" s="141"/>
      <c r="C9" s="142"/>
      <c r="D9" s="143"/>
      <c r="E9" s="143"/>
      <c r="F9" s="132"/>
      <c r="G9" s="144"/>
      <c r="H9" s="139" t="str">
        <f>IF(ISBLANK(F9),"-",VLOOKUP('ent1-&gt;ent2'!F9,'BDD 2'!$A$2:$H$6,2,FALSE))</f>
        <v>-</v>
      </c>
      <c r="I9" s="140" t="str">
        <f>IF(ISBLANK(F9),"-",VLOOKUP('ent1-&gt;ent2'!F9,'BDD 2'!$A$2:$H$6,3,FALSE))</f>
        <v>-</v>
      </c>
      <c r="J9" s="145"/>
      <c r="K9" s="135" t="str">
        <f t="shared" si="0"/>
        <v>-</v>
      </c>
      <c r="L9" s="175" t="e">
        <f>IF(F9="P1",G9*'BDD 2'!$D$2,VLOOKUP('ent1-&gt;ent2'!F9,'BDD 2'!$A$2:$H$6,4,FALSE))</f>
        <v>#N/A</v>
      </c>
      <c r="M9" s="168" t="e">
        <f t="shared" si="5"/>
        <v>#N/A</v>
      </c>
      <c r="N9" s="145"/>
      <c r="O9" s="136" t="str">
        <f t="shared" si="1"/>
        <v>-</v>
      </c>
      <c r="P9" s="138" t="str">
        <f t="shared" si="2"/>
        <v>-</v>
      </c>
      <c r="Q9" s="138" t="str">
        <f t="shared" si="3"/>
        <v>-</v>
      </c>
      <c r="R9" s="149"/>
      <c r="S9" s="149"/>
      <c r="T9" s="135" t="str">
        <f>IF(ISBLANK(E9),"-",VLOOKUP(J9,'BDD 2'!$A$9:$B$72,2,FALSE))</f>
        <v>-</v>
      </c>
      <c r="U9" s="136" t="e">
        <f>IF(T9="Heure_creuse",VLOOKUP('ent1-&gt;ent2'!F9,'BDD 2'!$A$2:$H$6,5,FALSE),VLOOKUP('ent1-&gt;ent2'!F9,'BDD 2'!$A$2:$H$6,7,FALSE))</f>
        <v>#N/A</v>
      </c>
      <c r="V9" s="161">
        <f t="shared" si="6"/>
        <v>-0.1</v>
      </c>
      <c r="W9" s="136" t="str">
        <f t="shared" si="7"/>
        <v>-</v>
      </c>
      <c r="X9" s="136" t="e">
        <f t="shared" si="8"/>
        <v>#N/A</v>
      </c>
      <c r="Y9" s="136" t="e">
        <f t="shared" si="9"/>
        <v>#N/A</v>
      </c>
    </row>
    <row r="10" spans="1:25" ht="40.5" customHeight="1" x14ac:dyDescent="0.25">
      <c r="A10" s="108" t="s">
        <v>85</v>
      </c>
      <c r="B10" s="141"/>
      <c r="C10" s="142"/>
      <c r="D10" s="143"/>
      <c r="E10" s="143"/>
      <c r="F10" s="132"/>
      <c r="G10" s="144"/>
      <c r="H10" s="139" t="str">
        <f>IF(ISBLANK(F10),"-",VLOOKUP('ent1-&gt;ent2'!F10,'BDD 2'!$A$2:$H$6,2,FALSE))</f>
        <v>-</v>
      </c>
      <c r="I10" s="140" t="str">
        <f>IF(ISBLANK(F10),"-",VLOOKUP('ent1-&gt;ent2'!F10,'BDD 2'!$A$2:$H$6,3,FALSE))</f>
        <v>-</v>
      </c>
      <c r="J10" s="145"/>
      <c r="K10" s="135" t="str">
        <f t="shared" si="0"/>
        <v>-</v>
      </c>
      <c r="L10" s="175" t="e">
        <f>IF(F10="P1",G10*'BDD 2'!$D$2,VLOOKUP('ent1-&gt;ent2'!F10,'BDD 2'!$A$2:$H$6,4,FALSE))</f>
        <v>#N/A</v>
      </c>
      <c r="M10" s="168" t="e">
        <f t="shared" si="5"/>
        <v>#N/A</v>
      </c>
      <c r="N10" s="145"/>
      <c r="O10" s="136" t="str">
        <f t="shared" si="1"/>
        <v>-</v>
      </c>
      <c r="P10" s="138" t="str">
        <f t="shared" si="2"/>
        <v>-</v>
      </c>
      <c r="Q10" s="138" t="str">
        <f t="shared" si="3"/>
        <v>-</v>
      </c>
      <c r="R10" s="149"/>
      <c r="S10" s="149"/>
      <c r="T10" s="135" t="str">
        <f>IF(ISBLANK(E10),"-",VLOOKUP(J10,'BDD 2'!$A$9:$B$72,2,FALSE))</f>
        <v>-</v>
      </c>
      <c r="U10" s="136" t="e">
        <f>IF(T10="Heure_creuse",VLOOKUP('ent1-&gt;ent2'!F10,'BDD 2'!$A$2:$H$6,5,FALSE),VLOOKUP('ent1-&gt;ent2'!F10,'BDD 2'!$A$2:$H$6,7,FALSE))</f>
        <v>#N/A</v>
      </c>
      <c r="V10" s="161">
        <f t="shared" si="6"/>
        <v>-0.1</v>
      </c>
      <c r="W10" s="136" t="str">
        <f t="shared" si="7"/>
        <v>-</v>
      </c>
      <c r="X10" s="136" t="e">
        <f t="shared" si="8"/>
        <v>#N/A</v>
      </c>
      <c r="Y10" s="136" t="e">
        <f t="shared" si="9"/>
        <v>#N/A</v>
      </c>
    </row>
    <row r="11" spans="1:25" ht="40.5" customHeight="1" x14ac:dyDescent="0.25">
      <c r="A11" s="108" t="s">
        <v>85</v>
      </c>
      <c r="B11" s="141"/>
      <c r="C11" s="142"/>
      <c r="D11" s="143"/>
      <c r="E11" s="143"/>
      <c r="F11" s="132"/>
      <c r="G11" s="144"/>
      <c r="H11" s="139" t="str">
        <f>IF(ISBLANK(F11),"-",VLOOKUP('ent1-&gt;ent2'!F11,'BDD 2'!$A$2:$H$6,2,FALSE))</f>
        <v>-</v>
      </c>
      <c r="I11" s="140" t="str">
        <f>IF(ISBLANK(F11),"-",VLOOKUP('ent1-&gt;ent2'!F11,'BDD 2'!$A$2:$H$6,3,FALSE))</f>
        <v>-</v>
      </c>
      <c r="J11" s="145"/>
      <c r="K11" s="135" t="str">
        <f t="shared" si="0"/>
        <v>-</v>
      </c>
      <c r="L11" s="175" t="e">
        <f>IF(F11="P1",G11*'BDD 2'!$D$2,VLOOKUP('ent1-&gt;ent2'!F11,'BDD 2'!$A$2:$H$6,4,FALSE))</f>
        <v>#N/A</v>
      </c>
      <c r="M11" s="168" t="e">
        <f t="shared" si="5"/>
        <v>#N/A</v>
      </c>
      <c r="N11" s="145"/>
      <c r="O11" s="136" t="str">
        <f t="shared" si="1"/>
        <v>-</v>
      </c>
      <c r="P11" s="138" t="str">
        <f t="shared" si="2"/>
        <v>-</v>
      </c>
      <c r="Q11" s="138" t="str">
        <f t="shared" si="3"/>
        <v>-</v>
      </c>
      <c r="R11" s="149"/>
      <c r="S11" s="149"/>
      <c r="T11" s="135" t="str">
        <f>IF(ISBLANK(E11),"-",VLOOKUP(J11,'BDD 2'!$A$9:$B$72,2,FALSE))</f>
        <v>-</v>
      </c>
      <c r="U11" s="136" t="e">
        <f>IF(T11="Heure_creuse",VLOOKUP('ent1-&gt;ent2'!F11,'BDD 2'!$A$2:$H$6,5,FALSE),VLOOKUP('ent1-&gt;ent2'!F11,'BDD 2'!$A$2:$H$6,7,FALSE))</f>
        <v>#N/A</v>
      </c>
      <c r="V11" s="161">
        <f t="shared" si="6"/>
        <v>-0.1</v>
      </c>
      <c r="W11" s="136" t="str">
        <f t="shared" si="7"/>
        <v>-</v>
      </c>
      <c r="X11" s="136" t="e">
        <f t="shared" si="8"/>
        <v>#N/A</v>
      </c>
      <c r="Y11" s="136" t="e">
        <f t="shared" si="9"/>
        <v>#N/A</v>
      </c>
    </row>
    <row r="12" spans="1:25" ht="40.5" customHeight="1" x14ac:dyDescent="0.25">
      <c r="A12" s="108" t="s">
        <v>85</v>
      </c>
      <c r="B12" s="141"/>
      <c r="C12" s="142"/>
      <c r="D12" s="143"/>
      <c r="E12" s="143"/>
      <c r="F12" s="132"/>
      <c r="G12" s="144"/>
      <c r="H12" s="139" t="str">
        <f>IF(ISBLANK(F12),"-",VLOOKUP('ent1-&gt;ent2'!F12,'BDD 2'!$A$2:$H$6,2,FALSE))</f>
        <v>-</v>
      </c>
      <c r="I12" s="140" t="str">
        <f>IF(ISBLANK(F12),"-",VLOOKUP('ent1-&gt;ent2'!F12,'BDD 2'!$A$2:$H$6,3,FALSE))</f>
        <v>-</v>
      </c>
      <c r="J12" s="145"/>
      <c r="K12" s="135" t="str">
        <f t="shared" si="0"/>
        <v>-</v>
      </c>
      <c r="L12" s="175" t="e">
        <f>IF(F12="P1",G12*'BDD 2'!$D$2,VLOOKUP('ent1-&gt;ent2'!F12,'BDD 2'!$A$2:$H$6,4,FALSE))</f>
        <v>#N/A</v>
      </c>
      <c r="M12" s="168" t="e">
        <f t="shared" si="5"/>
        <v>#N/A</v>
      </c>
      <c r="N12" s="145"/>
      <c r="O12" s="136" t="str">
        <f t="shared" si="1"/>
        <v>-</v>
      </c>
      <c r="P12" s="138" t="str">
        <f t="shared" si="2"/>
        <v>-</v>
      </c>
      <c r="Q12" s="138" t="str">
        <f t="shared" si="3"/>
        <v>-</v>
      </c>
      <c r="R12" s="149"/>
      <c r="S12" s="149"/>
      <c r="T12" s="135" t="str">
        <f>IF(ISBLANK(E12),"-",VLOOKUP(J12,'BDD 2'!$A$9:$B$72,2,FALSE))</f>
        <v>-</v>
      </c>
      <c r="U12" s="136" t="e">
        <f>IF(T12="Heure_creuse",VLOOKUP('ent1-&gt;ent2'!F12,'BDD 2'!$A$2:$H$6,5,FALSE),VLOOKUP('ent1-&gt;ent2'!F12,'BDD 2'!$A$2:$H$6,7,FALSE))</f>
        <v>#N/A</v>
      </c>
      <c r="V12" s="161">
        <f t="shared" si="6"/>
        <v>-0.1</v>
      </c>
      <c r="W12" s="136" t="str">
        <f t="shared" si="7"/>
        <v>-</v>
      </c>
      <c r="X12" s="136" t="e">
        <f t="shared" si="8"/>
        <v>#N/A</v>
      </c>
      <c r="Y12" s="136" t="e">
        <f t="shared" si="9"/>
        <v>#N/A</v>
      </c>
    </row>
    <row r="13" spans="1:25" ht="40.5" customHeight="1" x14ac:dyDescent="0.25">
      <c r="A13" s="108" t="s">
        <v>85</v>
      </c>
      <c r="B13" s="141"/>
      <c r="C13" s="142"/>
      <c r="D13" s="143"/>
      <c r="E13" s="143"/>
      <c r="F13" s="132"/>
      <c r="G13" s="144"/>
      <c r="H13" s="139" t="str">
        <f>IF(ISBLANK(F13),"-",VLOOKUP('ent1-&gt;ent2'!F13,'BDD 2'!$A$2:$H$6,2,FALSE))</f>
        <v>-</v>
      </c>
      <c r="I13" s="140" t="str">
        <f>IF(ISBLANK(F13),"-",VLOOKUP('ent1-&gt;ent2'!F13,'BDD 2'!$A$2:$H$6,3,FALSE))</f>
        <v>-</v>
      </c>
      <c r="J13" s="145"/>
      <c r="K13" s="135" t="str">
        <f t="shared" si="0"/>
        <v>-</v>
      </c>
      <c r="L13" s="175" t="e">
        <f>IF(F13="P1",G13*'BDD 2'!$D$2,VLOOKUP('ent1-&gt;ent2'!F13,'BDD 2'!$A$2:$H$6,4,FALSE))</f>
        <v>#N/A</v>
      </c>
      <c r="M13" s="168" t="e">
        <f t="shared" si="5"/>
        <v>#N/A</v>
      </c>
      <c r="N13" s="145"/>
      <c r="O13" s="136" t="str">
        <f t="shared" si="1"/>
        <v>-</v>
      </c>
      <c r="P13" s="138" t="str">
        <f t="shared" si="2"/>
        <v>-</v>
      </c>
      <c r="Q13" s="138" t="str">
        <f t="shared" si="3"/>
        <v>-</v>
      </c>
      <c r="R13" s="149"/>
      <c r="S13" s="149"/>
      <c r="T13" s="135" t="str">
        <f>IF(ISBLANK(E13),"-",VLOOKUP(J13,'BDD 2'!$A$9:$B$72,2,FALSE))</f>
        <v>-</v>
      </c>
      <c r="U13" s="136" t="e">
        <f>IF(T13="Heure_creuse",VLOOKUP('ent1-&gt;ent2'!F13,'BDD 2'!$A$2:$H$6,5,FALSE),VLOOKUP('ent1-&gt;ent2'!F13,'BDD 2'!$A$2:$H$6,7,FALSE))</f>
        <v>#N/A</v>
      </c>
      <c r="V13" s="161">
        <f t="shared" si="6"/>
        <v>-0.1</v>
      </c>
      <c r="W13" s="136" t="str">
        <f t="shared" si="7"/>
        <v>-</v>
      </c>
      <c r="X13" s="136" t="e">
        <f t="shared" si="8"/>
        <v>#N/A</v>
      </c>
      <c r="Y13" s="136" t="e">
        <f t="shared" si="9"/>
        <v>#N/A</v>
      </c>
    </row>
    <row r="14" spans="1:25" ht="40.5" customHeight="1" x14ac:dyDescent="0.25">
      <c r="A14" s="108" t="s">
        <v>85</v>
      </c>
      <c r="B14" s="141"/>
      <c r="C14" s="142"/>
      <c r="D14" s="143"/>
      <c r="E14" s="143"/>
      <c r="F14" s="132"/>
      <c r="G14" s="144"/>
      <c r="H14" s="139" t="str">
        <f>IF(ISBLANK(F14),"-",VLOOKUP('ent1-&gt;ent2'!F14,'BDD 2'!$A$2:$H$6,2,FALSE))</f>
        <v>-</v>
      </c>
      <c r="I14" s="140" t="str">
        <f>IF(ISBLANK(F14),"-",VLOOKUP('ent1-&gt;ent2'!F14,'BDD 2'!$A$2:$H$6,3,FALSE))</f>
        <v>-</v>
      </c>
      <c r="J14" s="145"/>
      <c r="K14" s="135" t="str">
        <f t="shared" si="0"/>
        <v>-</v>
      </c>
      <c r="L14" s="175" t="e">
        <f>IF(F14="P1",G14*'BDD 2'!$D$2,VLOOKUP('ent1-&gt;ent2'!F14,'BDD 2'!$A$2:$H$6,4,FALSE))</f>
        <v>#N/A</v>
      </c>
      <c r="M14" s="168" t="e">
        <f t="shared" si="5"/>
        <v>#N/A</v>
      </c>
      <c r="N14" s="145"/>
      <c r="O14" s="136" t="str">
        <f t="shared" si="1"/>
        <v>-</v>
      </c>
      <c r="P14" s="138" t="str">
        <f t="shared" si="2"/>
        <v>-</v>
      </c>
      <c r="Q14" s="138" t="str">
        <f t="shared" si="3"/>
        <v>-</v>
      </c>
      <c r="R14" s="149"/>
      <c r="S14" s="149"/>
      <c r="T14" s="135" t="str">
        <f>IF(ISBLANK(E14),"-",VLOOKUP(J14,'BDD 2'!$A$9:$B$72,2,FALSE))</f>
        <v>-</v>
      </c>
      <c r="U14" s="136" t="e">
        <f>IF(T14="Heure_creuse",VLOOKUP('ent1-&gt;ent2'!F14,'BDD 2'!$A$2:$H$6,5,FALSE),VLOOKUP('ent1-&gt;ent2'!F14,'BDD 2'!$A$2:$H$6,7,FALSE))</f>
        <v>#N/A</v>
      </c>
      <c r="V14" s="161">
        <f t="shared" si="6"/>
        <v>-0.1</v>
      </c>
      <c r="W14" s="136" t="str">
        <f t="shared" si="7"/>
        <v>-</v>
      </c>
      <c r="X14" s="136" t="e">
        <f t="shared" si="8"/>
        <v>#N/A</v>
      </c>
      <c r="Y14" s="136" t="e">
        <f t="shared" si="9"/>
        <v>#N/A</v>
      </c>
    </row>
    <row r="15" spans="1:25" ht="40.5" customHeight="1" x14ac:dyDescent="0.25">
      <c r="A15" s="108" t="s">
        <v>85</v>
      </c>
      <c r="B15" s="141"/>
      <c r="C15" s="142"/>
      <c r="D15" s="143"/>
      <c r="E15" s="143"/>
      <c r="F15" s="132"/>
      <c r="G15" s="144"/>
      <c r="H15" s="139" t="str">
        <f>IF(ISBLANK(F15),"-",VLOOKUP('ent1-&gt;ent2'!F15,'BDD 2'!$A$2:$H$6,2,FALSE))</f>
        <v>-</v>
      </c>
      <c r="I15" s="140" t="str">
        <f>IF(ISBLANK(F15),"-",VLOOKUP('ent1-&gt;ent2'!F15,'BDD 2'!$A$2:$H$6,3,FALSE))</f>
        <v>-</v>
      </c>
      <c r="J15" s="145"/>
      <c r="K15" s="135" t="str">
        <f t="shared" si="0"/>
        <v>-</v>
      </c>
      <c r="L15" s="175" t="e">
        <f>IF(F15="P1",G15*'BDD 2'!$D$2,VLOOKUP('ent1-&gt;ent2'!F15,'BDD 2'!$A$2:$H$6,4,FALSE))</f>
        <v>#N/A</v>
      </c>
      <c r="M15" s="168" t="e">
        <f t="shared" si="5"/>
        <v>#N/A</v>
      </c>
      <c r="N15" s="145"/>
      <c r="O15" s="136" t="str">
        <f t="shared" si="1"/>
        <v>-</v>
      </c>
      <c r="P15" s="138" t="str">
        <f t="shared" si="2"/>
        <v>-</v>
      </c>
      <c r="Q15" s="138" t="str">
        <f t="shared" si="3"/>
        <v>-</v>
      </c>
      <c r="R15" s="149"/>
      <c r="S15" s="149"/>
      <c r="T15" s="135" t="str">
        <f>IF(ISBLANK(E15),"-",VLOOKUP(J15,'BDD 2'!$A$9:$B$72,2,FALSE))</f>
        <v>-</v>
      </c>
      <c r="U15" s="136" t="e">
        <f>IF(T15="Heure_creuse",VLOOKUP('ent1-&gt;ent2'!F15,'BDD 2'!$A$2:$H$6,5,FALSE),VLOOKUP('ent1-&gt;ent2'!F15,'BDD 2'!$A$2:$H$6,7,FALSE))</f>
        <v>#N/A</v>
      </c>
      <c r="V15" s="161">
        <f t="shared" si="6"/>
        <v>-0.1</v>
      </c>
      <c r="W15" s="136" t="str">
        <f t="shared" si="7"/>
        <v>-</v>
      </c>
      <c r="X15" s="136" t="e">
        <f t="shared" si="8"/>
        <v>#N/A</v>
      </c>
      <c r="Y15" s="136" t="e">
        <f t="shared" si="9"/>
        <v>#N/A</v>
      </c>
    </row>
    <row r="16" spans="1:25" ht="40.5" customHeight="1" x14ac:dyDescent="0.25">
      <c r="A16" s="108" t="s">
        <v>85</v>
      </c>
      <c r="B16" s="141"/>
      <c r="C16" s="142"/>
      <c r="D16" s="143"/>
      <c r="E16" s="143"/>
      <c r="F16" s="132"/>
      <c r="G16" s="144"/>
      <c r="H16" s="139" t="str">
        <f>IF(ISBLANK(F16),"-",VLOOKUP('ent1-&gt;ent2'!F16,'BDD 2'!$A$2:$H$6,2,FALSE))</f>
        <v>-</v>
      </c>
      <c r="I16" s="140" t="str">
        <f>IF(ISBLANK(F16),"-",VLOOKUP('ent1-&gt;ent2'!F16,'BDD 2'!$A$2:$H$6,3,FALSE))</f>
        <v>-</v>
      </c>
      <c r="J16" s="145"/>
      <c r="K16" s="135" t="str">
        <f t="shared" si="0"/>
        <v>-</v>
      </c>
      <c r="L16" s="175" t="e">
        <f>IF(F16="P1",G16*'BDD 2'!$D$2,VLOOKUP('ent1-&gt;ent2'!F16,'BDD 2'!$A$2:$H$6,4,FALSE))</f>
        <v>#N/A</v>
      </c>
      <c r="M16" s="168" t="e">
        <f t="shared" si="5"/>
        <v>#N/A</v>
      </c>
      <c r="N16" s="145"/>
      <c r="O16" s="136" t="str">
        <f t="shared" si="1"/>
        <v>-</v>
      </c>
      <c r="P16" s="138" t="str">
        <f t="shared" si="2"/>
        <v>-</v>
      </c>
      <c r="Q16" s="138" t="str">
        <f t="shared" si="3"/>
        <v>-</v>
      </c>
      <c r="R16" s="149"/>
      <c r="S16" s="149"/>
      <c r="T16" s="135" t="str">
        <f>IF(ISBLANK(E16),"-",VLOOKUP(J16,'BDD 2'!$A$9:$B$72,2,FALSE))</f>
        <v>-</v>
      </c>
      <c r="U16" s="136" t="e">
        <f>IF(T16="Heure_creuse",VLOOKUP('ent1-&gt;ent2'!F16,'BDD 2'!$A$2:$H$6,5,FALSE),VLOOKUP('ent1-&gt;ent2'!F16,'BDD 2'!$A$2:$H$6,7,FALSE))</f>
        <v>#N/A</v>
      </c>
      <c r="V16" s="161">
        <f t="shared" si="6"/>
        <v>-0.1</v>
      </c>
      <c r="W16" s="136" t="str">
        <f t="shared" si="7"/>
        <v>-</v>
      </c>
      <c r="X16" s="136" t="e">
        <f t="shared" si="8"/>
        <v>#N/A</v>
      </c>
      <c r="Y16" s="136" t="e">
        <f t="shared" si="9"/>
        <v>#N/A</v>
      </c>
    </row>
    <row r="17" spans="1:25" ht="40.5" customHeight="1" x14ac:dyDescent="0.25">
      <c r="A17" s="108" t="s">
        <v>85</v>
      </c>
      <c r="B17" s="141"/>
      <c r="C17" s="142"/>
      <c r="D17" s="143"/>
      <c r="E17" s="143"/>
      <c r="F17" s="132"/>
      <c r="G17" s="144"/>
      <c r="H17" s="139" t="str">
        <f>IF(ISBLANK(F17),"-",VLOOKUP('ent1-&gt;ent2'!F17,'BDD 2'!$A$2:$H$6,2,FALSE))</f>
        <v>-</v>
      </c>
      <c r="I17" s="140" t="str">
        <f>IF(ISBLANK(F17),"-",VLOOKUP('ent1-&gt;ent2'!F17,'BDD 2'!$A$2:$H$6,3,FALSE))</f>
        <v>-</v>
      </c>
      <c r="J17" s="145"/>
      <c r="K17" s="135" t="str">
        <f t="shared" si="0"/>
        <v>-</v>
      </c>
      <c r="L17" s="175" t="e">
        <f>IF(F17="P1",G17*'BDD 2'!$D$2,VLOOKUP('ent1-&gt;ent2'!F17,'BDD 2'!$A$2:$H$6,4,FALSE))</f>
        <v>#N/A</v>
      </c>
      <c r="M17" s="168" t="e">
        <f t="shared" si="5"/>
        <v>#N/A</v>
      </c>
      <c r="N17" s="145"/>
      <c r="O17" s="136" t="str">
        <f t="shared" si="1"/>
        <v>-</v>
      </c>
      <c r="P17" s="138" t="str">
        <f t="shared" si="2"/>
        <v>-</v>
      </c>
      <c r="Q17" s="138" t="str">
        <f t="shared" si="3"/>
        <v>-</v>
      </c>
      <c r="R17" s="149"/>
      <c r="S17" s="149"/>
      <c r="T17" s="135" t="str">
        <f>IF(ISBLANK(E17),"-",VLOOKUP(J17,'BDD 2'!$A$9:$B$72,2,FALSE))</f>
        <v>-</v>
      </c>
      <c r="U17" s="136" t="e">
        <f>IF(T17="Heure_creuse",VLOOKUP('ent1-&gt;ent2'!F17,'BDD 2'!$A$2:$H$6,5,FALSE),VLOOKUP('ent1-&gt;ent2'!F17,'BDD 2'!$A$2:$H$6,7,FALSE))</f>
        <v>#N/A</v>
      </c>
      <c r="V17" s="161">
        <f t="shared" si="6"/>
        <v>-0.1</v>
      </c>
      <c r="W17" s="136" t="str">
        <f t="shared" si="7"/>
        <v>-</v>
      </c>
      <c r="X17" s="136" t="e">
        <f t="shared" si="8"/>
        <v>#N/A</v>
      </c>
      <c r="Y17" s="136" t="e">
        <f t="shared" si="9"/>
        <v>#N/A</v>
      </c>
    </row>
    <row r="18" spans="1:25" ht="40.5" customHeight="1" x14ac:dyDescent="0.25">
      <c r="A18" s="108" t="s">
        <v>85</v>
      </c>
      <c r="B18" s="141"/>
      <c r="C18" s="142"/>
      <c r="D18" s="143"/>
      <c r="E18" s="143"/>
      <c r="F18" s="132"/>
      <c r="G18" s="144"/>
      <c r="H18" s="139" t="str">
        <f>IF(ISBLANK(F18),"-",VLOOKUP('ent1-&gt;ent2'!F18,'BDD 2'!$A$2:$H$6,2,FALSE))</f>
        <v>-</v>
      </c>
      <c r="I18" s="140" t="str">
        <f>IF(ISBLANK(F18),"-",VLOOKUP('ent1-&gt;ent2'!F18,'BDD 2'!$A$2:$H$6,3,FALSE))</f>
        <v>-</v>
      </c>
      <c r="J18" s="145"/>
      <c r="K18" s="135" t="str">
        <f t="shared" si="0"/>
        <v>-</v>
      </c>
      <c r="L18" s="175" t="e">
        <f>IF(F18="P1",G18*'BDD 2'!$D$2,VLOOKUP('ent1-&gt;ent2'!F18,'BDD 2'!$A$2:$H$6,4,FALSE))</f>
        <v>#N/A</v>
      </c>
      <c r="M18" s="168" t="e">
        <f t="shared" si="5"/>
        <v>#N/A</v>
      </c>
      <c r="N18" s="145"/>
      <c r="O18" s="136" t="str">
        <f t="shared" si="1"/>
        <v>-</v>
      </c>
      <c r="P18" s="138" t="str">
        <f t="shared" si="2"/>
        <v>-</v>
      </c>
      <c r="Q18" s="138" t="str">
        <f t="shared" si="3"/>
        <v>-</v>
      </c>
      <c r="R18" s="149"/>
      <c r="S18" s="149"/>
      <c r="T18" s="135" t="str">
        <f>IF(ISBLANK(E18),"-",VLOOKUP(J18,'BDD 2'!$A$9:$B$72,2,FALSE))</f>
        <v>-</v>
      </c>
      <c r="U18" s="136" t="e">
        <f>IF(T18="Heure_creuse",VLOOKUP('ent1-&gt;ent2'!F18,'BDD 2'!$A$2:$H$6,5,FALSE),VLOOKUP('ent1-&gt;ent2'!F18,'BDD 2'!$A$2:$H$6,7,FALSE))</f>
        <v>#N/A</v>
      </c>
      <c r="V18" s="161">
        <f t="shared" si="6"/>
        <v>-0.1</v>
      </c>
      <c r="W18" s="136" t="str">
        <f t="shared" si="7"/>
        <v>-</v>
      </c>
      <c r="X18" s="136" t="e">
        <f t="shared" si="8"/>
        <v>#N/A</v>
      </c>
      <c r="Y18" s="136" t="e">
        <f t="shared" si="9"/>
        <v>#N/A</v>
      </c>
    </row>
    <row r="19" spans="1:25" ht="40.5" customHeight="1" x14ac:dyDescent="0.25">
      <c r="A19" s="108" t="s">
        <v>85</v>
      </c>
      <c r="B19" s="141"/>
      <c r="C19" s="142"/>
      <c r="D19" s="143"/>
      <c r="E19" s="143"/>
      <c r="F19" s="132"/>
      <c r="G19" s="144"/>
      <c r="H19" s="139" t="str">
        <f>IF(ISBLANK(F19),"-",VLOOKUP('ent1-&gt;ent2'!F19,'BDD 2'!$A$2:$H$6,2,FALSE))</f>
        <v>-</v>
      </c>
      <c r="I19" s="140" t="str">
        <f>IF(ISBLANK(F19),"-",VLOOKUP('ent1-&gt;ent2'!F19,'BDD 2'!$A$2:$H$6,3,FALSE))</f>
        <v>-</v>
      </c>
      <c r="J19" s="145"/>
      <c r="K19" s="135" t="str">
        <f t="shared" si="0"/>
        <v>-</v>
      </c>
      <c r="L19" s="175" t="e">
        <f>IF(F19="P1",G19*'BDD 2'!$D$2,VLOOKUP('ent1-&gt;ent2'!F19,'BDD 2'!$A$2:$H$6,4,FALSE))</f>
        <v>#N/A</v>
      </c>
      <c r="M19" s="168" t="e">
        <f t="shared" si="5"/>
        <v>#N/A</v>
      </c>
      <c r="N19" s="145"/>
      <c r="O19" s="136" t="str">
        <f t="shared" si="1"/>
        <v>-</v>
      </c>
      <c r="P19" s="138" t="str">
        <f t="shared" si="2"/>
        <v>-</v>
      </c>
      <c r="Q19" s="138" t="str">
        <f t="shared" si="3"/>
        <v>-</v>
      </c>
      <c r="R19" s="149"/>
      <c r="S19" s="149"/>
      <c r="T19" s="135" t="str">
        <f>IF(ISBLANK(E19),"-",VLOOKUP(J19,'BDD 2'!$A$9:$B$72,2,FALSE))</f>
        <v>-</v>
      </c>
      <c r="U19" s="136" t="e">
        <f>IF(T19="Heure_creuse",VLOOKUP('ent1-&gt;ent2'!F19,'BDD 2'!$A$2:$H$6,5,FALSE),VLOOKUP('ent1-&gt;ent2'!F19,'BDD 2'!$A$2:$H$6,7,FALSE))</f>
        <v>#N/A</v>
      </c>
      <c r="V19" s="161">
        <f t="shared" si="6"/>
        <v>-0.1</v>
      </c>
      <c r="W19" s="136" t="str">
        <f t="shared" si="7"/>
        <v>-</v>
      </c>
      <c r="X19" s="136" t="e">
        <f t="shared" si="8"/>
        <v>#N/A</v>
      </c>
      <c r="Y19" s="136" t="e">
        <f t="shared" si="9"/>
        <v>#N/A</v>
      </c>
    </row>
    <row r="20" spans="1:25" ht="40.5" customHeight="1" x14ac:dyDescent="0.25">
      <c r="A20" s="108" t="s">
        <v>85</v>
      </c>
      <c r="B20" s="141"/>
      <c r="C20" s="142"/>
      <c r="D20" s="143"/>
      <c r="E20" s="143"/>
      <c r="F20" s="132"/>
      <c r="G20" s="144"/>
      <c r="H20" s="139" t="str">
        <f>IF(ISBLANK(F20),"-",VLOOKUP('ent1-&gt;ent2'!F20,'BDD 2'!$A$2:$H$6,2,FALSE))</f>
        <v>-</v>
      </c>
      <c r="I20" s="140" t="str">
        <f>IF(ISBLANK(F20),"-",VLOOKUP('ent1-&gt;ent2'!F20,'BDD 2'!$A$2:$H$6,3,FALSE))</f>
        <v>-</v>
      </c>
      <c r="J20" s="145"/>
      <c r="K20" s="135" t="str">
        <f t="shared" si="0"/>
        <v>-</v>
      </c>
      <c r="L20" s="175" t="e">
        <f>IF(F20="P1",G20*'BDD 2'!$D$2,VLOOKUP('ent1-&gt;ent2'!F20,'BDD 2'!$A$2:$H$6,4,FALSE))</f>
        <v>#N/A</v>
      </c>
      <c r="M20" s="168" t="e">
        <f t="shared" si="5"/>
        <v>#N/A</v>
      </c>
      <c r="N20" s="145"/>
      <c r="O20" s="136" t="str">
        <f t="shared" si="1"/>
        <v>-</v>
      </c>
      <c r="P20" s="138" t="str">
        <f t="shared" si="2"/>
        <v>-</v>
      </c>
      <c r="Q20" s="138" t="str">
        <f t="shared" si="3"/>
        <v>-</v>
      </c>
      <c r="R20" s="149"/>
      <c r="S20" s="149"/>
      <c r="T20" s="135" t="str">
        <f>IF(ISBLANK(E20),"-",VLOOKUP(J20,'BDD 2'!$A$9:$B$72,2,FALSE))</f>
        <v>-</v>
      </c>
      <c r="U20" s="136" t="e">
        <f>IF(T20="Heure_creuse",VLOOKUP('ent1-&gt;ent2'!F20,'BDD 2'!$A$2:$H$6,5,FALSE),VLOOKUP('ent1-&gt;ent2'!F20,'BDD 2'!$A$2:$H$6,7,FALSE))</f>
        <v>#N/A</v>
      </c>
      <c r="V20" s="161">
        <f t="shared" si="6"/>
        <v>-0.1</v>
      </c>
      <c r="W20" s="136" t="str">
        <f t="shared" si="7"/>
        <v>-</v>
      </c>
      <c r="X20" s="136" t="e">
        <f t="shared" si="8"/>
        <v>#N/A</v>
      </c>
      <c r="Y20" s="136" t="e">
        <f t="shared" si="9"/>
        <v>#N/A</v>
      </c>
    </row>
    <row r="21" spans="1:25" ht="40.5" customHeight="1" x14ac:dyDescent="0.25">
      <c r="A21" s="108" t="s">
        <v>85</v>
      </c>
      <c r="B21" s="141"/>
      <c r="C21" s="142"/>
      <c r="D21" s="143"/>
      <c r="E21" s="143"/>
      <c r="F21" s="132"/>
      <c r="G21" s="144"/>
      <c r="H21" s="139" t="str">
        <f>IF(ISBLANK(F21),"-",VLOOKUP('ent1-&gt;ent2'!F21,'BDD 2'!$A$2:$H$6,2,FALSE))</f>
        <v>-</v>
      </c>
      <c r="I21" s="140" t="str">
        <f>IF(ISBLANK(F21),"-",VLOOKUP('ent1-&gt;ent2'!F21,'BDD 2'!$A$2:$H$6,3,FALSE))</f>
        <v>-</v>
      </c>
      <c r="J21" s="145"/>
      <c r="K21" s="135" t="str">
        <f t="shared" si="0"/>
        <v>-</v>
      </c>
      <c r="L21" s="175" t="e">
        <f>IF(F21="P1",G21*'BDD 2'!$D$2,VLOOKUP('ent1-&gt;ent2'!F21,'BDD 2'!$A$2:$H$6,4,FALSE))</f>
        <v>#N/A</v>
      </c>
      <c r="M21" s="168" t="e">
        <f t="shared" si="5"/>
        <v>#N/A</v>
      </c>
      <c r="N21" s="145"/>
      <c r="O21" s="136" t="str">
        <f t="shared" si="1"/>
        <v>-</v>
      </c>
      <c r="P21" s="138" t="str">
        <f t="shared" si="2"/>
        <v>-</v>
      </c>
      <c r="Q21" s="138" t="str">
        <f t="shared" si="3"/>
        <v>-</v>
      </c>
      <c r="R21" s="149"/>
      <c r="S21" s="149"/>
      <c r="T21" s="135" t="str">
        <f>IF(ISBLANK(E21),"-",VLOOKUP(J21,'BDD 2'!$A$9:$B$72,2,FALSE))</f>
        <v>-</v>
      </c>
      <c r="U21" s="136" t="e">
        <f>IF(T21="Heure_creuse",VLOOKUP('ent1-&gt;ent2'!F21,'BDD 2'!$A$2:$H$6,5,FALSE),VLOOKUP('ent1-&gt;ent2'!F21,'BDD 2'!$A$2:$H$6,7,FALSE))</f>
        <v>#N/A</v>
      </c>
      <c r="V21" s="161">
        <f t="shared" si="6"/>
        <v>-0.1</v>
      </c>
      <c r="W21" s="136" t="str">
        <f t="shared" si="7"/>
        <v>-</v>
      </c>
      <c r="X21" s="136" t="e">
        <f t="shared" si="8"/>
        <v>#N/A</v>
      </c>
      <c r="Y21" s="136" t="e">
        <f t="shared" si="9"/>
        <v>#N/A</v>
      </c>
    </row>
    <row r="22" spans="1:25" ht="40.5" customHeight="1" x14ac:dyDescent="0.25">
      <c r="A22" s="108" t="s">
        <v>85</v>
      </c>
      <c r="B22" s="141"/>
      <c r="C22" s="142"/>
      <c r="D22" s="143"/>
      <c r="E22" s="143"/>
      <c r="F22" s="132"/>
      <c r="G22" s="144"/>
      <c r="H22" s="139" t="str">
        <f>IF(ISBLANK(F22),"-",VLOOKUP('ent1-&gt;ent2'!F22,'BDD 2'!$A$2:$H$6,2,FALSE))</f>
        <v>-</v>
      </c>
      <c r="I22" s="140" t="str">
        <f>IF(ISBLANK(F22),"-",VLOOKUP('ent1-&gt;ent2'!F22,'BDD 2'!$A$2:$H$6,3,FALSE))</f>
        <v>-</v>
      </c>
      <c r="J22" s="145"/>
      <c r="K22" s="135" t="str">
        <f t="shared" si="0"/>
        <v>-</v>
      </c>
      <c r="L22" s="175" t="e">
        <f>IF(F22="P1",G22*'BDD 2'!$D$2,VLOOKUP('ent1-&gt;ent2'!F22,'BDD 2'!$A$2:$H$6,4,FALSE))</f>
        <v>#N/A</v>
      </c>
      <c r="M22" s="168" t="e">
        <f t="shared" si="5"/>
        <v>#N/A</v>
      </c>
      <c r="N22" s="145"/>
      <c r="O22" s="136" t="str">
        <f t="shared" si="1"/>
        <v>-</v>
      </c>
      <c r="P22" s="138" t="str">
        <f t="shared" si="2"/>
        <v>-</v>
      </c>
      <c r="Q22" s="138" t="str">
        <f t="shared" si="3"/>
        <v>-</v>
      </c>
      <c r="R22" s="149"/>
      <c r="S22" s="149"/>
      <c r="T22" s="135" t="str">
        <f>IF(ISBLANK(E22),"-",VLOOKUP(J22,'BDD 2'!$A$9:$B$72,2,FALSE))</f>
        <v>-</v>
      </c>
      <c r="U22" s="136" t="e">
        <f>IF(T22="Heure_creuse",VLOOKUP('ent1-&gt;ent2'!F22,'BDD 2'!$A$2:$H$6,5,FALSE),VLOOKUP('ent1-&gt;ent2'!F22,'BDD 2'!$A$2:$H$6,7,FALSE))</f>
        <v>#N/A</v>
      </c>
      <c r="V22" s="161">
        <f t="shared" si="6"/>
        <v>-0.1</v>
      </c>
      <c r="W22" s="136" t="str">
        <f t="shared" si="7"/>
        <v>-</v>
      </c>
      <c r="X22" s="136" t="e">
        <f t="shared" si="8"/>
        <v>#N/A</v>
      </c>
      <c r="Y22" s="136" t="e">
        <f t="shared" si="9"/>
        <v>#N/A</v>
      </c>
    </row>
    <row r="23" spans="1:25" ht="40.5" customHeight="1" x14ac:dyDescent="0.25">
      <c r="A23" s="108" t="s">
        <v>85</v>
      </c>
      <c r="B23" s="141"/>
      <c r="C23" s="142"/>
      <c r="D23" s="143"/>
      <c r="E23" s="143"/>
      <c r="F23" s="132"/>
      <c r="G23" s="144"/>
      <c r="H23" s="139" t="str">
        <f>IF(ISBLANK(F23),"-",VLOOKUP('ent1-&gt;ent2'!F23,'BDD 2'!$A$2:$H$6,2,FALSE))</f>
        <v>-</v>
      </c>
      <c r="I23" s="140" t="str">
        <f>IF(ISBLANK(F23),"-",VLOOKUP('ent1-&gt;ent2'!F23,'BDD 2'!$A$2:$H$6,3,FALSE))</f>
        <v>-</v>
      </c>
      <c r="J23" s="145"/>
      <c r="K23" s="135" t="str">
        <f t="shared" si="0"/>
        <v>-</v>
      </c>
      <c r="L23" s="175" t="e">
        <f>IF(F23="P1",G23*'BDD 2'!$D$2,VLOOKUP('ent1-&gt;ent2'!F23,'BDD 2'!$A$2:$H$6,4,FALSE))</f>
        <v>#N/A</v>
      </c>
      <c r="M23" s="168" t="e">
        <f t="shared" si="5"/>
        <v>#N/A</v>
      </c>
      <c r="N23" s="145"/>
      <c r="O23" s="136" t="str">
        <f t="shared" si="1"/>
        <v>-</v>
      </c>
      <c r="P23" s="138" t="str">
        <f t="shared" si="2"/>
        <v>-</v>
      </c>
      <c r="Q23" s="138" t="str">
        <f t="shared" si="3"/>
        <v>-</v>
      </c>
      <c r="R23" s="149"/>
      <c r="S23" s="149"/>
      <c r="T23" s="135" t="str">
        <f>IF(ISBLANK(E23),"-",VLOOKUP(J23,'BDD 2'!$A$9:$B$72,2,FALSE))</f>
        <v>-</v>
      </c>
      <c r="U23" s="136" t="e">
        <f>IF(T23="Heure_creuse",VLOOKUP('ent1-&gt;ent2'!F23,'BDD 2'!$A$2:$H$6,5,FALSE),VLOOKUP('ent1-&gt;ent2'!F23,'BDD 2'!$A$2:$H$6,7,FALSE))</f>
        <v>#N/A</v>
      </c>
      <c r="V23" s="161">
        <f t="shared" si="6"/>
        <v>-0.1</v>
      </c>
      <c r="W23" s="136" t="str">
        <f t="shared" si="7"/>
        <v>-</v>
      </c>
      <c r="X23" s="136" t="e">
        <f t="shared" si="8"/>
        <v>#N/A</v>
      </c>
      <c r="Y23" s="136" t="e">
        <f t="shared" si="9"/>
        <v>#N/A</v>
      </c>
    </row>
    <row r="24" spans="1:25" ht="40.5" customHeight="1" x14ac:dyDescent="0.25">
      <c r="A24" s="108" t="s">
        <v>85</v>
      </c>
      <c r="B24" s="141"/>
      <c r="C24" s="142"/>
      <c r="D24" s="143"/>
      <c r="E24" s="143"/>
      <c r="F24" s="132"/>
      <c r="G24" s="144"/>
      <c r="H24" s="139" t="str">
        <f>IF(ISBLANK(F24),"-",VLOOKUP('ent1-&gt;ent2'!F24,'BDD 2'!$A$2:$H$6,2,FALSE))</f>
        <v>-</v>
      </c>
      <c r="I24" s="140" t="str">
        <f>IF(ISBLANK(F24),"-",VLOOKUP('ent1-&gt;ent2'!F24,'BDD 2'!$A$2:$H$6,3,FALSE))</f>
        <v>-</v>
      </c>
      <c r="J24" s="145"/>
      <c r="K24" s="135" t="str">
        <f t="shared" si="0"/>
        <v>-</v>
      </c>
      <c r="L24" s="175" t="e">
        <f>IF(F24="P1",G24*'BDD 2'!$D$2,VLOOKUP('ent1-&gt;ent2'!F24,'BDD 2'!$A$2:$H$6,4,FALSE))</f>
        <v>#N/A</v>
      </c>
      <c r="M24" s="168" t="e">
        <f t="shared" si="5"/>
        <v>#N/A</v>
      </c>
      <c r="N24" s="145"/>
      <c r="O24" s="136" t="str">
        <f t="shared" si="1"/>
        <v>-</v>
      </c>
      <c r="P24" s="138" t="str">
        <f t="shared" si="2"/>
        <v>-</v>
      </c>
      <c r="Q24" s="138" t="str">
        <f t="shared" si="3"/>
        <v>-</v>
      </c>
      <c r="R24" s="149"/>
      <c r="S24" s="149"/>
      <c r="T24" s="135" t="str">
        <f>IF(ISBLANK(E24),"-",VLOOKUP(J24,'BDD 2'!$A$9:$B$72,2,FALSE))</f>
        <v>-</v>
      </c>
      <c r="U24" s="136" t="e">
        <f>IF(T24="Heure_creuse",VLOOKUP('ent1-&gt;ent2'!F24,'BDD 2'!$A$2:$H$6,5,FALSE),VLOOKUP('ent1-&gt;ent2'!F24,'BDD 2'!$A$2:$H$6,7,FALSE))</f>
        <v>#N/A</v>
      </c>
      <c r="V24" s="161">
        <f t="shared" si="6"/>
        <v>-0.1</v>
      </c>
      <c r="W24" s="136" t="str">
        <f t="shared" si="7"/>
        <v>-</v>
      </c>
      <c r="X24" s="136" t="e">
        <f t="shared" si="8"/>
        <v>#N/A</v>
      </c>
      <c r="Y24" s="136" t="e">
        <f t="shared" si="9"/>
        <v>#N/A</v>
      </c>
    </row>
    <row r="25" spans="1:25" ht="40.5" customHeight="1" x14ac:dyDescent="0.25">
      <c r="A25" s="108" t="s">
        <v>85</v>
      </c>
      <c r="B25" s="141"/>
      <c r="C25" s="142"/>
      <c r="D25" s="143"/>
      <c r="E25" s="143"/>
      <c r="F25" s="132"/>
      <c r="G25" s="144"/>
      <c r="H25" s="139" t="str">
        <f>IF(ISBLANK(F25),"-",VLOOKUP('ent1-&gt;ent2'!F25,'BDD 2'!$A$2:$H$6,2,FALSE))</f>
        <v>-</v>
      </c>
      <c r="I25" s="140" t="str">
        <f>IF(ISBLANK(F25),"-",VLOOKUP('ent1-&gt;ent2'!F25,'BDD 2'!$A$2:$H$6,3,FALSE))</f>
        <v>-</v>
      </c>
      <c r="J25" s="145"/>
      <c r="K25" s="135" t="str">
        <f t="shared" si="0"/>
        <v>-</v>
      </c>
      <c r="L25" s="175" t="e">
        <f>IF(F25="P1",G25*'BDD 2'!$D$2,VLOOKUP('ent1-&gt;ent2'!F25,'BDD 2'!$A$2:$H$6,4,FALSE))</f>
        <v>#N/A</v>
      </c>
      <c r="M25" s="168" t="e">
        <f t="shared" si="5"/>
        <v>#N/A</v>
      </c>
      <c r="N25" s="145"/>
      <c r="O25" s="136" t="str">
        <f t="shared" si="1"/>
        <v>-</v>
      </c>
      <c r="P25" s="138" t="str">
        <f t="shared" si="2"/>
        <v>-</v>
      </c>
      <c r="Q25" s="138" t="str">
        <f t="shared" si="3"/>
        <v>-</v>
      </c>
      <c r="R25" s="149"/>
      <c r="S25" s="149"/>
      <c r="T25" s="135" t="str">
        <f>IF(ISBLANK(E25),"-",VLOOKUP(J25,'BDD 2'!$A$9:$B$72,2,FALSE))</f>
        <v>-</v>
      </c>
      <c r="U25" s="136" t="e">
        <f>IF(T25="Heure_creuse",VLOOKUP('ent1-&gt;ent2'!F25,'BDD 2'!$A$2:$H$6,5,FALSE),VLOOKUP('ent1-&gt;ent2'!F25,'BDD 2'!$A$2:$H$6,7,FALSE))</f>
        <v>#N/A</v>
      </c>
      <c r="V25" s="161">
        <f t="shared" si="6"/>
        <v>-0.1</v>
      </c>
      <c r="W25" s="136" t="str">
        <f t="shared" si="7"/>
        <v>-</v>
      </c>
      <c r="X25" s="136" t="e">
        <f t="shared" si="8"/>
        <v>#N/A</v>
      </c>
      <c r="Y25" s="136" t="e">
        <f t="shared" si="9"/>
        <v>#N/A</v>
      </c>
    </row>
    <row r="26" spans="1:25" ht="40.5" customHeight="1" x14ac:dyDescent="0.25">
      <c r="A26" s="108" t="s">
        <v>85</v>
      </c>
      <c r="B26" s="141"/>
      <c r="C26" s="142"/>
      <c r="D26" s="143"/>
      <c r="E26" s="143"/>
      <c r="F26" s="132"/>
      <c r="G26" s="144"/>
      <c r="H26" s="139" t="str">
        <f>IF(ISBLANK(F26),"-",VLOOKUP('ent1-&gt;ent2'!F26,'BDD 2'!$A$2:$H$6,2,FALSE))</f>
        <v>-</v>
      </c>
      <c r="I26" s="140" t="str">
        <f>IF(ISBLANK(F26),"-",VLOOKUP('ent1-&gt;ent2'!F26,'BDD 2'!$A$2:$H$6,3,FALSE))</f>
        <v>-</v>
      </c>
      <c r="J26" s="145"/>
      <c r="K26" s="135" t="str">
        <f t="shared" si="0"/>
        <v>-</v>
      </c>
      <c r="L26" s="175" t="e">
        <f>IF(F26="P1",G26*'BDD 2'!$D$2,VLOOKUP('ent1-&gt;ent2'!F26,'BDD 2'!$A$2:$H$6,4,FALSE))</f>
        <v>#N/A</v>
      </c>
      <c r="M26" s="168" t="e">
        <f t="shared" si="5"/>
        <v>#N/A</v>
      </c>
      <c r="N26" s="145"/>
      <c r="O26" s="136" t="str">
        <f t="shared" si="1"/>
        <v>-</v>
      </c>
      <c r="P26" s="138" t="str">
        <f t="shared" si="2"/>
        <v>-</v>
      </c>
      <c r="Q26" s="138" t="str">
        <f t="shared" si="3"/>
        <v>-</v>
      </c>
      <c r="R26" s="149"/>
      <c r="S26" s="149"/>
      <c r="T26" s="135" t="str">
        <f>IF(ISBLANK(E26),"-",VLOOKUP(J26,'BDD 2'!$A$9:$B$72,2,FALSE))</f>
        <v>-</v>
      </c>
      <c r="U26" s="136" t="e">
        <f>IF(T26="Heure_creuse",VLOOKUP('ent1-&gt;ent2'!F26,'BDD 2'!$A$2:$H$6,5,FALSE),VLOOKUP('ent1-&gt;ent2'!F26,'BDD 2'!$A$2:$H$6,7,FALSE))</f>
        <v>#N/A</v>
      </c>
      <c r="V26" s="161">
        <f t="shared" si="6"/>
        <v>-0.1</v>
      </c>
      <c r="W26" s="136" t="str">
        <f t="shared" si="7"/>
        <v>-</v>
      </c>
      <c r="X26" s="136" t="e">
        <f t="shared" si="8"/>
        <v>#N/A</v>
      </c>
      <c r="Y26" s="136" t="e">
        <f t="shared" si="9"/>
        <v>#N/A</v>
      </c>
    </row>
    <row r="27" spans="1:25" ht="40.5" customHeight="1" x14ac:dyDescent="0.25">
      <c r="A27" s="108" t="s">
        <v>85</v>
      </c>
      <c r="B27" s="141"/>
      <c r="C27" s="142"/>
      <c r="D27" s="143"/>
      <c r="E27" s="143"/>
      <c r="F27" s="132"/>
      <c r="G27" s="144"/>
      <c r="H27" s="139" t="str">
        <f>IF(ISBLANK(F27),"-",VLOOKUP('ent1-&gt;ent2'!F27,'BDD 2'!$A$2:$H$6,2,FALSE))</f>
        <v>-</v>
      </c>
      <c r="I27" s="140" t="str">
        <f>IF(ISBLANK(F27),"-",VLOOKUP('ent1-&gt;ent2'!F27,'BDD 2'!$A$2:$H$6,3,FALSE))</f>
        <v>-</v>
      </c>
      <c r="J27" s="145"/>
      <c r="K27" s="135" t="str">
        <f t="shared" si="0"/>
        <v>-</v>
      </c>
      <c r="L27" s="175" t="e">
        <f>IF(F27="P1",G27*'BDD 2'!$D$2,VLOOKUP('ent1-&gt;ent2'!F27,'BDD 2'!$A$2:$H$6,4,FALSE))</f>
        <v>#N/A</v>
      </c>
      <c r="M27" s="168" t="e">
        <f t="shared" si="5"/>
        <v>#N/A</v>
      </c>
      <c r="N27" s="145"/>
      <c r="O27" s="136" t="str">
        <f t="shared" si="1"/>
        <v>-</v>
      </c>
      <c r="P27" s="138" t="str">
        <f t="shared" si="2"/>
        <v>-</v>
      </c>
      <c r="Q27" s="138" t="str">
        <f t="shared" si="3"/>
        <v>-</v>
      </c>
      <c r="R27" s="149"/>
      <c r="S27" s="149"/>
      <c r="T27" s="135" t="str">
        <f>IF(ISBLANK(E27),"-",VLOOKUP(J27,'BDD 2'!$A$9:$B$72,2,FALSE))</f>
        <v>-</v>
      </c>
      <c r="U27" s="136" t="e">
        <f>IF(T27="Heure_creuse",VLOOKUP('ent1-&gt;ent2'!F27,'BDD 2'!$A$2:$H$6,5,FALSE),VLOOKUP('ent1-&gt;ent2'!F27,'BDD 2'!$A$2:$H$6,7,FALSE))</f>
        <v>#N/A</v>
      </c>
      <c r="V27" s="161">
        <f t="shared" si="6"/>
        <v>-0.1</v>
      </c>
      <c r="W27" s="136" t="str">
        <f t="shared" si="7"/>
        <v>-</v>
      </c>
      <c r="X27" s="136" t="e">
        <f t="shared" si="8"/>
        <v>#N/A</v>
      </c>
      <c r="Y27" s="136" t="e">
        <f t="shared" si="9"/>
        <v>#N/A</v>
      </c>
    </row>
    <row r="28" spans="1:25" ht="40.5" customHeight="1" x14ac:dyDescent="0.25">
      <c r="A28" s="108" t="s">
        <v>85</v>
      </c>
      <c r="B28" s="141"/>
      <c r="C28" s="142"/>
      <c r="D28" s="143"/>
      <c r="E28" s="143"/>
      <c r="F28" s="132"/>
      <c r="G28" s="144"/>
      <c r="H28" s="139" t="str">
        <f>IF(ISBLANK(F28),"-",VLOOKUP('ent1-&gt;ent2'!F28,'BDD 2'!$A$2:$H$6,2,FALSE))</f>
        <v>-</v>
      </c>
      <c r="I28" s="140" t="str">
        <f>IF(ISBLANK(F28),"-",VLOOKUP('ent1-&gt;ent2'!F28,'BDD 2'!$A$2:$H$6,3,FALSE))</f>
        <v>-</v>
      </c>
      <c r="J28" s="145"/>
      <c r="K28" s="135" t="str">
        <f t="shared" si="0"/>
        <v>-</v>
      </c>
      <c r="L28" s="175" t="e">
        <f>IF(F28="P1",G28*'BDD 2'!$D$2,VLOOKUP('ent1-&gt;ent2'!F28,'BDD 2'!$A$2:$H$6,4,FALSE))</f>
        <v>#N/A</v>
      </c>
      <c r="M28" s="168" t="e">
        <f t="shared" si="5"/>
        <v>#N/A</v>
      </c>
      <c r="N28" s="145"/>
      <c r="O28" s="136" t="str">
        <f t="shared" si="1"/>
        <v>-</v>
      </c>
      <c r="P28" s="138" t="str">
        <f t="shared" si="2"/>
        <v>-</v>
      </c>
      <c r="Q28" s="138" t="str">
        <f t="shared" si="3"/>
        <v>-</v>
      </c>
      <c r="R28" s="149"/>
      <c r="S28" s="149"/>
      <c r="T28" s="135" t="str">
        <f>IF(ISBLANK(E28),"-",VLOOKUP(J28,'BDD 2'!$A$9:$B$72,2,FALSE))</f>
        <v>-</v>
      </c>
      <c r="U28" s="136" t="e">
        <f>IF(T28="Heure_creuse",VLOOKUP('ent1-&gt;ent2'!F28,'BDD 2'!$A$2:$H$6,5,FALSE),VLOOKUP('ent1-&gt;ent2'!F28,'BDD 2'!$A$2:$H$6,7,FALSE))</f>
        <v>#N/A</v>
      </c>
      <c r="V28" s="161">
        <f t="shared" si="6"/>
        <v>-0.1</v>
      </c>
      <c r="W28" s="136" t="str">
        <f t="shared" si="7"/>
        <v>-</v>
      </c>
      <c r="X28" s="136" t="e">
        <f t="shared" si="8"/>
        <v>#N/A</v>
      </c>
      <c r="Y28" s="136" t="e">
        <f t="shared" si="9"/>
        <v>#N/A</v>
      </c>
    </row>
    <row r="29" spans="1:25" ht="40.5" customHeight="1" x14ac:dyDescent="0.25">
      <c r="A29" s="108" t="s">
        <v>85</v>
      </c>
      <c r="B29" s="141"/>
      <c r="C29" s="142"/>
      <c r="D29" s="143"/>
      <c r="E29" s="143"/>
      <c r="F29" s="132"/>
      <c r="G29" s="144"/>
      <c r="H29" s="139" t="str">
        <f>IF(ISBLANK(F29),"-",VLOOKUP('ent1-&gt;ent2'!F29,'BDD 2'!$A$2:$H$6,2,FALSE))</f>
        <v>-</v>
      </c>
      <c r="I29" s="140" t="str">
        <f>IF(ISBLANK(F29),"-",VLOOKUP('ent1-&gt;ent2'!F29,'BDD 2'!$A$2:$H$6,3,FALSE))</f>
        <v>-</v>
      </c>
      <c r="J29" s="145"/>
      <c r="K29" s="135" t="str">
        <f t="shared" si="0"/>
        <v>-</v>
      </c>
      <c r="L29" s="175" t="e">
        <f>IF(F29="P1",G29*'BDD 2'!$D$2,VLOOKUP('ent1-&gt;ent2'!F29,'BDD 2'!$A$2:$H$6,4,FALSE))</f>
        <v>#N/A</v>
      </c>
      <c r="M29" s="168" t="e">
        <f t="shared" si="5"/>
        <v>#N/A</v>
      </c>
      <c r="N29" s="145"/>
      <c r="O29" s="136" t="str">
        <f t="shared" si="1"/>
        <v>-</v>
      </c>
      <c r="P29" s="138" t="str">
        <f t="shared" si="2"/>
        <v>-</v>
      </c>
      <c r="Q29" s="138" t="str">
        <f t="shared" si="3"/>
        <v>-</v>
      </c>
      <c r="R29" s="149"/>
      <c r="S29" s="149"/>
      <c r="T29" s="135" t="str">
        <f>IF(ISBLANK(E29),"-",VLOOKUP(J29,'BDD 2'!$A$9:$B$72,2,FALSE))</f>
        <v>-</v>
      </c>
      <c r="U29" s="136" t="e">
        <f>IF(T29="Heure_creuse",VLOOKUP('ent1-&gt;ent2'!F29,'BDD 2'!$A$2:$H$6,5,FALSE),VLOOKUP('ent1-&gt;ent2'!F29,'BDD 2'!$A$2:$H$6,7,FALSE))</f>
        <v>#N/A</v>
      </c>
      <c r="V29" s="161">
        <f t="shared" si="6"/>
        <v>-0.1</v>
      </c>
      <c r="W29" s="136" t="str">
        <f t="shared" si="7"/>
        <v>-</v>
      </c>
      <c r="X29" s="136" t="e">
        <f t="shared" si="8"/>
        <v>#N/A</v>
      </c>
      <c r="Y29" s="136" t="e">
        <f t="shared" si="9"/>
        <v>#N/A</v>
      </c>
    </row>
    <row r="30" spans="1:25" ht="40.5" customHeight="1" x14ac:dyDescent="0.25">
      <c r="A30" s="108" t="s">
        <v>85</v>
      </c>
      <c r="B30" s="141"/>
      <c r="C30" s="142"/>
      <c r="D30" s="143"/>
      <c r="E30" s="143"/>
      <c r="F30" s="132"/>
      <c r="G30" s="144"/>
      <c r="H30" s="139" t="str">
        <f>IF(ISBLANK(F30),"-",VLOOKUP('ent1-&gt;ent2'!F30,'BDD 2'!$A$2:$H$6,2,FALSE))</f>
        <v>-</v>
      </c>
      <c r="I30" s="140" t="str">
        <f>IF(ISBLANK(F30),"-",VLOOKUP('ent1-&gt;ent2'!F30,'BDD 2'!$A$2:$H$6,3,FALSE))</f>
        <v>-</v>
      </c>
      <c r="J30" s="145"/>
      <c r="K30" s="135" t="str">
        <f t="shared" si="0"/>
        <v>-</v>
      </c>
      <c r="L30" s="175" t="e">
        <f>IF(F30="P1",G30*'BDD 2'!$D$2,VLOOKUP('ent1-&gt;ent2'!F30,'BDD 2'!$A$2:$H$6,4,FALSE))</f>
        <v>#N/A</v>
      </c>
      <c r="M30" s="168" t="e">
        <f t="shared" si="5"/>
        <v>#N/A</v>
      </c>
      <c r="N30" s="145"/>
      <c r="O30" s="136" t="str">
        <f t="shared" si="1"/>
        <v>-</v>
      </c>
      <c r="P30" s="138" t="str">
        <f t="shared" si="2"/>
        <v>-</v>
      </c>
      <c r="Q30" s="138" t="str">
        <f t="shared" si="3"/>
        <v>-</v>
      </c>
      <c r="R30" s="149"/>
      <c r="S30" s="149"/>
      <c r="T30" s="135" t="str">
        <f>IF(ISBLANK(E30),"-",VLOOKUP(J30,'BDD 2'!$A$9:$B$72,2,FALSE))</f>
        <v>-</v>
      </c>
      <c r="U30" s="136" t="e">
        <f>IF(T30="Heure_creuse",VLOOKUP('ent1-&gt;ent2'!F30,'BDD 2'!$A$2:$H$6,5,FALSE),VLOOKUP('ent1-&gt;ent2'!F30,'BDD 2'!$A$2:$H$6,7,FALSE))</f>
        <v>#N/A</v>
      </c>
      <c r="V30" s="161">
        <f t="shared" si="6"/>
        <v>-0.1</v>
      </c>
      <c r="W30" s="136" t="str">
        <f t="shared" si="7"/>
        <v>-</v>
      </c>
      <c r="X30" s="136" t="e">
        <f t="shared" si="8"/>
        <v>#N/A</v>
      </c>
      <c r="Y30" s="136" t="e">
        <f t="shared" si="9"/>
        <v>#N/A</v>
      </c>
    </row>
    <row r="31" spans="1:25" ht="40.5" customHeight="1" x14ac:dyDescent="0.25">
      <c r="A31" s="108" t="s">
        <v>85</v>
      </c>
      <c r="B31" s="141"/>
      <c r="C31" s="142"/>
      <c r="D31" s="143"/>
      <c r="E31" s="143"/>
      <c r="F31" s="132"/>
      <c r="G31" s="144"/>
      <c r="H31" s="139" t="str">
        <f>IF(ISBLANK(F31),"-",VLOOKUP('ent1-&gt;ent2'!F31,'BDD 2'!$A$2:$H$6,2,FALSE))</f>
        <v>-</v>
      </c>
      <c r="I31" s="140" t="str">
        <f>IF(ISBLANK(F31),"-",VLOOKUP('ent1-&gt;ent2'!F31,'BDD 2'!$A$2:$H$6,3,FALSE))</f>
        <v>-</v>
      </c>
      <c r="J31" s="145"/>
      <c r="K31" s="135" t="str">
        <f t="shared" si="0"/>
        <v>-</v>
      </c>
      <c r="L31" s="175" t="e">
        <f>IF(F31="P1",G31*'BDD 2'!$D$2,VLOOKUP('ent1-&gt;ent2'!F31,'BDD 2'!$A$2:$H$6,4,FALSE))</f>
        <v>#N/A</v>
      </c>
      <c r="M31" s="168" t="e">
        <f t="shared" si="5"/>
        <v>#N/A</v>
      </c>
      <c r="N31" s="145"/>
      <c r="O31" s="136" t="str">
        <f t="shared" si="1"/>
        <v>-</v>
      </c>
      <c r="P31" s="138" t="str">
        <f t="shared" si="2"/>
        <v>-</v>
      </c>
      <c r="Q31" s="138" t="str">
        <f t="shared" si="3"/>
        <v>-</v>
      </c>
      <c r="R31" s="149"/>
      <c r="S31" s="149"/>
      <c r="T31" s="135" t="str">
        <f>IF(ISBLANK(E31),"-",VLOOKUP(J31,'BDD 2'!$A$9:$B$72,2,FALSE))</f>
        <v>-</v>
      </c>
      <c r="U31" s="136" t="e">
        <f>IF(T31="Heure_creuse",VLOOKUP('ent1-&gt;ent2'!F31,'BDD 2'!$A$2:$H$6,5,FALSE),VLOOKUP('ent1-&gt;ent2'!F31,'BDD 2'!$A$2:$H$6,7,FALSE))</f>
        <v>#N/A</v>
      </c>
      <c r="V31" s="161">
        <f t="shared" si="6"/>
        <v>-0.1</v>
      </c>
      <c r="W31" s="136" t="str">
        <f t="shared" si="7"/>
        <v>-</v>
      </c>
      <c r="X31" s="136" t="e">
        <f t="shared" si="8"/>
        <v>#N/A</v>
      </c>
      <c r="Y31" s="136" t="e">
        <f t="shared" si="9"/>
        <v>#N/A</v>
      </c>
    </row>
    <row r="32" spans="1:25" ht="40.5" customHeight="1" x14ac:dyDescent="0.25">
      <c r="A32" s="108" t="s">
        <v>85</v>
      </c>
      <c r="B32" s="141"/>
      <c r="C32" s="142"/>
      <c r="D32" s="143"/>
      <c r="E32" s="143"/>
      <c r="F32" s="132"/>
      <c r="G32" s="144"/>
      <c r="H32" s="139" t="str">
        <f>IF(ISBLANK(F32),"-",VLOOKUP('ent1-&gt;ent2'!F32,'BDD 2'!$A$2:$H$6,2,FALSE))</f>
        <v>-</v>
      </c>
      <c r="I32" s="140" t="str">
        <f>IF(ISBLANK(F32),"-",VLOOKUP('ent1-&gt;ent2'!F32,'BDD 2'!$A$2:$H$6,3,FALSE))</f>
        <v>-</v>
      </c>
      <c r="J32" s="145"/>
      <c r="K32" s="135" t="str">
        <f t="shared" si="0"/>
        <v>-</v>
      </c>
      <c r="L32" s="175" t="e">
        <f>IF(F32="P1",G32*'BDD 2'!$D$2,VLOOKUP('ent1-&gt;ent2'!F32,'BDD 2'!$A$2:$H$6,4,FALSE))</f>
        <v>#N/A</v>
      </c>
      <c r="M32" s="168" t="e">
        <f t="shared" si="5"/>
        <v>#N/A</v>
      </c>
      <c r="N32" s="145"/>
      <c r="O32" s="136" t="str">
        <f t="shared" si="1"/>
        <v>-</v>
      </c>
      <c r="P32" s="138" t="str">
        <f t="shared" si="2"/>
        <v>-</v>
      </c>
      <c r="Q32" s="138" t="str">
        <f t="shared" si="3"/>
        <v>-</v>
      </c>
      <c r="R32" s="149"/>
      <c r="S32" s="149"/>
      <c r="T32" s="135" t="str">
        <f>IF(ISBLANK(E32),"-",VLOOKUP(J32,'BDD 2'!$A$9:$B$72,2,FALSE))</f>
        <v>-</v>
      </c>
      <c r="U32" s="136" t="e">
        <f>IF(T32="Heure_creuse",VLOOKUP('ent1-&gt;ent2'!F32,'BDD 2'!$A$2:$H$6,5,FALSE),VLOOKUP('ent1-&gt;ent2'!F32,'BDD 2'!$A$2:$H$6,7,FALSE))</f>
        <v>#N/A</v>
      </c>
      <c r="V32" s="161">
        <f t="shared" si="6"/>
        <v>-0.1</v>
      </c>
      <c r="W32" s="136" t="str">
        <f t="shared" si="7"/>
        <v>-</v>
      </c>
      <c r="X32" s="136" t="e">
        <f t="shared" si="8"/>
        <v>#N/A</v>
      </c>
      <c r="Y32" s="136" t="e">
        <f t="shared" si="9"/>
        <v>#N/A</v>
      </c>
    </row>
    <row r="33" spans="1:25" ht="40.5" customHeight="1" x14ac:dyDescent="0.25">
      <c r="A33" s="108" t="s">
        <v>85</v>
      </c>
      <c r="B33" s="141"/>
      <c r="C33" s="142"/>
      <c r="D33" s="143"/>
      <c r="E33" s="143"/>
      <c r="F33" s="132"/>
      <c r="G33" s="144"/>
      <c r="H33" s="139" t="str">
        <f>IF(ISBLANK(F33),"-",VLOOKUP('ent1-&gt;ent2'!F33,'BDD 2'!$A$2:$H$6,2,FALSE))</f>
        <v>-</v>
      </c>
      <c r="I33" s="140" t="str">
        <f>IF(ISBLANK(F33),"-",VLOOKUP('ent1-&gt;ent2'!F33,'BDD 2'!$A$2:$H$6,3,FALSE))</f>
        <v>-</v>
      </c>
      <c r="J33" s="145"/>
      <c r="K33" s="135" t="str">
        <f t="shared" si="0"/>
        <v>-</v>
      </c>
      <c r="L33" s="175" t="e">
        <f>IF(F33="P1",G33*'BDD 2'!$D$2,VLOOKUP('ent1-&gt;ent2'!F33,'BDD 2'!$A$2:$H$6,4,FALSE))</f>
        <v>#N/A</v>
      </c>
      <c r="M33" s="168" t="e">
        <f t="shared" si="5"/>
        <v>#N/A</v>
      </c>
      <c r="N33" s="145"/>
      <c r="O33" s="136" t="str">
        <f t="shared" si="1"/>
        <v>-</v>
      </c>
      <c r="P33" s="138" t="str">
        <f t="shared" si="2"/>
        <v>-</v>
      </c>
      <c r="Q33" s="138" t="str">
        <f t="shared" si="3"/>
        <v>-</v>
      </c>
      <c r="R33" s="149"/>
      <c r="S33" s="149"/>
      <c r="T33" s="135" t="str">
        <f>IF(ISBLANK(E33),"-",VLOOKUP(J33,'BDD 2'!$A$9:$B$72,2,FALSE))</f>
        <v>-</v>
      </c>
      <c r="U33" s="136" t="e">
        <f>IF(T33="Heure_creuse",VLOOKUP('ent1-&gt;ent2'!F33,'BDD 2'!$A$2:$H$6,5,FALSE),VLOOKUP('ent1-&gt;ent2'!F33,'BDD 2'!$A$2:$H$6,7,FALSE))</f>
        <v>#N/A</v>
      </c>
      <c r="V33" s="161">
        <f t="shared" si="6"/>
        <v>-0.1</v>
      </c>
      <c r="W33" s="136" t="str">
        <f t="shared" si="7"/>
        <v>-</v>
      </c>
      <c r="X33" s="136" t="e">
        <f t="shared" si="8"/>
        <v>#N/A</v>
      </c>
      <c r="Y33" s="136" t="e">
        <f t="shared" si="9"/>
        <v>#N/A</v>
      </c>
    </row>
    <row r="34" spans="1:25" ht="40.5" customHeight="1" x14ac:dyDescent="0.25">
      <c r="A34" s="108" t="s">
        <v>85</v>
      </c>
      <c r="B34" s="141"/>
      <c r="C34" s="142"/>
      <c r="D34" s="143"/>
      <c r="E34" s="143"/>
      <c r="F34" s="132"/>
      <c r="G34" s="144"/>
      <c r="H34" s="139" t="str">
        <f>IF(ISBLANK(F34),"-",VLOOKUP('ent1-&gt;ent2'!F34,'BDD 2'!$A$2:$H$6,2,FALSE))</f>
        <v>-</v>
      </c>
      <c r="I34" s="140" t="str">
        <f>IF(ISBLANK(F34),"-",VLOOKUP('ent1-&gt;ent2'!F34,'BDD 2'!$A$2:$H$6,3,FALSE))</f>
        <v>-</v>
      </c>
      <c r="J34" s="145"/>
      <c r="K34" s="135" t="str">
        <f t="shared" si="0"/>
        <v>-</v>
      </c>
      <c r="L34" s="175" t="e">
        <f>IF(F34="P1",G34*'BDD 2'!$D$2,VLOOKUP('ent1-&gt;ent2'!F34,'BDD 2'!$A$2:$H$6,4,FALSE))</f>
        <v>#N/A</v>
      </c>
      <c r="M34" s="168" t="e">
        <f t="shared" si="5"/>
        <v>#N/A</v>
      </c>
      <c r="N34" s="145"/>
      <c r="O34" s="136" t="str">
        <f t="shared" si="1"/>
        <v>-</v>
      </c>
      <c r="P34" s="138" t="str">
        <f t="shared" si="2"/>
        <v>-</v>
      </c>
      <c r="Q34" s="138" t="str">
        <f t="shared" si="3"/>
        <v>-</v>
      </c>
      <c r="R34" s="149"/>
      <c r="S34" s="149"/>
      <c r="T34" s="135" t="str">
        <f>IF(ISBLANK(E34),"-",VLOOKUP(J34,'BDD 2'!$A$9:$B$72,2,FALSE))</f>
        <v>-</v>
      </c>
      <c r="U34" s="136" t="e">
        <f>IF(T34="Heure_creuse",VLOOKUP('ent1-&gt;ent2'!F34,'BDD 2'!$A$2:$H$6,5,FALSE),VLOOKUP('ent1-&gt;ent2'!F34,'BDD 2'!$A$2:$H$6,7,FALSE))</f>
        <v>#N/A</v>
      </c>
      <c r="V34" s="161">
        <f t="shared" si="6"/>
        <v>-0.1</v>
      </c>
      <c r="W34" s="136" t="str">
        <f t="shared" si="7"/>
        <v>-</v>
      </c>
      <c r="X34" s="136" t="e">
        <f t="shared" si="8"/>
        <v>#N/A</v>
      </c>
      <c r="Y34" s="136" t="e">
        <f t="shared" si="9"/>
        <v>#N/A</v>
      </c>
    </row>
    <row r="35" spans="1:25" ht="40.5" customHeight="1" x14ac:dyDescent="0.25">
      <c r="A35" s="108" t="s">
        <v>85</v>
      </c>
      <c r="B35" s="141"/>
      <c r="C35" s="142"/>
      <c r="D35" s="143"/>
      <c r="E35" s="143"/>
      <c r="F35" s="132"/>
      <c r="G35" s="144"/>
      <c r="H35" s="139" t="str">
        <f>IF(ISBLANK(F35),"-",VLOOKUP('ent1-&gt;ent2'!F35,'BDD 2'!$A$2:$H$6,2,FALSE))</f>
        <v>-</v>
      </c>
      <c r="I35" s="140" t="str">
        <f>IF(ISBLANK(F35),"-",VLOOKUP('ent1-&gt;ent2'!F35,'BDD 2'!$A$2:$H$6,3,FALSE))</f>
        <v>-</v>
      </c>
      <c r="J35" s="145"/>
      <c r="K35" s="135" t="str">
        <f t="shared" si="0"/>
        <v>-</v>
      </c>
      <c r="L35" s="175" t="e">
        <f>IF(F35="P1",G35*'BDD 2'!$D$2,VLOOKUP('ent1-&gt;ent2'!F35,'BDD 2'!$A$2:$H$6,4,FALSE))</f>
        <v>#N/A</v>
      </c>
      <c r="M35" s="168" t="e">
        <f t="shared" si="5"/>
        <v>#N/A</v>
      </c>
      <c r="N35" s="145"/>
      <c r="O35" s="136" t="str">
        <f t="shared" si="1"/>
        <v>-</v>
      </c>
      <c r="P35" s="138" t="str">
        <f t="shared" si="2"/>
        <v>-</v>
      </c>
      <c r="Q35" s="138" t="str">
        <f t="shared" si="3"/>
        <v>-</v>
      </c>
      <c r="R35" s="149"/>
      <c r="S35" s="149"/>
      <c r="T35" s="135" t="str">
        <f>IF(ISBLANK(E35),"-",VLOOKUP(J35,'BDD 2'!$A$9:$B$72,2,FALSE))</f>
        <v>-</v>
      </c>
      <c r="U35" s="136" t="e">
        <f>IF(T35="Heure_creuse",VLOOKUP('ent1-&gt;ent2'!F35,'BDD 2'!$A$2:$H$6,5,FALSE),VLOOKUP('ent1-&gt;ent2'!F35,'BDD 2'!$A$2:$H$6,7,FALSE))</f>
        <v>#N/A</v>
      </c>
      <c r="V35" s="161">
        <f t="shared" si="6"/>
        <v>-0.1</v>
      </c>
      <c r="W35" s="136" t="str">
        <f t="shared" si="7"/>
        <v>-</v>
      </c>
      <c r="X35" s="136" t="e">
        <f t="shared" si="8"/>
        <v>#N/A</v>
      </c>
      <c r="Y35" s="136" t="e">
        <f t="shared" si="9"/>
        <v>#N/A</v>
      </c>
    </row>
    <row r="36" spans="1:25" ht="40.5" customHeight="1" x14ac:dyDescent="0.25">
      <c r="A36" s="108" t="s">
        <v>85</v>
      </c>
      <c r="B36" s="141"/>
      <c r="C36" s="142"/>
      <c r="D36" s="143"/>
      <c r="E36" s="143"/>
      <c r="F36" s="132"/>
      <c r="G36" s="144"/>
      <c r="H36" s="139" t="str">
        <f>IF(ISBLANK(F36),"-",VLOOKUP('ent1-&gt;ent2'!F36,'BDD 2'!$A$2:$H$6,2,FALSE))</f>
        <v>-</v>
      </c>
      <c r="I36" s="140" t="str">
        <f>IF(ISBLANK(F36),"-",VLOOKUP('ent1-&gt;ent2'!F36,'BDD 2'!$A$2:$H$6,3,FALSE))</f>
        <v>-</v>
      </c>
      <c r="J36" s="145"/>
      <c r="K36" s="135" t="str">
        <f t="shared" si="0"/>
        <v>-</v>
      </c>
      <c r="L36" s="175" t="e">
        <f>IF(F36="P1",G36*'BDD 2'!$D$2,VLOOKUP('ent1-&gt;ent2'!F36,'BDD 2'!$A$2:$H$6,4,FALSE))</f>
        <v>#N/A</v>
      </c>
      <c r="M36" s="168" t="e">
        <f t="shared" si="5"/>
        <v>#N/A</v>
      </c>
      <c r="N36" s="145"/>
      <c r="O36" s="136" t="str">
        <f t="shared" si="1"/>
        <v>-</v>
      </c>
      <c r="P36" s="138" t="str">
        <f t="shared" si="2"/>
        <v>-</v>
      </c>
      <c r="Q36" s="138" t="str">
        <f t="shared" si="3"/>
        <v>-</v>
      </c>
      <c r="R36" s="149"/>
      <c r="S36" s="149"/>
      <c r="T36" s="135" t="str">
        <f>IF(ISBLANK(E36),"-",VLOOKUP(J36,'BDD 2'!$A$9:$B$72,2,FALSE))</f>
        <v>-</v>
      </c>
      <c r="U36" s="136" t="e">
        <f>IF(T36="Heure_creuse",VLOOKUP('ent1-&gt;ent2'!F36,'BDD 2'!$A$2:$H$6,5,FALSE),VLOOKUP('ent1-&gt;ent2'!F36,'BDD 2'!$A$2:$H$6,7,FALSE))</f>
        <v>#N/A</v>
      </c>
      <c r="V36" s="161">
        <f t="shared" si="6"/>
        <v>-0.1</v>
      </c>
      <c r="W36" s="136" t="str">
        <f t="shared" si="7"/>
        <v>-</v>
      </c>
      <c r="X36" s="136" t="e">
        <f t="shared" si="8"/>
        <v>#N/A</v>
      </c>
      <c r="Y36" s="136" t="e">
        <f t="shared" si="9"/>
        <v>#N/A</v>
      </c>
    </row>
    <row r="37" spans="1:25" ht="40.5" customHeight="1" x14ac:dyDescent="0.25">
      <c r="A37" s="108" t="s">
        <v>85</v>
      </c>
      <c r="B37" s="141"/>
      <c r="C37" s="142"/>
      <c r="D37" s="143"/>
      <c r="E37" s="143"/>
      <c r="F37" s="132"/>
      <c r="G37" s="144"/>
      <c r="H37" s="139" t="str">
        <f>IF(ISBLANK(F37),"-",VLOOKUP('ent1-&gt;ent2'!F37,'BDD 2'!$A$2:$H$6,2,FALSE))</f>
        <v>-</v>
      </c>
      <c r="I37" s="140" t="str">
        <f>IF(ISBLANK(F37),"-",VLOOKUP('ent1-&gt;ent2'!F37,'BDD 2'!$A$2:$H$6,3,FALSE))</f>
        <v>-</v>
      </c>
      <c r="J37" s="145"/>
      <c r="K37" s="135" t="str">
        <f t="shared" ref="K37:K68" si="10">IF(ISBLANK(J37),"-",+J37+I37)</f>
        <v>-</v>
      </c>
      <c r="L37" s="175" t="e">
        <f>IF(F37="P1",G37*'BDD 2'!$D$2,VLOOKUP('ent1-&gt;ent2'!F37,'BDD 2'!$A$2:$H$6,4,FALSE))</f>
        <v>#N/A</v>
      </c>
      <c r="M37" s="168" t="e">
        <f t="shared" si="5"/>
        <v>#N/A</v>
      </c>
      <c r="N37" s="145"/>
      <c r="O37" s="136" t="str">
        <f t="shared" ref="O37:O68" si="11">IF(ISBLANK(J37),"-",L37-M37)</f>
        <v>-</v>
      </c>
      <c r="P37" s="138" t="str">
        <f t="shared" ref="P37:P68" si="12">IF(ISBLANK(J37),"-",J37-$P$4)</f>
        <v>-</v>
      </c>
      <c r="Q37" s="138" t="str">
        <f t="shared" ref="Q37:Q68" si="13">IF(ISBLANK(J37),"-",K37+$P$4)</f>
        <v>-</v>
      </c>
      <c r="R37" s="149"/>
      <c r="S37" s="149"/>
      <c r="T37" s="135" t="str">
        <f>IF(ISBLANK(E37),"-",VLOOKUP(J37,'BDD 2'!$A$9:$B$72,2,FALSE))</f>
        <v>-</v>
      </c>
      <c r="U37" s="136" t="e">
        <f>IF(T37="Heure_creuse",VLOOKUP('ent1-&gt;ent2'!F37,'BDD 2'!$A$2:$H$6,5,FALSE),VLOOKUP('ent1-&gt;ent2'!F37,'BDD 2'!$A$2:$H$6,7,FALSE))</f>
        <v>#N/A</v>
      </c>
      <c r="V37" s="161">
        <f t="shared" si="6"/>
        <v>-0.1</v>
      </c>
      <c r="W37" s="136" t="str">
        <f t="shared" si="7"/>
        <v>-</v>
      </c>
      <c r="X37" s="136" t="e">
        <f t="shared" si="8"/>
        <v>#N/A</v>
      </c>
      <c r="Y37" s="136" t="e">
        <f t="shared" si="9"/>
        <v>#N/A</v>
      </c>
    </row>
    <row r="38" spans="1:25" ht="40.5" customHeight="1" x14ac:dyDescent="0.25">
      <c r="A38" s="108" t="s">
        <v>85</v>
      </c>
      <c r="B38" s="141"/>
      <c r="C38" s="142"/>
      <c r="D38" s="143"/>
      <c r="E38" s="143"/>
      <c r="F38" s="132"/>
      <c r="G38" s="144"/>
      <c r="H38" s="139" t="str">
        <f>IF(ISBLANK(F38),"-",VLOOKUP('ent1-&gt;ent2'!F38,'BDD 2'!$A$2:$H$6,2,FALSE))</f>
        <v>-</v>
      </c>
      <c r="I38" s="140" t="str">
        <f>IF(ISBLANK(F38),"-",VLOOKUP('ent1-&gt;ent2'!F38,'BDD 2'!$A$2:$H$6,3,FALSE))</f>
        <v>-</v>
      </c>
      <c r="J38" s="145"/>
      <c r="K38" s="135" t="str">
        <f t="shared" si="10"/>
        <v>-</v>
      </c>
      <c r="L38" s="175" t="e">
        <f>IF(F38="P1",G38*'BDD 2'!$D$2,VLOOKUP('ent1-&gt;ent2'!F38,'BDD 2'!$A$2:$H$6,4,FALSE))</f>
        <v>#N/A</v>
      </c>
      <c r="M38" s="168" t="e">
        <f t="shared" si="5"/>
        <v>#N/A</v>
      </c>
      <c r="N38" s="145"/>
      <c r="O38" s="136" t="str">
        <f t="shared" si="11"/>
        <v>-</v>
      </c>
      <c r="P38" s="138" t="str">
        <f t="shared" si="12"/>
        <v>-</v>
      </c>
      <c r="Q38" s="138" t="str">
        <f t="shared" si="13"/>
        <v>-</v>
      </c>
      <c r="R38" s="149"/>
      <c r="S38" s="149"/>
      <c r="T38" s="135" t="str">
        <f>IF(ISBLANK(E38),"-",VLOOKUP(J38,'BDD 2'!$A$9:$B$72,2,FALSE))</f>
        <v>-</v>
      </c>
      <c r="U38" s="136" t="e">
        <f>IF(T38="Heure_creuse",VLOOKUP('ent1-&gt;ent2'!F38,'BDD 2'!$A$2:$H$6,5,FALSE),VLOOKUP('ent1-&gt;ent2'!F38,'BDD 2'!$A$2:$H$6,7,FALSE))</f>
        <v>#N/A</v>
      </c>
      <c r="V38" s="161">
        <f t="shared" si="6"/>
        <v>-0.1</v>
      </c>
      <c r="W38" s="136" t="str">
        <f t="shared" si="7"/>
        <v>-</v>
      </c>
      <c r="X38" s="136" t="e">
        <f t="shared" si="8"/>
        <v>#N/A</v>
      </c>
      <c r="Y38" s="136" t="e">
        <f t="shared" si="9"/>
        <v>#N/A</v>
      </c>
    </row>
    <row r="39" spans="1:25" ht="40.5" customHeight="1" x14ac:dyDescent="0.25">
      <c r="A39" s="108" t="s">
        <v>85</v>
      </c>
      <c r="B39" s="141"/>
      <c r="C39" s="142"/>
      <c r="D39" s="143"/>
      <c r="E39" s="143"/>
      <c r="F39" s="132"/>
      <c r="G39" s="144"/>
      <c r="H39" s="139" t="str">
        <f>IF(ISBLANK(F39),"-",VLOOKUP('ent1-&gt;ent2'!F39,'BDD 2'!$A$2:$H$6,2,FALSE))</f>
        <v>-</v>
      </c>
      <c r="I39" s="140" t="str">
        <f>IF(ISBLANK(F39),"-",VLOOKUP('ent1-&gt;ent2'!F39,'BDD 2'!$A$2:$H$6,3,FALSE))</f>
        <v>-</v>
      </c>
      <c r="J39" s="145"/>
      <c r="K39" s="135" t="str">
        <f t="shared" si="10"/>
        <v>-</v>
      </c>
      <c r="L39" s="175" t="e">
        <f>IF(F39="P1",G39*'BDD 2'!$D$2,VLOOKUP('ent1-&gt;ent2'!F39,'BDD 2'!$A$2:$H$6,4,FALSE))</f>
        <v>#N/A</v>
      </c>
      <c r="M39" s="168" t="e">
        <f t="shared" si="5"/>
        <v>#N/A</v>
      </c>
      <c r="N39" s="145"/>
      <c r="O39" s="136" t="str">
        <f t="shared" si="11"/>
        <v>-</v>
      </c>
      <c r="P39" s="138" t="str">
        <f t="shared" si="12"/>
        <v>-</v>
      </c>
      <c r="Q39" s="138" t="str">
        <f t="shared" si="13"/>
        <v>-</v>
      </c>
      <c r="R39" s="149"/>
      <c r="S39" s="149"/>
      <c r="T39" s="135" t="str">
        <f>IF(ISBLANK(E39),"-",VLOOKUP(J39,'BDD 2'!$A$9:$B$72,2,FALSE))</f>
        <v>-</v>
      </c>
      <c r="U39" s="136" t="e">
        <f>IF(T39="Heure_creuse",VLOOKUP('ent1-&gt;ent2'!F39,'BDD 2'!$A$2:$H$6,5,FALSE),VLOOKUP('ent1-&gt;ent2'!F39,'BDD 2'!$A$2:$H$6,7,FALSE))</f>
        <v>#N/A</v>
      </c>
      <c r="V39" s="161">
        <f t="shared" si="6"/>
        <v>-0.1</v>
      </c>
      <c r="W39" s="136" t="str">
        <f t="shared" si="7"/>
        <v>-</v>
      </c>
      <c r="X39" s="136" t="e">
        <f t="shared" si="8"/>
        <v>#N/A</v>
      </c>
      <c r="Y39" s="136" t="e">
        <f t="shared" si="9"/>
        <v>#N/A</v>
      </c>
    </row>
    <row r="40" spans="1:25" ht="40.5" customHeight="1" x14ac:dyDescent="0.25">
      <c r="A40" s="108" t="s">
        <v>85</v>
      </c>
      <c r="B40" s="141"/>
      <c r="C40" s="142"/>
      <c r="D40" s="143"/>
      <c r="E40" s="143"/>
      <c r="F40" s="132"/>
      <c r="G40" s="144"/>
      <c r="H40" s="139" t="str">
        <f>IF(ISBLANK(F40),"-",VLOOKUP('ent1-&gt;ent2'!F40,'BDD 2'!$A$2:$H$6,2,FALSE))</f>
        <v>-</v>
      </c>
      <c r="I40" s="140" t="str">
        <f>IF(ISBLANK(F40),"-",VLOOKUP('ent1-&gt;ent2'!F40,'BDD 2'!$A$2:$H$6,3,FALSE))</f>
        <v>-</v>
      </c>
      <c r="J40" s="145"/>
      <c r="K40" s="135" t="str">
        <f t="shared" si="10"/>
        <v>-</v>
      </c>
      <c r="L40" s="175" t="e">
        <f>IF(F40="P1",G40*'BDD 2'!$D$2,VLOOKUP('ent1-&gt;ent2'!F40,'BDD 2'!$A$2:$H$6,4,FALSE))</f>
        <v>#N/A</v>
      </c>
      <c r="M40" s="168" t="e">
        <f t="shared" si="5"/>
        <v>#N/A</v>
      </c>
      <c r="N40" s="145"/>
      <c r="O40" s="136" t="str">
        <f t="shared" si="11"/>
        <v>-</v>
      </c>
      <c r="P40" s="138" t="str">
        <f t="shared" si="12"/>
        <v>-</v>
      </c>
      <c r="Q40" s="138" t="str">
        <f t="shared" si="13"/>
        <v>-</v>
      </c>
      <c r="R40" s="149"/>
      <c r="S40" s="149"/>
      <c r="T40" s="135" t="str">
        <f>IF(ISBLANK(E40),"-",VLOOKUP(J40,'BDD 2'!$A$9:$B$72,2,FALSE))</f>
        <v>-</v>
      </c>
      <c r="U40" s="136" t="e">
        <f>IF(T40="Heure_creuse",VLOOKUP('ent1-&gt;ent2'!F40,'BDD 2'!$A$2:$H$6,5,FALSE),VLOOKUP('ent1-&gt;ent2'!F40,'BDD 2'!$A$2:$H$6,7,FALSE))</f>
        <v>#N/A</v>
      </c>
      <c r="V40" s="161">
        <f t="shared" si="6"/>
        <v>-0.1</v>
      </c>
      <c r="W40" s="136" t="str">
        <f t="shared" si="7"/>
        <v>-</v>
      </c>
      <c r="X40" s="136" t="e">
        <f t="shared" si="8"/>
        <v>#N/A</v>
      </c>
      <c r="Y40" s="136" t="e">
        <f t="shared" si="9"/>
        <v>#N/A</v>
      </c>
    </row>
    <row r="41" spans="1:25" ht="40.5" customHeight="1" x14ac:dyDescent="0.25">
      <c r="A41" s="108" t="s">
        <v>85</v>
      </c>
      <c r="B41" s="141"/>
      <c r="C41" s="142"/>
      <c r="D41" s="143"/>
      <c r="E41" s="143"/>
      <c r="F41" s="132"/>
      <c r="G41" s="144"/>
      <c r="H41" s="139" t="str">
        <f>IF(ISBLANK(F41),"-",VLOOKUP('ent1-&gt;ent2'!F41,'BDD 2'!$A$2:$H$6,2,FALSE))</f>
        <v>-</v>
      </c>
      <c r="I41" s="140" t="str">
        <f>IF(ISBLANK(F41),"-",VLOOKUP('ent1-&gt;ent2'!F41,'BDD 2'!$A$2:$H$6,3,FALSE))</f>
        <v>-</v>
      </c>
      <c r="J41" s="145"/>
      <c r="K41" s="135" t="str">
        <f t="shared" si="10"/>
        <v>-</v>
      </c>
      <c r="L41" s="175" t="e">
        <f>IF(F41="P1",G41*'BDD 2'!$D$2,VLOOKUP('ent1-&gt;ent2'!F41,'BDD 2'!$A$2:$H$6,4,FALSE))</f>
        <v>#N/A</v>
      </c>
      <c r="M41" s="168" t="e">
        <f t="shared" si="5"/>
        <v>#N/A</v>
      </c>
      <c r="N41" s="145"/>
      <c r="O41" s="136" t="str">
        <f t="shared" si="11"/>
        <v>-</v>
      </c>
      <c r="P41" s="138" t="str">
        <f t="shared" si="12"/>
        <v>-</v>
      </c>
      <c r="Q41" s="138" t="str">
        <f t="shared" si="13"/>
        <v>-</v>
      </c>
      <c r="R41" s="149"/>
      <c r="S41" s="149"/>
      <c r="T41" s="135" t="str">
        <f>IF(ISBLANK(E41),"-",VLOOKUP(J41,'BDD 2'!$A$9:$B$72,2,FALSE))</f>
        <v>-</v>
      </c>
      <c r="U41" s="136" t="e">
        <f>IF(T41="Heure_creuse",VLOOKUP('ent1-&gt;ent2'!F41,'BDD 2'!$A$2:$H$6,5,FALSE),VLOOKUP('ent1-&gt;ent2'!F41,'BDD 2'!$A$2:$H$6,7,FALSE))</f>
        <v>#N/A</v>
      </c>
      <c r="V41" s="161">
        <f t="shared" si="6"/>
        <v>-0.1</v>
      </c>
      <c r="W41" s="136" t="str">
        <f t="shared" si="7"/>
        <v>-</v>
      </c>
      <c r="X41" s="136" t="e">
        <f t="shared" si="8"/>
        <v>#N/A</v>
      </c>
      <c r="Y41" s="136" t="e">
        <f t="shared" si="9"/>
        <v>#N/A</v>
      </c>
    </row>
    <row r="42" spans="1:25" ht="40.5" customHeight="1" x14ac:dyDescent="0.25">
      <c r="A42" s="108" t="s">
        <v>85</v>
      </c>
      <c r="B42" s="141"/>
      <c r="C42" s="142"/>
      <c r="D42" s="143"/>
      <c r="E42" s="143"/>
      <c r="F42" s="132"/>
      <c r="G42" s="144"/>
      <c r="H42" s="139" t="str">
        <f>IF(ISBLANK(F42),"-",VLOOKUP('ent1-&gt;ent2'!F42,'BDD 2'!$A$2:$H$6,2,FALSE))</f>
        <v>-</v>
      </c>
      <c r="I42" s="140" t="str">
        <f>IF(ISBLANK(F42),"-",VLOOKUP('ent1-&gt;ent2'!F42,'BDD 2'!$A$2:$H$6,3,FALSE))</f>
        <v>-</v>
      </c>
      <c r="J42" s="145"/>
      <c r="K42" s="135" t="str">
        <f t="shared" si="10"/>
        <v>-</v>
      </c>
      <c r="L42" s="175" t="e">
        <f>IF(F42="P1",G42*'BDD 2'!$D$2,VLOOKUP('ent1-&gt;ent2'!F42,'BDD 2'!$A$2:$H$6,4,FALSE))</f>
        <v>#N/A</v>
      </c>
      <c r="M42" s="168" t="e">
        <f t="shared" si="5"/>
        <v>#N/A</v>
      </c>
      <c r="N42" s="145"/>
      <c r="O42" s="136" t="str">
        <f t="shared" si="11"/>
        <v>-</v>
      </c>
      <c r="P42" s="138" t="str">
        <f t="shared" si="12"/>
        <v>-</v>
      </c>
      <c r="Q42" s="138" t="str">
        <f t="shared" si="13"/>
        <v>-</v>
      </c>
      <c r="R42" s="149"/>
      <c r="S42" s="149"/>
      <c r="T42" s="135" t="str">
        <f>IF(ISBLANK(E42),"-",VLOOKUP(J42,'BDD 2'!$A$9:$B$72,2,FALSE))</f>
        <v>-</v>
      </c>
      <c r="U42" s="136" t="e">
        <f>IF(T42="Heure_creuse",VLOOKUP('ent1-&gt;ent2'!F42,'BDD 2'!$A$2:$H$6,5,FALSE),VLOOKUP('ent1-&gt;ent2'!F42,'BDD 2'!$A$2:$H$6,7,FALSE))</f>
        <v>#N/A</v>
      </c>
      <c r="V42" s="161">
        <f t="shared" si="6"/>
        <v>-0.1</v>
      </c>
      <c r="W42" s="136" t="str">
        <f t="shared" si="7"/>
        <v>-</v>
      </c>
      <c r="X42" s="136" t="e">
        <f t="shared" si="8"/>
        <v>#N/A</v>
      </c>
      <c r="Y42" s="136" t="e">
        <f t="shared" si="9"/>
        <v>#N/A</v>
      </c>
    </row>
    <row r="43" spans="1:25" ht="40.5" customHeight="1" x14ac:dyDescent="0.25">
      <c r="A43" s="108" t="s">
        <v>85</v>
      </c>
      <c r="B43" s="141"/>
      <c r="C43" s="142"/>
      <c r="D43" s="143"/>
      <c r="E43" s="143"/>
      <c r="F43" s="132"/>
      <c r="G43" s="144"/>
      <c r="H43" s="139" t="str">
        <f>IF(ISBLANK(F43),"-",VLOOKUP('ent1-&gt;ent2'!F43,'BDD 2'!$A$2:$H$6,2,FALSE))</f>
        <v>-</v>
      </c>
      <c r="I43" s="140" t="str">
        <f>IF(ISBLANK(F43),"-",VLOOKUP('ent1-&gt;ent2'!F43,'BDD 2'!$A$2:$H$6,3,FALSE))</f>
        <v>-</v>
      </c>
      <c r="J43" s="145"/>
      <c r="K43" s="135" t="str">
        <f t="shared" si="10"/>
        <v>-</v>
      </c>
      <c r="L43" s="175" t="e">
        <f>IF(F43="P1",G43*'BDD 2'!$D$2,VLOOKUP('ent1-&gt;ent2'!F43,'BDD 2'!$A$2:$H$6,4,FALSE))</f>
        <v>#N/A</v>
      </c>
      <c r="M43" s="168" t="e">
        <f t="shared" si="5"/>
        <v>#N/A</v>
      </c>
      <c r="N43" s="145"/>
      <c r="O43" s="136" t="str">
        <f t="shared" si="11"/>
        <v>-</v>
      </c>
      <c r="P43" s="138" t="str">
        <f t="shared" si="12"/>
        <v>-</v>
      </c>
      <c r="Q43" s="138" t="str">
        <f t="shared" si="13"/>
        <v>-</v>
      </c>
      <c r="R43" s="149"/>
      <c r="S43" s="149"/>
      <c r="T43" s="135" t="str">
        <f>IF(ISBLANK(E43),"-",VLOOKUP(J43,'BDD 2'!$A$9:$B$72,2,FALSE))</f>
        <v>-</v>
      </c>
      <c r="U43" s="136" t="e">
        <f>IF(T43="Heure_creuse",VLOOKUP('ent1-&gt;ent2'!F43,'BDD 2'!$A$2:$H$6,5,FALSE),VLOOKUP('ent1-&gt;ent2'!F43,'BDD 2'!$A$2:$H$6,7,FALSE))</f>
        <v>#N/A</v>
      </c>
      <c r="V43" s="161">
        <f t="shared" si="6"/>
        <v>-0.1</v>
      </c>
      <c r="W43" s="136" t="str">
        <f t="shared" si="7"/>
        <v>-</v>
      </c>
      <c r="X43" s="136" t="e">
        <f t="shared" si="8"/>
        <v>#N/A</v>
      </c>
      <c r="Y43" s="136" t="e">
        <f t="shared" si="9"/>
        <v>#N/A</v>
      </c>
    </row>
    <row r="44" spans="1:25" ht="40.5" customHeight="1" x14ac:dyDescent="0.25">
      <c r="A44" s="108" t="s">
        <v>85</v>
      </c>
      <c r="B44" s="141"/>
      <c r="C44" s="142"/>
      <c r="D44" s="143"/>
      <c r="E44" s="143"/>
      <c r="F44" s="132"/>
      <c r="G44" s="144"/>
      <c r="H44" s="139" t="str">
        <f>IF(ISBLANK(F44),"-",VLOOKUP('ent1-&gt;ent2'!F44,'BDD 2'!$A$2:$H$6,2,FALSE))</f>
        <v>-</v>
      </c>
      <c r="I44" s="140" t="str">
        <f>IF(ISBLANK(F44),"-",VLOOKUP('ent1-&gt;ent2'!F44,'BDD 2'!$A$2:$H$6,3,FALSE))</f>
        <v>-</v>
      </c>
      <c r="J44" s="145"/>
      <c r="K44" s="135" t="str">
        <f t="shared" si="10"/>
        <v>-</v>
      </c>
      <c r="L44" s="175" t="e">
        <f>IF(F44="P1",G44*'BDD 2'!$D$2,VLOOKUP('ent1-&gt;ent2'!F44,'BDD 2'!$A$2:$H$6,4,FALSE))</f>
        <v>#N/A</v>
      </c>
      <c r="M44" s="168" t="e">
        <f t="shared" si="5"/>
        <v>#N/A</v>
      </c>
      <c r="N44" s="145"/>
      <c r="O44" s="136" t="str">
        <f t="shared" si="11"/>
        <v>-</v>
      </c>
      <c r="P44" s="138" t="str">
        <f t="shared" si="12"/>
        <v>-</v>
      </c>
      <c r="Q44" s="138" t="str">
        <f t="shared" si="13"/>
        <v>-</v>
      </c>
      <c r="R44" s="149"/>
      <c r="S44" s="149"/>
      <c r="T44" s="135" t="str">
        <f>IF(ISBLANK(E44),"-",VLOOKUP(J44,'BDD 2'!$A$9:$B$72,2,FALSE))</f>
        <v>-</v>
      </c>
      <c r="U44" s="136" t="e">
        <f>IF(T44="Heure_creuse",VLOOKUP('ent1-&gt;ent2'!F44,'BDD 2'!$A$2:$H$6,5,FALSE),VLOOKUP('ent1-&gt;ent2'!F44,'BDD 2'!$A$2:$H$6,7,FALSE))</f>
        <v>#N/A</v>
      </c>
      <c r="V44" s="161">
        <f t="shared" si="6"/>
        <v>-0.1</v>
      </c>
      <c r="W44" s="136" t="str">
        <f t="shared" si="7"/>
        <v>-</v>
      </c>
      <c r="X44" s="136" t="e">
        <f t="shared" si="8"/>
        <v>#N/A</v>
      </c>
      <c r="Y44" s="136" t="e">
        <f t="shared" si="9"/>
        <v>#N/A</v>
      </c>
    </row>
    <row r="45" spans="1:25" ht="40.5" customHeight="1" x14ac:dyDescent="0.25">
      <c r="A45" s="108" t="s">
        <v>85</v>
      </c>
      <c r="B45" s="141"/>
      <c r="C45" s="142"/>
      <c r="D45" s="143"/>
      <c r="E45" s="143"/>
      <c r="F45" s="132"/>
      <c r="G45" s="144"/>
      <c r="H45" s="139" t="str">
        <f>IF(ISBLANK(F45),"-",VLOOKUP('ent1-&gt;ent2'!F45,'BDD 2'!$A$2:$H$6,2,FALSE))</f>
        <v>-</v>
      </c>
      <c r="I45" s="140" t="str">
        <f>IF(ISBLANK(F45),"-",VLOOKUP('ent1-&gt;ent2'!F45,'BDD 2'!$A$2:$H$6,3,FALSE))</f>
        <v>-</v>
      </c>
      <c r="J45" s="145"/>
      <c r="K45" s="135" t="str">
        <f t="shared" si="10"/>
        <v>-</v>
      </c>
      <c r="L45" s="175" t="e">
        <f>IF(F45="P1",G45*'BDD 2'!$D$2,VLOOKUP('ent1-&gt;ent2'!F45,'BDD 2'!$A$2:$H$6,4,FALSE))</f>
        <v>#N/A</v>
      </c>
      <c r="M45" s="168" t="e">
        <f t="shared" si="5"/>
        <v>#N/A</v>
      </c>
      <c r="N45" s="145"/>
      <c r="O45" s="136" t="str">
        <f t="shared" si="11"/>
        <v>-</v>
      </c>
      <c r="P45" s="138" t="str">
        <f t="shared" si="12"/>
        <v>-</v>
      </c>
      <c r="Q45" s="138" t="str">
        <f t="shared" si="13"/>
        <v>-</v>
      </c>
      <c r="R45" s="149"/>
      <c r="S45" s="149"/>
      <c r="T45" s="135" t="str">
        <f>IF(ISBLANK(E45),"-",VLOOKUP(J45,'BDD 2'!$A$9:$B$72,2,FALSE))</f>
        <v>-</v>
      </c>
      <c r="U45" s="136" t="e">
        <f>IF(T45="Heure_creuse",VLOOKUP('ent1-&gt;ent2'!F45,'BDD 2'!$A$2:$H$6,5,FALSE),VLOOKUP('ent1-&gt;ent2'!F45,'BDD 2'!$A$2:$H$6,7,FALSE))</f>
        <v>#N/A</v>
      </c>
      <c r="V45" s="161">
        <f t="shared" si="6"/>
        <v>-0.1</v>
      </c>
      <c r="W45" s="136" t="str">
        <f t="shared" si="7"/>
        <v>-</v>
      </c>
      <c r="X45" s="136" t="e">
        <f t="shared" si="8"/>
        <v>#N/A</v>
      </c>
      <c r="Y45" s="136" t="e">
        <f t="shared" si="9"/>
        <v>#N/A</v>
      </c>
    </row>
    <row r="46" spans="1:25" ht="40.5" customHeight="1" x14ac:dyDescent="0.25">
      <c r="A46" s="108" t="s">
        <v>85</v>
      </c>
      <c r="B46" s="141"/>
      <c r="C46" s="142"/>
      <c r="D46" s="143"/>
      <c r="E46" s="143"/>
      <c r="F46" s="132"/>
      <c r="G46" s="144"/>
      <c r="H46" s="139" t="str">
        <f>IF(ISBLANK(F46),"-",VLOOKUP('ent1-&gt;ent2'!F46,'BDD 2'!$A$2:$H$6,2,FALSE))</f>
        <v>-</v>
      </c>
      <c r="I46" s="140" t="str">
        <f>IF(ISBLANK(F46),"-",VLOOKUP('ent1-&gt;ent2'!F46,'BDD 2'!$A$2:$H$6,3,FALSE))</f>
        <v>-</v>
      </c>
      <c r="J46" s="145"/>
      <c r="K46" s="135" t="str">
        <f t="shared" si="10"/>
        <v>-</v>
      </c>
      <c r="L46" s="175" t="e">
        <f>IF(F46="P1",G46*'BDD 2'!$D$2,VLOOKUP('ent1-&gt;ent2'!F46,'BDD 2'!$A$2:$H$6,4,FALSE))</f>
        <v>#N/A</v>
      </c>
      <c r="M46" s="168" t="e">
        <f t="shared" si="5"/>
        <v>#N/A</v>
      </c>
      <c r="N46" s="145"/>
      <c r="O46" s="136" t="str">
        <f t="shared" si="11"/>
        <v>-</v>
      </c>
      <c r="P46" s="138" t="str">
        <f t="shared" si="12"/>
        <v>-</v>
      </c>
      <c r="Q46" s="138" t="str">
        <f t="shared" si="13"/>
        <v>-</v>
      </c>
      <c r="R46" s="149"/>
      <c r="S46" s="149"/>
      <c r="T46" s="135" t="str">
        <f>IF(ISBLANK(E46),"-",VLOOKUP(J46,'BDD 2'!$A$9:$B$72,2,FALSE))</f>
        <v>-</v>
      </c>
      <c r="U46" s="136" t="e">
        <f>IF(T46="Heure_creuse",VLOOKUP('ent1-&gt;ent2'!F46,'BDD 2'!$A$2:$H$6,5,FALSE),VLOOKUP('ent1-&gt;ent2'!F46,'BDD 2'!$A$2:$H$6,7,FALSE))</f>
        <v>#N/A</v>
      </c>
      <c r="V46" s="161">
        <f t="shared" si="6"/>
        <v>-0.1</v>
      </c>
      <c r="W46" s="136" t="str">
        <f t="shared" si="7"/>
        <v>-</v>
      </c>
      <c r="X46" s="136" t="e">
        <f t="shared" si="8"/>
        <v>#N/A</v>
      </c>
      <c r="Y46" s="136" t="e">
        <f t="shared" si="9"/>
        <v>#N/A</v>
      </c>
    </row>
    <row r="47" spans="1:25" ht="40.5" customHeight="1" x14ac:dyDescent="0.25">
      <c r="A47" s="108" t="s">
        <v>85</v>
      </c>
      <c r="B47" s="141"/>
      <c r="C47" s="142"/>
      <c r="D47" s="143"/>
      <c r="E47" s="143"/>
      <c r="F47" s="132"/>
      <c r="G47" s="144"/>
      <c r="H47" s="139" t="str">
        <f>IF(ISBLANK(F47),"-",VLOOKUP('ent1-&gt;ent2'!F47,'BDD 2'!$A$2:$H$6,2,FALSE))</f>
        <v>-</v>
      </c>
      <c r="I47" s="140" t="str">
        <f>IF(ISBLANK(F47),"-",VLOOKUP('ent1-&gt;ent2'!F47,'BDD 2'!$A$2:$H$6,3,FALSE))</f>
        <v>-</v>
      </c>
      <c r="J47" s="145"/>
      <c r="K47" s="135" t="str">
        <f t="shared" si="10"/>
        <v>-</v>
      </c>
      <c r="L47" s="175" t="e">
        <f>IF(F47="P1",G47*'BDD 2'!$D$2,VLOOKUP('ent1-&gt;ent2'!F47,'BDD 2'!$A$2:$H$6,4,FALSE))</f>
        <v>#N/A</v>
      </c>
      <c r="M47" s="168" t="e">
        <f t="shared" si="5"/>
        <v>#N/A</v>
      </c>
      <c r="N47" s="145"/>
      <c r="O47" s="136" t="str">
        <f t="shared" si="11"/>
        <v>-</v>
      </c>
      <c r="P47" s="138" t="str">
        <f t="shared" si="12"/>
        <v>-</v>
      </c>
      <c r="Q47" s="138" t="str">
        <f t="shared" si="13"/>
        <v>-</v>
      </c>
      <c r="R47" s="149"/>
      <c r="S47" s="149"/>
      <c r="T47" s="135" t="str">
        <f>IF(ISBLANK(E47),"-",VLOOKUP(J47,'BDD 2'!$A$9:$B$72,2,FALSE))</f>
        <v>-</v>
      </c>
      <c r="U47" s="136" t="e">
        <f>IF(T47="Heure_creuse",VLOOKUP('ent1-&gt;ent2'!F47,'BDD 2'!$A$2:$H$6,5,FALSE),VLOOKUP('ent1-&gt;ent2'!F47,'BDD 2'!$A$2:$H$6,7,FALSE))</f>
        <v>#N/A</v>
      </c>
      <c r="V47" s="161">
        <f t="shared" si="6"/>
        <v>-0.1</v>
      </c>
      <c r="W47" s="136" t="str">
        <f t="shared" si="7"/>
        <v>-</v>
      </c>
      <c r="X47" s="136" t="e">
        <f t="shared" si="8"/>
        <v>#N/A</v>
      </c>
      <c r="Y47" s="136" t="e">
        <f t="shared" si="9"/>
        <v>#N/A</v>
      </c>
    </row>
    <row r="48" spans="1:25" ht="40.5" customHeight="1" x14ac:dyDescent="0.25">
      <c r="A48" s="108" t="s">
        <v>85</v>
      </c>
      <c r="B48" s="141"/>
      <c r="C48" s="142"/>
      <c r="D48" s="143"/>
      <c r="E48" s="143"/>
      <c r="F48" s="132"/>
      <c r="G48" s="144"/>
      <c r="H48" s="139" t="str">
        <f>IF(ISBLANK(F48),"-",VLOOKUP('ent1-&gt;ent2'!F48,'BDD 2'!$A$2:$H$6,2,FALSE))</f>
        <v>-</v>
      </c>
      <c r="I48" s="140" t="str">
        <f>IF(ISBLANK(F48),"-",VLOOKUP('ent1-&gt;ent2'!F48,'BDD 2'!$A$2:$H$6,3,FALSE))</f>
        <v>-</v>
      </c>
      <c r="J48" s="145"/>
      <c r="K48" s="135" t="str">
        <f t="shared" si="10"/>
        <v>-</v>
      </c>
      <c r="L48" s="175" t="e">
        <f>IF(F48="P1",G48*'BDD 2'!$D$2,VLOOKUP('ent1-&gt;ent2'!F48,'BDD 2'!$A$2:$H$6,4,FALSE))</f>
        <v>#N/A</v>
      </c>
      <c r="M48" s="168" t="e">
        <f t="shared" si="5"/>
        <v>#N/A</v>
      </c>
      <c r="N48" s="145"/>
      <c r="O48" s="136" t="str">
        <f t="shared" si="11"/>
        <v>-</v>
      </c>
      <c r="P48" s="138" t="str">
        <f t="shared" si="12"/>
        <v>-</v>
      </c>
      <c r="Q48" s="138" t="str">
        <f t="shared" si="13"/>
        <v>-</v>
      </c>
      <c r="R48" s="149"/>
      <c r="S48" s="149"/>
      <c r="T48" s="135" t="str">
        <f>IF(ISBLANK(E48),"-",VLOOKUP(J48,'BDD 2'!$A$9:$B$72,2,FALSE))</f>
        <v>-</v>
      </c>
      <c r="U48" s="136" t="e">
        <f>IF(T48="Heure_creuse",VLOOKUP('ent1-&gt;ent2'!F48,'BDD 2'!$A$2:$H$6,5,FALSE),VLOOKUP('ent1-&gt;ent2'!F48,'BDD 2'!$A$2:$H$6,7,FALSE))</f>
        <v>#N/A</v>
      </c>
      <c r="V48" s="161">
        <f t="shared" si="6"/>
        <v>-0.1</v>
      </c>
      <c r="W48" s="136" t="str">
        <f t="shared" si="7"/>
        <v>-</v>
      </c>
      <c r="X48" s="136" t="e">
        <f t="shared" si="8"/>
        <v>#N/A</v>
      </c>
      <c r="Y48" s="136" t="e">
        <f t="shared" si="9"/>
        <v>#N/A</v>
      </c>
    </row>
    <row r="49" spans="1:25" ht="40.5" customHeight="1" x14ac:dyDescent="0.25">
      <c r="A49" s="108" t="s">
        <v>85</v>
      </c>
      <c r="B49" s="141"/>
      <c r="C49" s="142"/>
      <c r="D49" s="143"/>
      <c r="E49" s="143"/>
      <c r="F49" s="132"/>
      <c r="G49" s="144"/>
      <c r="H49" s="139" t="str">
        <f>IF(ISBLANK(F49),"-",VLOOKUP('ent1-&gt;ent2'!F49,'BDD 2'!$A$2:$H$6,2,FALSE))</f>
        <v>-</v>
      </c>
      <c r="I49" s="140" t="str">
        <f>IF(ISBLANK(F49),"-",VLOOKUP('ent1-&gt;ent2'!F49,'BDD 2'!$A$2:$H$6,3,FALSE))</f>
        <v>-</v>
      </c>
      <c r="J49" s="145"/>
      <c r="K49" s="135" t="str">
        <f t="shared" si="10"/>
        <v>-</v>
      </c>
      <c r="L49" s="175" t="e">
        <f>IF(F49="P1",G49*'BDD 2'!$D$2,VLOOKUP('ent1-&gt;ent2'!F49,'BDD 2'!$A$2:$H$6,4,FALSE))</f>
        <v>#N/A</v>
      </c>
      <c r="M49" s="168" t="e">
        <f t="shared" si="5"/>
        <v>#N/A</v>
      </c>
      <c r="N49" s="145"/>
      <c r="O49" s="136" t="str">
        <f t="shared" si="11"/>
        <v>-</v>
      </c>
      <c r="P49" s="138" t="str">
        <f t="shared" si="12"/>
        <v>-</v>
      </c>
      <c r="Q49" s="138" t="str">
        <f t="shared" si="13"/>
        <v>-</v>
      </c>
      <c r="R49" s="149"/>
      <c r="S49" s="149"/>
      <c r="T49" s="135" t="str">
        <f>IF(ISBLANK(E49),"-",VLOOKUP(J49,'BDD 2'!$A$9:$B$72,2,FALSE))</f>
        <v>-</v>
      </c>
      <c r="U49" s="136" t="e">
        <f>IF(T49="Heure_creuse",VLOOKUP('ent1-&gt;ent2'!F49,'BDD 2'!$A$2:$H$6,5,FALSE),VLOOKUP('ent1-&gt;ent2'!F49,'BDD 2'!$A$2:$H$6,7,FALSE))</f>
        <v>#N/A</v>
      </c>
      <c r="V49" s="161">
        <f t="shared" si="6"/>
        <v>-0.1</v>
      </c>
      <c r="W49" s="136" t="str">
        <f t="shared" si="7"/>
        <v>-</v>
      </c>
      <c r="X49" s="136" t="e">
        <f t="shared" si="8"/>
        <v>#N/A</v>
      </c>
      <c r="Y49" s="136" t="e">
        <f t="shared" si="9"/>
        <v>#N/A</v>
      </c>
    </row>
    <row r="50" spans="1:25" ht="40.5" customHeight="1" x14ac:dyDescent="0.25">
      <c r="A50" s="108" t="s">
        <v>85</v>
      </c>
      <c r="B50" s="141"/>
      <c r="C50" s="142"/>
      <c r="D50" s="143"/>
      <c r="E50" s="143"/>
      <c r="F50" s="132"/>
      <c r="G50" s="144"/>
      <c r="H50" s="139" t="str">
        <f>IF(ISBLANK(F50),"-",VLOOKUP('ent1-&gt;ent2'!F50,'BDD 2'!$A$2:$H$6,2,FALSE))</f>
        <v>-</v>
      </c>
      <c r="I50" s="140" t="str">
        <f>IF(ISBLANK(F50),"-",VLOOKUP('ent1-&gt;ent2'!F50,'BDD 2'!$A$2:$H$6,3,FALSE))</f>
        <v>-</v>
      </c>
      <c r="J50" s="145"/>
      <c r="K50" s="135" t="str">
        <f t="shared" si="10"/>
        <v>-</v>
      </c>
      <c r="L50" s="175" t="e">
        <f>IF(F50="P1",G50*'BDD 2'!$D$2,VLOOKUP('ent1-&gt;ent2'!F50,'BDD 2'!$A$2:$H$6,4,FALSE))</f>
        <v>#N/A</v>
      </c>
      <c r="M50" s="168" t="e">
        <f t="shared" si="5"/>
        <v>#N/A</v>
      </c>
      <c r="N50" s="145"/>
      <c r="O50" s="136" t="str">
        <f t="shared" si="11"/>
        <v>-</v>
      </c>
      <c r="P50" s="138" t="str">
        <f t="shared" si="12"/>
        <v>-</v>
      </c>
      <c r="Q50" s="138" t="str">
        <f t="shared" si="13"/>
        <v>-</v>
      </c>
      <c r="R50" s="149"/>
      <c r="S50" s="149"/>
      <c r="T50" s="135" t="str">
        <f>IF(ISBLANK(E50),"-",VLOOKUP(J50,'BDD 2'!$A$9:$B$72,2,FALSE))</f>
        <v>-</v>
      </c>
      <c r="U50" s="136" t="e">
        <f>IF(T50="Heure_creuse",VLOOKUP('ent1-&gt;ent2'!F50,'BDD 2'!$A$2:$H$6,5,FALSE),VLOOKUP('ent1-&gt;ent2'!F50,'BDD 2'!$A$2:$H$6,7,FALSE))</f>
        <v>#N/A</v>
      </c>
      <c r="V50" s="161">
        <f t="shared" si="6"/>
        <v>-0.1</v>
      </c>
      <c r="W50" s="136" t="str">
        <f t="shared" si="7"/>
        <v>-</v>
      </c>
      <c r="X50" s="136" t="e">
        <f t="shared" si="8"/>
        <v>#N/A</v>
      </c>
      <c r="Y50" s="136" t="e">
        <f t="shared" si="9"/>
        <v>#N/A</v>
      </c>
    </row>
    <row r="51" spans="1:25" ht="40.5" customHeight="1" x14ac:dyDescent="0.25">
      <c r="A51" s="108" t="s">
        <v>85</v>
      </c>
      <c r="B51" s="141"/>
      <c r="C51" s="142"/>
      <c r="D51" s="143"/>
      <c r="E51" s="143"/>
      <c r="F51" s="132"/>
      <c r="G51" s="144"/>
      <c r="H51" s="139" t="str">
        <f>IF(ISBLANK(F51),"-",VLOOKUP('ent1-&gt;ent2'!F51,'BDD 2'!$A$2:$H$6,2,FALSE))</f>
        <v>-</v>
      </c>
      <c r="I51" s="140" t="str">
        <f>IF(ISBLANK(F51),"-",VLOOKUP('ent1-&gt;ent2'!F51,'BDD 2'!$A$2:$H$6,3,FALSE))</f>
        <v>-</v>
      </c>
      <c r="J51" s="145"/>
      <c r="K51" s="135" t="str">
        <f t="shared" si="10"/>
        <v>-</v>
      </c>
      <c r="L51" s="175" t="e">
        <f>IF(F51="P1",G51*'BDD 2'!$D$2,VLOOKUP('ent1-&gt;ent2'!F51,'BDD 2'!$A$2:$H$6,4,FALSE))</f>
        <v>#N/A</v>
      </c>
      <c r="M51" s="168" t="e">
        <f t="shared" si="5"/>
        <v>#N/A</v>
      </c>
      <c r="N51" s="145"/>
      <c r="O51" s="136" t="str">
        <f t="shared" si="11"/>
        <v>-</v>
      </c>
      <c r="P51" s="138" t="str">
        <f t="shared" si="12"/>
        <v>-</v>
      </c>
      <c r="Q51" s="138" t="str">
        <f t="shared" si="13"/>
        <v>-</v>
      </c>
      <c r="R51" s="149"/>
      <c r="S51" s="149"/>
      <c r="T51" s="135" t="str">
        <f>IF(ISBLANK(E51),"-",VLOOKUP(J51,'BDD 2'!$A$9:$B$72,2,FALSE))</f>
        <v>-</v>
      </c>
      <c r="U51" s="136" t="e">
        <f>IF(T51="Heure_creuse",VLOOKUP('ent1-&gt;ent2'!F51,'BDD 2'!$A$2:$H$6,5,FALSE),VLOOKUP('ent1-&gt;ent2'!F51,'BDD 2'!$A$2:$H$6,7,FALSE))</f>
        <v>#N/A</v>
      </c>
      <c r="V51" s="161">
        <f t="shared" si="6"/>
        <v>-0.1</v>
      </c>
      <c r="W51" s="136" t="str">
        <f t="shared" si="7"/>
        <v>-</v>
      </c>
      <c r="X51" s="136" t="e">
        <f t="shared" si="8"/>
        <v>#N/A</v>
      </c>
      <c r="Y51" s="136" t="e">
        <f t="shared" si="9"/>
        <v>#N/A</v>
      </c>
    </row>
    <row r="52" spans="1:25" ht="40.5" customHeight="1" x14ac:dyDescent="0.25">
      <c r="A52" s="108" t="s">
        <v>85</v>
      </c>
      <c r="B52" s="141"/>
      <c r="C52" s="142"/>
      <c r="D52" s="143"/>
      <c r="E52" s="143"/>
      <c r="F52" s="132"/>
      <c r="G52" s="144"/>
      <c r="H52" s="139" t="str">
        <f>IF(ISBLANK(F52),"-",VLOOKUP('ent1-&gt;ent2'!F52,'BDD 2'!$A$2:$H$6,2,FALSE))</f>
        <v>-</v>
      </c>
      <c r="I52" s="140" t="str">
        <f>IF(ISBLANK(F52),"-",VLOOKUP('ent1-&gt;ent2'!F52,'BDD 2'!$A$2:$H$6,3,FALSE))</f>
        <v>-</v>
      </c>
      <c r="J52" s="145"/>
      <c r="K52" s="135" t="str">
        <f t="shared" si="10"/>
        <v>-</v>
      </c>
      <c r="L52" s="175" t="e">
        <f>IF(F52="P1",G52*'BDD 2'!$D$2,VLOOKUP('ent1-&gt;ent2'!F52,'BDD 2'!$A$2:$H$6,4,FALSE))</f>
        <v>#N/A</v>
      </c>
      <c r="M52" s="168" t="e">
        <f t="shared" si="5"/>
        <v>#N/A</v>
      </c>
      <c r="N52" s="145"/>
      <c r="O52" s="136" t="str">
        <f t="shared" si="11"/>
        <v>-</v>
      </c>
      <c r="P52" s="138" t="str">
        <f t="shared" si="12"/>
        <v>-</v>
      </c>
      <c r="Q52" s="138" t="str">
        <f t="shared" si="13"/>
        <v>-</v>
      </c>
      <c r="R52" s="149"/>
      <c r="S52" s="149"/>
      <c r="T52" s="135" t="str">
        <f>IF(ISBLANK(E52),"-",VLOOKUP(J52,'BDD 2'!$A$9:$B$72,2,FALSE))</f>
        <v>-</v>
      </c>
      <c r="U52" s="136" t="e">
        <f>IF(T52="Heure_creuse",VLOOKUP('ent1-&gt;ent2'!F52,'BDD 2'!$A$2:$H$6,5,FALSE),VLOOKUP('ent1-&gt;ent2'!F52,'BDD 2'!$A$2:$H$6,7,FALSE))</f>
        <v>#N/A</v>
      </c>
      <c r="V52" s="161">
        <f t="shared" si="6"/>
        <v>-0.1</v>
      </c>
      <c r="W52" s="136" t="str">
        <f t="shared" si="7"/>
        <v>-</v>
      </c>
      <c r="X52" s="136" t="e">
        <f t="shared" si="8"/>
        <v>#N/A</v>
      </c>
      <c r="Y52" s="136" t="e">
        <f t="shared" si="9"/>
        <v>#N/A</v>
      </c>
    </row>
    <row r="53" spans="1:25" ht="40.5" customHeight="1" x14ac:dyDescent="0.25">
      <c r="A53" s="108" t="s">
        <v>85</v>
      </c>
      <c r="B53" s="141"/>
      <c r="C53" s="142"/>
      <c r="D53" s="143"/>
      <c r="E53" s="143"/>
      <c r="F53" s="132"/>
      <c r="G53" s="144"/>
      <c r="H53" s="139" t="str">
        <f>IF(ISBLANK(F53),"-",VLOOKUP('ent1-&gt;ent2'!F53,'BDD 2'!$A$2:$H$6,2,FALSE))</f>
        <v>-</v>
      </c>
      <c r="I53" s="140" t="str">
        <f>IF(ISBLANK(F53),"-",VLOOKUP('ent1-&gt;ent2'!F53,'BDD 2'!$A$2:$H$6,3,FALSE))</f>
        <v>-</v>
      </c>
      <c r="J53" s="145"/>
      <c r="K53" s="135" t="str">
        <f t="shared" si="10"/>
        <v>-</v>
      </c>
      <c r="L53" s="175" t="e">
        <f>IF(F53="P1",G53*'BDD 2'!$D$2,VLOOKUP('ent1-&gt;ent2'!F53,'BDD 2'!$A$2:$H$6,4,FALSE))</f>
        <v>#N/A</v>
      </c>
      <c r="M53" s="168" t="e">
        <f t="shared" si="5"/>
        <v>#N/A</v>
      </c>
      <c r="N53" s="145"/>
      <c r="O53" s="136" t="str">
        <f t="shared" si="11"/>
        <v>-</v>
      </c>
      <c r="P53" s="138" t="str">
        <f t="shared" si="12"/>
        <v>-</v>
      </c>
      <c r="Q53" s="138" t="str">
        <f t="shared" si="13"/>
        <v>-</v>
      </c>
      <c r="R53" s="149"/>
      <c r="S53" s="149"/>
      <c r="T53" s="135" t="str">
        <f>IF(ISBLANK(E53),"-",VLOOKUP(J53,'BDD 2'!$A$9:$B$72,2,FALSE))</f>
        <v>-</v>
      </c>
      <c r="U53" s="136" t="e">
        <f>IF(T53="Heure_creuse",VLOOKUP('ent1-&gt;ent2'!F53,'BDD 2'!$A$2:$H$6,5,FALSE),VLOOKUP('ent1-&gt;ent2'!F53,'BDD 2'!$A$2:$H$6,7,FALSE))</f>
        <v>#N/A</v>
      </c>
      <c r="V53" s="161">
        <f t="shared" si="6"/>
        <v>-0.1</v>
      </c>
      <c r="W53" s="136" t="str">
        <f t="shared" si="7"/>
        <v>-</v>
      </c>
      <c r="X53" s="136" t="e">
        <f t="shared" si="8"/>
        <v>#N/A</v>
      </c>
      <c r="Y53" s="136" t="e">
        <f t="shared" si="9"/>
        <v>#N/A</v>
      </c>
    </row>
    <row r="54" spans="1:25" ht="40.5" customHeight="1" x14ac:dyDescent="0.25">
      <c r="A54" s="108" t="s">
        <v>85</v>
      </c>
      <c r="B54" s="141"/>
      <c r="C54" s="142"/>
      <c r="D54" s="143"/>
      <c r="E54" s="143"/>
      <c r="F54" s="132"/>
      <c r="G54" s="144"/>
      <c r="H54" s="139" t="str">
        <f>IF(ISBLANK(F54),"-",VLOOKUP('ent1-&gt;ent2'!F54,'BDD 2'!$A$2:$H$6,2,FALSE))</f>
        <v>-</v>
      </c>
      <c r="I54" s="140" t="str">
        <f>IF(ISBLANK(F54),"-",VLOOKUP('ent1-&gt;ent2'!F54,'BDD 2'!$A$2:$H$6,3,FALSE))</f>
        <v>-</v>
      </c>
      <c r="J54" s="145"/>
      <c r="K54" s="135" t="str">
        <f t="shared" si="10"/>
        <v>-</v>
      </c>
      <c r="L54" s="175" t="e">
        <f>IF(F54="P1",G54*'BDD 2'!$D$2,VLOOKUP('ent1-&gt;ent2'!F54,'BDD 2'!$A$2:$H$6,4,FALSE))</f>
        <v>#N/A</v>
      </c>
      <c r="M54" s="168" t="e">
        <f t="shared" si="5"/>
        <v>#N/A</v>
      </c>
      <c r="N54" s="145"/>
      <c r="O54" s="136" t="str">
        <f t="shared" si="11"/>
        <v>-</v>
      </c>
      <c r="P54" s="138" t="str">
        <f t="shared" si="12"/>
        <v>-</v>
      </c>
      <c r="Q54" s="138" t="str">
        <f t="shared" si="13"/>
        <v>-</v>
      </c>
      <c r="R54" s="149"/>
      <c r="S54" s="149"/>
      <c r="T54" s="135" t="str">
        <f>IF(ISBLANK(E54),"-",VLOOKUP(J54,'BDD 2'!$A$9:$B$72,2,FALSE))</f>
        <v>-</v>
      </c>
      <c r="U54" s="136" t="e">
        <f>IF(T54="Heure_creuse",VLOOKUP('ent1-&gt;ent2'!F54,'BDD 2'!$A$2:$H$6,5,FALSE),VLOOKUP('ent1-&gt;ent2'!F54,'BDD 2'!$A$2:$H$6,7,FALSE))</f>
        <v>#N/A</v>
      </c>
      <c r="V54" s="161">
        <f t="shared" si="6"/>
        <v>-0.1</v>
      </c>
      <c r="W54" s="136" t="str">
        <f t="shared" si="7"/>
        <v>-</v>
      </c>
      <c r="X54" s="136" t="e">
        <f t="shared" si="8"/>
        <v>#N/A</v>
      </c>
      <c r="Y54" s="136" t="e">
        <f t="shared" si="9"/>
        <v>#N/A</v>
      </c>
    </row>
    <row r="55" spans="1:25" ht="40.5" customHeight="1" x14ac:dyDescent="0.25">
      <c r="A55" s="108" t="s">
        <v>85</v>
      </c>
      <c r="B55" s="141"/>
      <c r="C55" s="142"/>
      <c r="D55" s="143"/>
      <c r="E55" s="143"/>
      <c r="F55" s="132"/>
      <c r="G55" s="144"/>
      <c r="H55" s="139" t="str">
        <f>IF(ISBLANK(F55),"-",VLOOKUP('ent1-&gt;ent2'!F55,'BDD 2'!$A$2:$H$6,2,FALSE))</f>
        <v>-</v>
      </c>
      <c r="I55" s="140" t="str">
        <f>IF(ISBLANK(F55),"-",VLOOKUP('ent1-&gt;ent2'!F55,'BDD 2'!$A$2:$H$6,3,FALSE))</f>
        <v>-</v>
      </c>
      <c r="J55" s="145"/>
      <c r="K55" s="135" t="str">
        <f t="shared" si="10"/>
        <v>-</v>
      </c>
      <c r="L55" s="175" t="e">
        <f>IF(F55="P1",G55*'BDD 2'!$D$2,VLOOKUP('ent1-&gt;ent2'!F55,'BDD 2'!$A$2:$H$6,4,FALSE))</f>
        <v>#N/A</v>
      </c>
      <c r="M55" s="168" t="e">
        <f t="shared" si="5"/>
        <v>#N/A</v>
      </c>
      <c r="N55" s="145"/>
      <c r="O55" s="136" t="str">
        <f t="shared" si="11"/>
        <v>-</v>
      </c>
      <c r="P55" s="138" t="str">
        <f t="shared" si="12"/>
        <v>-</v>
      </c>
      <c r="Q55" s="138" t="str">
        <f t="shared" si="13"/>
        <v>-</v>
      </c>
      <c r="R55" s="149"/>
      <c r="S55" s="149"/>
      <c r="T55" s="135" t="str">
        <f>IF(ISBLANK(E55),"-",VLOOKUP(J55,'BDD 2'!$A$9:$B$72,2,FALSE))</f>
        <v>-</v>
      </c>
      <c r="U55" s="136" t="e">
        <f>IF(T55="Heure_creuse",VLOOKUP('ent1-&gt;ent2'!F55,'BDD 2'!$A$2:$H$6,5,FALSE),VLOOKUP('ent1-&gt;ent2'!F55,'BDD 2'!$A$2:$H$6,7,FALSE))</f>
        <v>#N/A</v>
      </c>
      <c r="V55" s="161">
        <f t="shared" si="6"/>
        <v>-0.1</v>
      </c>
      <c r="W55" s="136" t="str">
        <f t="shared" si="7"/>
        <v>-</v>
      </c>
      <c r="X55" s="136" t="e">
        <f t="shared" si="8"/>
        <v>#N/A</v>
      </c>
      <c r="Y55" s="136" t="e">
        <f t="shared" si="9"/>
        <v>#N/A</v>
      </c>
    </row>
    <row r="56" spans="1:25" ht="40.5" customHeight="1" x14ac:dyDescent="0.25">
      <c r="A56" s="108" t="s">
        <v>85</v>
      </c>
      <c r="B56" s="141"/>
      <c r="C56" s="142"/>
      <c r="D56" s="143"/>
      <c r="E56" s="143"/>
      <c r="F56" s="132"/>
      <c r="G56" s="144"/>
      <c r="H56" s="139" t="str">
        <f>IF(ISBLANK(F56),"-",VLOOKUP('ent1-&gt;ent2'!F56,'BDD 2'!$A$2:$H$6,2,FALSE))</f>
        <v>-</v>
      </c>
      <c r="I56" s="140" t="str">
        <f>IF(ISBLANK(F56),"-",VLOOKUP('ent1-&gt;ent2'!F56,'BDD 2'!$A$2:$H$6,3,FALSE))</f>
        <v>-</v>
      </c>
      <c r="J56" s="145"/>
      <c r="K56" s="135" t="str">
        <f t="shared" si="10"/>
        <v>-</v>
      </c>
      <c r="L56" s="175" t="e">
        <f>IF(F56="P1",G56*'BDD 2'!$D$2,VLOOKUP('ent1-&gt;ent2'!F56,'BDD 2'!$A$2:$H$6,4,FALSE))</f>
        <v>#N/A</v>
      </c>
      <c r="M56" s="168" t="e">
        <f t="shared" si="5"/>
        <v>#N/A</v>
      </c>
      <c r="N56" s="145"/>
      <c r="O56" s="136" t="str">
        <f t="shared" si="11"/>
        <v>-</v>
      </c>
      <c r="P56" s="138" t="str">
        <f t="shared" si="12"/>
        <v>-</v>
      </c>
      <c r="Q56" s="138" t="str">
        <f t="shared" si="13"/>
        <v>-</v>
      </c>
      <c r="R56" s="149"/>
      <c r="S56" s="149"/>
      <c r="T56" s="135" t="str">
        <f>IF(ISBLANK(E56),"-",VLOOKUP(J56,'BDD 2'!$A$9:$B$72,2,FALSE))</f>
        <v>-</v>
      </c>
      <c r="U56" s="136" t="e">
        <f>IF(T56="Heure_creuse",VLOOKUP('ent1-&gt;ent2'!F56,'BDD 2'!$A$2:$H$6,5,FALSE),VLOOKUP('ent1-&gt;ent2'!F56,'BDD 2'!$A$2:$H$6,7,FALSE))</f>
        <v>#N/A</v>
      </c>
      <c r="V56" s="161">
        <f t="shared" si="6"/>
        <v>-0.1</v>
      </c>
      <c r="W56" s="136" t="str">
        <f t="shared" si="7"/>
        <v>-</v>
      </c>
      <c r="X56" s="136" t="e">
        <f t="shared" si="8"/>
        <v>#N/A</v>
      </c>
      <c r="Y56" s="136" t="e">
        <f t="shared" si="9"/>
        <v>#N/A</v>
      </c>
    </row>
    <row r="57" spans="1:25" ht="40.5" customHeight="1" x14ac:dyDescent="0.25">
      <c r="A57" s="108" t="s">
        <v>85</v>
      </c>
      <c r="B57" s="141"/>
      <c r="C57" s="142"/>
      <c r="D57" s="143"/>
      <c r="E57" s="143"/>
      <c r="F57" s="132"/>
      <c r="G57" s="144"/>
      <c r="H57" s="139" t="str">
        <f>IF(ISBLANK(F57),"-",VLOOKUP('ent1-&gt;ent2'!F57,'BDD 2'!$A$2:$H$6,2,FALSE))</f>
        <v>-</v>
      </c>
      <c r="I57" s="140" t="str">
        <f>IF(ISBLANK(F57),"-",VLOOKUP('ent1-&gt;ent2'!F57,'BDD 2'!$A$2:$H$6,3,FALSE))</f>
        <v>-</v>
      </c>
      <c r="J57" s="145"/>
      <c r="K57" s="135" t="str">
        <f t="shared" si="10"/>
        <v>-</v>
      </c>
      <c r="L57" s="175" t="e">
        <f>IF(F57="P1",G57*'BDD 2'!$D$2,VLOOKUP('ent1-&gt;ent2'!F57,'BDD 2'!$A$2:$H$6,4,FALSE))</f>
        <v>#N/A</v>
      </c>
      <c r="M57" s="168" t="e">
        <f t="shared" si="5"/>
        <v>#N/A</v>
      </c>
      <c r="N57" s="145"/>
      <c r="O57" s="136" t="str">
        <f t="shared" si="11"/>
        <v>-</v>
      </c>
      <c r="P57" s="138" t="str">
        <f t="shared" si="12"/>
        <v>-</v>
      </c>
      <c r="Q57" s="138" t="str">
        <f t="shared" si="13"/>
        <v>-</v>
      </c>
      <c r="R57" s="149"/>
      <c r="S57" s="149"/>
      <c r="T57" s="135" t="str">
        <f>IF(ISBLANK(E57),"-",VLOOKUP(J57,'BDD 2'!$A$9:$B$72,2,FALSE))</f>
        <v>-</v>
      </c>
      <c r="U57" s="136" t="e">
        <f>IF(T57="Heure_creuse",VLOOKUP('ent1-&gt;ent2'!F57,'BDD 2'!$A$2:$H$6,5,FALSE),VLOOKUP('ent1-&gt;ent2'!F57,'BDD 2'!$A$2:$H$6,7,FALSE))</f>
        <v>#N/A</v>
      </c>
      <c r="V57" s="161">
        <f t="shared" si="6"/>
        <v>-0.1</v>
      </c>
      <c r="W57" s="136" t="str">
        <f t="shared" si="7"/>
        <v>-</v>
      </c>
      <c r="X57" s="136" t="e">
        <f t="shared" si="8"/>
        <v>#N/A</v>
      </c>
      <c r="Y57" s="136" t="e">
        <f t="shared" si="9"/>
        <v>#N/A</v>
      </c>
    </row>
    <row r="58" spans="1:25" ht="40.5" customHeight="1" x14ac:dyDescent="0.25">
      <c r="A58" s="108" t="s">
        <v>85</v>
      </c>
      <c r="B58" s="141"/>
      <c r="C58" s="142"/>
      <c r="D58" s="143"/>
      <c r="E58" s="143"/>
      <c r="F58" s="132"/>
      <c r="G58" s="144"/>
      <c r="H58" s="139" t="str">
        <f>IF(ISBLANK(F58),"-",VLOOKUP('ent1-&gt;ent2'!F58,'BDD 2'!$A$2:$H$6,2,FALSE))</f>
        <v>-</v>
      </c>
      <c r="I58" s="140" t="str">
        <f>IF(ISBLANK(F58),"-",VLOOKUP('ent1-&gt;ent2'!F58,'BDD 2'!$A$2:$H$6,3,FALSE))</f>
        <v>-</v>
      </c>
      <c r="J58" s="145"/>
      <c r="K58" s="135" t="str">
        <f t="shared" si="10"/>
        <v>-</v>
      </c>
      <c r="L58" s="175" t="e">
        <f>IF(F58="P1",G58*'BDD 2'!$D$2,VLOOKUP('ent1-&gt;ent2'!F58,'BDD 2'!$A$2:$H$6,4,FALSE))</f>
        <v>#N/A</v>
      </c>
      <c r="M58" s="168" t="e">
        <f t="shared" si="5"/>
        <v>#N/A</v>
      </c>
      <c r="N58" s="145"/>
      <c r="O58" s="136" t="str">
        <f t="shared" si="11"/>
        <v>-</v>
      </c>
      <c r="P58" s="138" t="str">
        <f t="shared" si="12"/>
        <v>-</v>
      </c>
      <c r="Q58" s="138" t="str">
        <f t="shared" si="13"/>
        <v>-</v>
      </c>
      <c r="R58" s="149"/>
      <c r="S58" s="149"/>
      <c r="T58" s="135" t="str">
        <f>IF(ISBLANK(E58),"-",VLOOKUP(J58,'BDD 2'!$A$9:$B$72,2,FALSE))</f>
        <v>-</v>
      </c>
      <c r="U58" s="136" t="e">
        <f>IF(T58="Heure_creuse",VLOOKUP('ent1-&gt;ent2'!F58,'BDD 2'!$A$2:$H$6,5,FALSE),VLOOKUP('ent1-&gt;ent2'!F58,'BDD 2'!$A$2:$H$6,7,FALSE))</f>
        <v>#N/A</v>
      </c>
      <c r="V58" s="161">
        <f t="shared" si="6"/>
        <v>-0.1</v>
      </c>
      <c r="W58" s="136" t="str">
        <f t="shared" si="7"/>
        <v>-</v>
      </c>
      <c r="X58" s="136" t="e">
        <f t="shared" si="8"/>
        <v>#N/A</v>
      </c>
      <c r="Y58" s="136" t="e">
        <f t="shared" si="9"/>
        <v>#N/A</v>
      </c>
    </row>
    <row r="59" spans="1:25" ht="40.5" customHeight="1" x14ac:dyDescent="0.25">
      <c r="A59" s="108" t="s">
        <v>85</v>
      </c>
      <c r="B59" s="141"/>
      <c r="C59" s="142"/>
      <c r="D59" s="143"/>
      <c r="E59" s="143"/>
      <c r="F59" s="132"/>
      <c r="G59" s="144"/>
      <c r="H59" s="139" t="str">
        <f>IF(ISBLANK(F59),"-",VLOOKUP('ent1-&gt;ent2'!F59,'BDD 2'!$A$2:$H$6,2,FALSE))</f>
        <v>-</v>
      </c>
      <c r="I59" s="140" t="str">
        <f>IF(ISBLANK(F59),"-",VLOOKUP('ent1-&gt;ent2'!F59,'BDD 2'!$A$2:$H$6,3,FALSE))</f>
        <v>-</v>
      </c>
      <c r="J59" s="145"/>
      <c r="K59" s="135" t="str">
        <f t="shared" si="10"/>
        <v>-</v>
      </c>
      <c r="L59" s="175" t="e">
        <f>IF(F59="P1",G59*'BDD 2'!$D$2,VLOOKUP('ent1-&gt;ent2'!F59,'BDD 2'!$A$2:$H$6,4,FALSE))</f>
        <v>#N/A</v>
      </c>
      <c r="M59" s="168" t="e">
        <f t="shared" si="5"/>
        <v>#N/A</v>
      </c>
      <c r="N59" s="145"/>
      <c r="O59" s="136" t="str">
        <f t="shared" si="11"/>
        <v>-</v>
      </c>
      <c r="P59" s="138" t="str">
        <f t="shared" si="12"/>
        <v>-</v>
      </c>
      <c r="Q59" s="138" t="str">
        <f t="shared" si="13"/>
        <v>-</v>
      </c>
      <c r="R59" s="149"/>
      <c r="S59" s="149"/>
      <c r="T59" s="135" t="str">
        <f>IF(ISBLANK(E59),"-",VLOOKUP(J59,'BDD 2'!$A$9:$B$72,2,FALSE))</f>
        <v>-</v>
      </c>
      <c r="U59" s="136" t="e">
        <f>IF(T59="Heure_creuse",VLOOKUP('ent1-&gt;ent2'!F59,'BDD 2'!$A$2:$H$6,5,FALSE),VLOOKUP('ent1-&gt;ent2'!F59,'BDD 2'!$A$2:$H$6,7,FALSE))</f>
        <v>#N/A</v>
      </c>
      <c r="V59" s="161">
        <f t="shared" si="6"/>
        <v>-0.1</v>
      </c>
      <c r="W59" s="136" t="str">
        <f t="shared" si="7"/>
        <v>-</v>
      </c>
      <c r="X59" s="136" t="e">
        <f t="shared" si="8"/>
        <v>#N/A</v>
      </c>
      <c r="Y59" s="136" t="e">
        <f t="shared" si="9"/>
        <v>#N/A</v>
      </c>
    </row>
    <row r="60" spans="1:25" ht="40.5" customHeight="1" x14ac:dyDescent="0.25">
      <c r="A60" s="108" t="s">
        <v>85</v>
      </c>
      <c r="B60" s="141"/>
      <c r="C60" s="142"/>
      <c r="D60" s="143"/>
      <c r="E60" s="143"/>
      <c r="F60" s="132"/>
      <c r="G60" s="144"/>
      <c r="H60" s="139" t="str">
        <f>IF(ISBLANK(F60),"-",VLOOKUP('ent1-&gt;ent2'!F60,'BDD 2'!$A$2:$H$6,2,FALSE))</f>
        <v>-</v>
      </c>
      <c r="I60" s="140" t="str">
        <f>IF(ISBLANK(F60),"-",VLOOKUP('ent1-&gt;ent2'!F60,'BDD 2'!$A$2:$H$6,3,FALSE))</f>
        <v>-</v>
      </c>
      <c r="J60" s="145"/>
      <c r="K60" s="135" t="str">
        <f t="shared" si="10"/>
        <v>-</v>
      </c>
      <c r="L60" s="175" t="e">
        <f>IF(F60="P1",G60*'BDD 2'!$D$2,VLOOKUP('ent1-&gt;ent2'!F60,'BDD 2'!$A$2:$H$6,4,FALSE))</f>
        <v>#N/A</v>
      </c>
      <c r="M60" s="168" t="e">
        <f t="shared" si="5"/>
        <v>#N/A</v>
      </c>
      <c r="N60" s="145"/>
      <c r="O60" s="136" t="str">
        <f t="shared" si="11"/>
        <v>-</v>
      </c>
      <c r="P60" s="138" t="str">
        <f t="shared" si="12"/>
        <v>-</v>
      </c>
      <c r="Q60" s="138" t="str">
        <f t="shared" si="13"/>
        <v>-</v>
      </c>
      <c r="R60" s="149"/>
      <c r="S60" s="149"/>
      <c r="T60" s="135" t="str">
        <f>IF(ISBLANK(E60),"-",VLOOKUP(J60,'BDD 2'!$A$9:$B$72,2,FALSE))</f>
        <v>-</v>
      </c>
      <c r="U60" s="136" t="e">
        <f>IF(T60="Heure_creuse",VLOOKUP('ent1-&gt;ent2'!F60,'BDD 2'!$A$2:$H$6,5,FALSE),VLOOKUP('ent1-&gt;ent2'!F60,'BDD 2'!$A$2:$H$6,7,FALSE))</f>
        <v>#N/A</v>
      </c>
      <c r="V60" s="161">
        <f t="shared" si="6"/>
        <v>-0.1</v>
      </c>
      <c r="W60" s="136" t="str">
        <f t="shared" si="7"/>
        <v>-</v>
      </c>
      <c r="X60" s="136" t="e">
        <f t="shared" si="8"/>
        <v>#N/A</v>
      </c>
      <c r="Y60" s="136" t="e">
        <f t="shared" si="9"/>
        <v>#N/A</v>
      </c>
    </row>
    <row r="61" spans="1:25" ht="40.5" customHeight="1" x14ac:dyDescent="0.25">
      <c r="A61" s="108" t="s">
        <v>85</v>
      </c>
      <c r="B61" s="141"/>
      <c r="C61" s="142"/>
      <c r="D61" s="143"/>
      <c r="E61" s="143"/>
      <c r="F61" s="132"/>
      <c r="G61" s="144"/>
      <c r="H61" s="139" t="str">
        <f>IF(ISBLANK(F61),"-",VLOOKUP('ent1-&gt;ent2'!F61,'BDD 2'!$A$2:$H$6,2,FALSE))</f>
        <v>-</v>
      </c>
      <c r="I61" s="140" t="str">
        <f>IF(ISBLANK(F61),"-",VLOOKUP('ent1-&gt;ent2'!F61,'BDD 2'!$A$2:$H$6,3,FALSE))</f>
        <v>-</v>
      </c>
      <c r="J61" s="145"/>
      <c r="K61" s="135" t="str">
        <f t="shared" si="10"/>
        <v>-</v>
      </c>
      <c r="L61" s="175" t="e">
        <f>IF(F61="P1",G61*'BDD 2'!$D$2,VLOOKUP('ent1-&gt;ent2'!F61,'BDD 2'!$A$2:$H$6,4,FALSE))</f>
        <v>#N/A</v>
      </c>
      <c r="M61" s="168" t="e">
        <f t="shared" si="5"/>
        <v>#N/A</v>
      </c>
      <c r="N61" s="145"/>
      <c r="O61" s="136" t="str">
        <f t="shared" si="11"/>
        <v>-</v>
      </c>
      <c r="P61" s="138" t="str">
        <f t="shared" si="12"/>
        <v>-</v>
      </c>
      <c r="Q61" s="138" t="str">
        <f t="shared" si="13"/>
        <v>-</v>
      </c>
      <c r="R61" s="149"/>
      <c r="S61" s="149"/>
      <c r="T61" s="135" t="str">
        <f>IF(ISBLANK(E61),"-",VLOOKUP(J61,'BDD 2'!$A$9:$B$72,2,FALSE))</f>
        <v>-</v>
      </c>
      <c r="U61" s="136" t="e">
        <f>IF(T61="Heure_creuse",VLOOKUP('ent1-&gt;ent2'!F61,'BDD 2'!$A$2:$H$6,5,FALSE),VLOOKUP('ent1-&gt;ent2'!F61,'BDD 2'!$A$2:$H$6,7,FALSE))</f>
        <v>#N/A</v>
      </c>
      <c r="V61" s="161">
        <f t="shared" si="6"/>
        <v>-0.1</v>
      </c>
      <c r="W61" s="136" t="str">
        <f t="shared" si="7"/>
        <v>-</v>
      </c>
      <c r="X61" s="136" t="e">
        <f t="shared" si="8"/>
        <v>#N/A</v>
      </c>
      <c r="Y61" s="136" t="e">
        <f t="shared" si="9"/>
        <v>#N/A</v>
      </c>
    </row>
    <row r="62" spans="1:25" ht="40.5" customHeight="1" x14ac:dyDescent="0.25">
      <c r="A62" s="108" t="s">
        <v>85</v>
      </c>
      <c r="B62" s="141"/>
      <c r="C62" s="142"/>
      <c r="D62" s="143"/>
      <c r="E62" s="143"/>
      <c r="F62" s="132"/>
      <c r="G62" s="144"/>
      <c r="H62" s="139" t="str">
        <f>IF(ISBLANK(F62),"-",VLOOKUP('ent1-&gt;ent2'!F62,'BDD 2'!$A$2:$H$6,2,FALSE))</f>
        <v>-</v>
      </c>
      <c r="I62" s="140" t="str">
        <f>IF(ISBLANK(F62),"-",VLOOKUP('ent1-&gt;ent2'!F62,'BDD 2'!$A$2:$H$6,3,FALSE))</f>
        <v>-</v>
      </c>
      <c r="J62" s="145"/>
      <c r="K62" s="135" t="str">
        <f t="shared" si="10"/>
        <v>-</v>
      </c>
      <c r="L62" s="175" t="e">
        <f>IF(F62="P1",G62*'BDD 2'!$D$2,VLOOKUP('ent1-&gt;ent2'!F62,'BDD 2'!$A$2:$H$6,4,FALSE))</f>
        <v>#N/A</v>
      </c>
      <c r="M62" s="168" t="e">
        <f t="shared" si="5"/>
        <v>#N/A</v>
      </c>
      <c r="N62" s="145"/>
      <c r="O62" s="136" t="str">
        <f t="shared" si="11"/>
        <v>-</v>
      </c>
      <c r="P62" s="138" t="str">
        <f t="shared" si="12"/>
        <v>-</v>
      </c>
      <c r="Q62" s="138" t="str">
        <f t="shared" si="13"/>
        <v>-</v>
      </c>
      <c r="R62" s="149"/>
      <c r="S62" s="149"/>
      <c r="T62" s="135" t="str">
        <f>IF(ISBLANK(E62),"-",VLOOKUP(J62,'BDD 2'!$A$9:$B$72,2,FALSE))</f>
        <v>-</v>
      </c>
      <c r="U62" s="136" t="e">
        <f>IF(T62="Heure_creuse",VLOOKUP('ent1-&gt;ent2'!F62,'BDD 2'!$A$2:$H$6,5,FALSE),VLOOKUP('ent1-&gt;ent2'!F62,'BDD 2'!$A$2:$H$6,7,FALSE))</f>
        <v>#N/A</v>
      </c>
      <c r="V62" s="161">
        <f t="shared" si="6"/>
        <v>-0.1</v>
      </c>
      <c r="W62" s="136" t="str">
        <f t="shared" si="7"/>
        <v>-</v>
      </c>
      <c r="X62" s="136" t="e">
        <f t="shared" si="8"/>
        <v>#N/A</v>
      </c>
      <c r="Y62" s="136" t="e">
        <f t="shared" si="9"/>
        <v>#N/A</v>
      </c>
    </row>
    <row r="63" spans="1:25" ht="40.5" customHeight="1" x14ac:dyDescent="0.25">
      <c r="A63" s="108" t="s">
        <v>85</v>
      </c>
      <c r="B63" s="141"/>
      <c r="C63" s="142"/>
      <c r="D63" s="143"/>
      <c r="E63" s="143"/>
      <c r="F63" s="132"/>
      <c r="G63" s="144"/>
      <c r="H63" s="139" t="str">
        <f>IF(ISBLANK(F63),"-",VLOOKUP('ent1-&gt;ent2'!F63,'BDD 2'!$A$2:$H$6,2,FALSE))</f>
        <v>-</v>
      </c>
      <c r="I63" s="140" t="str">
        <f>IF(ISBLANK(F63),"-",VLOOKUP('ent1-&gt;ent2'!F63,'BDD 2'!$A$2:$H$6,3,FALSE))</f>
        <v>-</v>
      </c>
      <c r="J63" s="145"/>
      <c r="K63" s="135" t="str">
        <f t="shared" si="10"/>
        <v>-</v>
      </c>
      <c r="L63" s="175" t="e">
        <f>IF(F63="P1",G63*'BDD 2'!$D$2,VLOOKUP('ent1-&gt;ent2'!F63,'BDD 2'!$A$2:$H$6,4,FALSE))</f>
        <v>#N/A</v>
      </c>
      <c r="M63" s="168" t="e">
        <f t="shared" si="5"/>
        <v>#N/A</v>
      </c>
      <c r="N63" s="145"/>
      <c r="O63" s="136" t="str">
        <f t="shared" si="11"/>
        <v>-</v>
      </c>
      <c r="P63" s="138" t="str">
        <f t="shared" si="12"/>
        <v>-</v>
      </c>
      <c r="Q63" s="138" t="str">
        <f t="shared" si="13"/>
        <v>-</v>
      </c>
      <c r="R63" s="149"/>
      <c r="S63" s="149"/>
      <c r="T63" s="135" t="str">
        <f>IF(ISBLANK(E63),"-",VLOOKUP(J63,'BDD 2'!$A$9:$B$72,2,FALSE))</f>
        <v>-</v>
      </c>
      <c r="U63" s="136" t="e">
        <f>IF(T63="Heure_creuse",VLOOKUP('ent1-&gt;ent2'!F63,'BDD 2'!$A$2:$H$6,5,FALSE),VLOOKUP('ent1-&gt;ent2'!F63,'BDD 2'!$A$2:$H$6,7,FALSE))</f>
        <v>#N/A</v>
      </c>
      <c r="V63" s="161">
        <f t="shared" si="6"/>
        <v>-0.1</v>
      </c>
      <c r="W63" s="136" t="str">
        <f t="shared" si="7"/>
        <v>-</v>
      </c>
      <c r="X63" s="136" t="e">
        <f t="shared" si="8"/>
        <v>#N/A</v>
      </c>
      <c r="Y63" s="136" t="e">
        <f t="shared" si="9"/>
        <v>#N/A</v>
      </c>
    </row>
    <row r="64" spans="1:25" ht="40.5" customHeight="1" x14ac:dyDescent="0.25">
      <c r="A64" s="108" t="s">
        <v>85</v>
      </c>
      <c r="B64" s="141"/>
      <c r="C64" s="142"/>
      <c r="D64" s="143"/>
      <c r="E64" s="143"/>
      <c r="F64" s="132"/>
      <c r="G64" s="144"/>
      <c r="H64" s="139" t="str">
        <f>IF(ISBLANK(F64),"-",VLOOKUP('ent1-&gt;ent2'!F64,'BDD 2'!$A$2:$H$6,2,FALSE))</f>
        <v>-</v>
      </c>
      <c r="I64" s="140" t="str">
        <f>IF(ISBLANK(F64),"-",VLOOKUP('ent1-&gt;ent2'!F64,'BDD 2'!$A$2:$H$6,3,FALSE))</f>
        <v>-</v>
      </c>
      <c r="J64" s="145"/>
      <c r="K64" s="135" t="str">
        <f t="shared" si="10"/>
        <v>-</v>
      </c>
      <c r="L64" s="175" t="e">
        <f>IF(F64="P1",G64*'BDD 2'!$D$2,VLOOKUP('ent1-&gt;ent2'!F64,'BDD 2'!$A$2:$H$6,4,FALSE))</f>
        <v>#N/A</v>
      </c>
      <c r="M64" s="168" t="e">
        <f t="shared" si="5"/>
        <v>#N/A</v>
      </c>
      <c r="N64" s="145"/>
      <c r="O64" s="136" t="str">
        <f t="shared" si="11"/>
        <v>-</v>
      </c>
      <c r="P64" s="138" t="str">
        <f t="shared" si="12"/>
        <v>-</v>
      </c>
      <c r="Q64" s="138" t="str">
        <f t="shared" si="13"/>
        <v>-</v>
      </c>
      <c r="R64" s="149"/>
      <c r="S64" s="149"/>
      <c r="T64" s="135" t="str">
        <f>IF(ISBLANK(E64),"-",VLOOKUP(J64,'BDD 2'!$A$9:$B$72,2,FALSE))</f>
        <v>-</v>
      </c>
      <c r="U64" s="136" t="e">
        <f>IF(T64="Heure_creuse",VLOOKUP('ent1-&gt;ent2'!F64,'BDD 2'!$A$2:$H$6,5,FALSE),VLOOKUP('ent1-&gt;ent2'!F64,'BDD 2'!$A$2:$H$6,7,FALSE))</f>
        <v>#N/A</v>
      </c>
      <c r="V64" s="161">
        <f t="shared" si="6"/>
        <v>-0.1</v>
      </c>
      <c r="W64" s="136" t="str">
        <f t="shared" si="7"/>
        <v>-</v>
      </c>
      <c r="X64" s="136" t="e">
        <f t="shared" si="8"/>
        <v>#N/A</v>
      </c>
      <c r="Y64" s="136" t="e">
        <f t="shared" si="9"/>
        <v>#N/A</v>
      </c>
    </row>
    <row r="65" spans="1:25" ht="40.5" customHeight="1" x14ac:dyDescent="0.25">
      <c r="A65" s="108" t="s">
        <v>85</v>
      </c>
      <c r="B65" s="141"/>
      <c r="C65" s="142"/>
      <c r="D65" s="143"/>
      <c r="E65" s="143"/>
      <c r="F65" s="132"/>
      <c r="G65" s="144"/>
      <c r="H65" s="139" t="str">
        <f>IF(ISBLANK(F65),"-",VLOOKUP('ent1-&gt;ent2'!F65,'BDD 2'!$A$2:$H$6,2,FALSE))</f>
        <v>-</v>
      </c>
      <c r="I65" s="140" t="str">
        <f>IF(ISBLANK(F65),"-",VLOOKUP('ent1-&gt;ent2'!F65,'BDD 2'!$A$2:$H$6,3,FALSE))</f>
        <v>-</v>
      </c>
      <c r="J65" s="145"/>
      <c r="K65" s="135" t="str">
        <f t="shared" si="10"/>
        <v>-</v>
      </c>
      <c r="L65" s="175" t="e">
        <f>IF(F65="P1",G65*'BDD 2'!$D$2,VLOOKUP('ent1-&gt;ent2'!F65,'BDD 2'!$A$2:$H$6,4,FALSE))</f>
        <v>#N/A</v>
      </c>
      <c r="M65" s="168" t="e">
        <f t="shared" si="5"/>
        <v>#N/A</v>
      </c>
      <c r="N65" s="145"/>
      <c r="O65" s="136" t="str">
        <f t="shared" si="11"/>
        <v>-</v>
      </c>
      <c r="P65" s="138" t="str">
        <f t="shared" si="12"/>
        <v>-</v>
      </c>
      <c r="Q65" s="138" t="str">
        <f t="shared" si="13"/>
        <v>-</v>
      </c>
      <c r="R65" s="149"/>
      <c r="S65" s="149"/>
      <c r="T65" s="135" t="str">
        <f>IF(ISBLANK(E65),"-",VLOOKUP(J65,'BDD 2'!$A$9:$B$72,2,FALSE))</f>
        <v>-</v>
      </c>
      <c r="U65" s="136" t="e">
        <f>IF(T65="Heure_creuse",VLOOKUP('ent1-&gt;ent2'!F65,'BDD 2'!$A$2:$H$6,5,FALSE),VLOOKUP('ent1-&gt;ent2'!F65,'BDD 2'!$A$2:$H$6,7,FALSE))</f>
        <v>#N/A</v>
      </c>
      <c r="V65" s="161">
        <f t="shared" si="6"/>
        <v>-0.1</v>
      </c>
      <c r="W65" s="136" t="str">
        <f t="shared" si="7"/>
        <v>-</v>
      </c>
      <c r="X65" s="136" t="e">
        <f t="shared" si="8"/>
        <v>#N/A</v>
      </c>
      <c r="Y65" s="136" t="e">
        <f t="shared" si="9"/>
        <v>#N/A</v>
      </c>
    </row>
    <row r="66" spans="1:25" ht="40.5" customHeight="1" x14ac:dyDescent="0.25">
      <c r="A66" s="108" t="s">
        <v>85</v>
      </c>
      <c r="B66" s="141"/>
      <c r="C66" s="142"/>
      <c r="D66" s="143"/>
      <c r="E66" s="143"/>
      <c r="F66" s="132"/>
      <c r="G66" s="144"/>
      <c r="H66" s="139" t="str">
        <f>IF(ISBLANK(F66),"-",VLOOKUP('ent1-&gt;ent2'!F66,'BDD 2'!$A$2:$H$6,2,FALSE))</f>
        <v>-</v>
      </c>
      <c r="I66" s="140" t="str">
        <f>IF(ISBLANK(F66),"-",VLOOKUP('ent1-&gt;ent2'!F66,'BDD 2'!$A$2:$H$6,3,FALSE))</f>
        <v>-</v>
      </c>
      <c r="J66" s="145"/>
      <c r="K66" s="135" t="str">
        <f t="shared" si="10"/>
        <v>-</v>
      </c>
      <c r="L66" s="175" t="e">
        <f>IF(F66="P1",G66*'BDD 2'!$D$2,VLOOKUP('ent1-&gt;ent2'!F66,'BDD 2'!$A$2:$H$6,4,FALSE))</f>
        <v>#N/A</v>
      </c>
      <c r="M66" s="168" t="e">
        <f t="shared" si="5"/>
        <v>#N/A</v>
      </c>
      <c r="N66" s="145"/>
      <c r="O66" s="136" t="str">
        <f t="shared" si="11"/>
        <v>-</v>
      </c>
      <c r="P66" s="138" t="str">
        <f t="shared" si="12"/>
        <v>-</v>
      </c>
      <c r="Q66" s="138" t="str">
        <f t="shared" si="13"/>
        <v>-</v>
      </c>
      <c r="R66" s="149"/>
      <c r="S66" s="149"/>
      <c r="T66" s="135" t="str">
        <f>IF(ISBLANK(E66),"-",VLOOKUP(J66,'BDD 2'!$A$9:$B$72,2,FALSE))</f>
        <v>-</v>
      </c>
      <c r="U66" s="136" t="e">
        <f>IF(T66="Heure_creuse",VLOOKUP('ent1-&gt;ent2'!F66,'BDD 2'!$A$2:$H$6,5,FALSE),VLOOKUP('ent1-&gt;ent2'!F66,'BDD 2'!$A$2:$H$6,7,FALSE))</f>
        <v>#N/A</v>
      </c>
      <c r="V66" s="161">
        <f t="shared" si="6"/>
        <v>-0.1</v>
      </c>
      <c r="W66" s="136" t="str">
        <f t="shared" si="7"/>
        <v>-</v>
      </c>
      <c r="X66" s="136" t="e">
        <f t="shared" si="8"/>
        <v>#N/A</v>
      </c>
      <c r="Y66" s="136" t="e">
        <f t="shared" si="9"/>
        <v>#N/A</v>
      </c>
    </row>
    <row r="67" spans="1:25" ht="40.5" customHeight="1" x14ac:dyDescent="0.25">
      <c r="A67" s="108" t="s">
        <v>85</v>
      </c>
      <c r="B67" s="141"/>
      <c r="C67" s="142"/>
      <c r="D67" s="143"/>
      <c r="E67" s="143"/>
      <c r="F67" s="132"/>
      <c r="G67" s="144"/>
      <c r="H67" s="139" t="str">
        <f>IF(ISBLANK(F67),"-",VLOOKUP('ent1-&gt;ent2'!F67,'BDD 2'!$A$2:$H$6,2,FALSE))</f>
        <v>-</v>
      </c>
      <c r="I67" s="140" t="str">
        <f>IF(ISBLANK(F67),"-",VLOOKUP('ent1-&gt;ent2'!F67,'BDD 2'!$A$2:$H$6,3,FALSE))</f>
        <v>-</v>
      </c>
      <c r="J67" s="145"/>
      <c r="K67" s="135" t="str">
        <f t="shared" si="10"/>
        <v>-</v>
      </c>
      <c r="L67" s="175" t="e">
        <f>IF(F67="P1",G67*'BDD 2'!$D$2,VLOOKUP('ent1-&gt;ent2'!F67,'BDD 2'!$A$2:$H$6,4,FALSE))</f>
        <v>#N/A</v>
      </c>
      <c r="M67" s="168" t="e">
        <f t="shared" si="5"/>
        <v>#N/A</v>
      </c>
      <c r="N67" s="145"/>
      <c r="O67" s="136" t="str">
        <f t="shared" si="11"/>
        <v>-</v>
      </c>
      <c r="P67" s="138" t="str">
        <f t="shared" si="12"/>
        <v>-</v>
      </c>
      <c r="Q67" s="138" t="str">
        <f t="shared" si="13"/>
        <v>-</v>
      </c>
      <c r="R67" s="149"/>
      <c r="S67" s="149"/>
      <c r="T67" s="135" t="str">
        <f>IF(ISBLANK(E67),"-",VLOOKUP(J67,'BDD 2'!$A$9:$B$72,2,FALSE))</f>
        <v>-</v>
      </c>
      <c r="U67" s="136" t="e">
        <f>IF(T67="Heure_creuse",VLOOKUP('ent1-&gt;ent2'!F67,'BDD 2'!$A$2:$H$6,5,FALSE),VLOOKUP('ent1-&gt;ent2'!F67,'BDD 2'!$A$2:$H$6,7,FALSE))</f>
        <v>#N/A</v>
      </c>
      <c r="V67" s="161">
        <f t="shared" si="6"/>
        <v>-0.1</v>
      </c>
      <c r="W67" s="136" t="str">
        <f t="shared" si="7"/>
        <v>-</v>
      </c>
      <c r="X67" s="136" t="e">
        <f t="shared" si="8"/>
        <v>#N/A</v>
      </c>
      <c r="Y67" s="136" t="e">
        <f t="shared" si="9"/>
        <v>#N/A</v>
      </c>
    </row>
    <row r="68" spans="1:25" ht="40.5" customHeight="1" x14ac:dyDescent="0.25">
      <c r="A68" s="108" t="s">
        <v>85</v>
      </c>
      <c r="B68" s="141"/>
      <c r="C68" s="142"/>
      <c r="D68" s="143"/>
      <c r="E68" s="143"/>
      <c r="F68" s="132"/>
      <c r="G68" s="144"/>
      <c r="H68" s="139" t="str">
        <f>IF(ISBLANK(F68),"-",VLOOKUP('ent1-&gt;ent2'!F68,'BDD 2'!$A$2:$H$6,2,FALSE))</f>
        <v>-</v>
      </c>
      <c r="I68" s="140" t="str">
        <f>IF(ISBLANK(F68),"-",VLOOKUP('ent1-&gt;ent2'!F68,'BDD 2'!$A$2:$H$6,3,FALSE))</f>
        <v>-</v>
      </c>
      <c r="J68" s="145"/>
      <c r="K68" s="135" t="str">
        <f t="shared" si="10"/>
        <v>-</v>
      </c>
      <c r="L68" s="175" t="e">
        <f>IF(F68="P1",G68*'BDD 2'!$D$2,VLOOKUP('ent1-&gt;ent2'!F68,'BDD 2'!$A$2:$H$6,4,FALSE))</f>
        <v>#N/A</v>
      </c>
      <c r="M68" s="168" t="e">
        <f t="shared" si="5"/>
        <v>#N/A</v>
      </c>
      <c r="N68" s="145"/>
      <c r="O68" s="136" t="str">
        <f t="shared" si="11"/>
        <v>-</v>
      </c>
      <c r="P68" s="138" t="str">
        <f t="shared" si="12"/>
        <v>-</v>
      </c>
      <c r="Q68" s="138" t="str">
        <f t="shared" si="13"/>
        <v>-</v>
      </c>
      <c r="R68" s="149"/>
      <c r="S68" s="149"/>
      <c r="T68" s="135" t="str">
        <f>IF(ISBLANK(E68),"-",VLOOKUP(J68,'BDD 2'!$A$9:$B$72,2,FALSE))</f>
        <v>-</v>
      </c>
      <c r="U68" s="136" t="e">
        <f>IF(T68="Heure_creuse",VLOOKUP('ent1-&gt;ent2'!F68,'BDD 2'!$A$2:$H$6,5,FALSE),VLOOKUP('ent1-&gt;ent2'!F68,'BDD 2'!$A$2:$H$6,7,FALSE))</f>
        <v>#N/A</v>
      </c>
      <c r="V68" s="161">
        <f t="shared" si="6"/>
        <v>-0.1</v>
      </c>
      <c r="W68" s="136" t="str">
        <f t="shared" si="7"/>
        <v>-</v>
      </c>
      <c r="X68" s="136" t="e">
        <f t="shared" si="8"/>
        <v>#N/A</v>
      </c>
      <c r="Y68" s="136" t="e">
        <f t="shared" si="9"/>
        <v>#N/A</v>
      </c>
    </row>
    <row r="69" spans="1:25" ht="40.5" customHeight="1" x14ac:dyDescent="0.25">
      <c r="A69" s="108" t="s">
        <v>85</v>
      </c>
      <c r="B69" s="141"/>
      <c r="C69" s="142"/>
      <c r="D69" s="143"/>
      <c r="E69" s="143"/>
      <c r="F69" s="132"/>
      <c r="G69" s="144"/>
      <c r="H69" s="139" t="str">
        <f>IF(ISBLANK(F69),"-",VLOOKUP('ent1-&gt;ent2'!F69,'BDD 2'!$A$2:$H$6,2,FALSE))</f>
        <v>-</v>
      </c>
      <c r="I69" s="140" t="str">
        <f>IF(ISBLANK(F69),"-",VLOOKUP('ent1-&gt;ent2'!F69,'BDD 2'!$A$2:$H$6,3,FALSE))</f>
        <v>-</v>
      </c>
      <c r="J69" s="145"/>
      <c r="K69" s="135" t="str">
        <f t="shared" ref="K69:K100" si="14">IF(ISBLANK(J69),"-",+J69+I69)</f>
        <v>-</v>
      </c>
      <c r="L69" s="175" t="e">
        <f>IF(F69="P1",G69*'BDD 2'!$D$2,VLOOKUP('ent1-&gt;ent2'!F69,'BDD 2'!$A$2:$H$6,4,FALSE))</f>
        <v>#N/A</v>
      </c>
      <c r="M69" s="168" t="e">
        <f t="shared" si="5"/>
        <v>#N/A</v>
      </c>
      <c r="N69" s="145"/>
      <c r="O69" s="136" t="str">
        <f t="shared" ref="O69:O100" si="15">IF(ISBLANK(J69),"-",L69-M69)</f>
        <v>-</v>
      </c>
      <c r="P69" s="138" t="str">
        <f t="shared" ref="P69:P100" si="16">IF(ISBLANK(J69),"-",J69-$P$4)</f>
        <v>-</v>
      </c>
      <c r="Q69" s="138" t="str">
        <f t="shared" ref="Q69:Q100" si="17">IF(ISBLANK(J69),"-",K69+$P$4)</f>
        <v>-</v>
      </c>
      <c r="R69" s="149"/>
      <c r="S69" s="149"/>
      <c r="T69" s="135" t="str">
        <f>IF(ISBLANK(E69),"-",VLOOKUP(J69,'BDD 2'!$A$9:$B$72,2,FALSE))</f>
        <v>-</v>
      </c>
      <c r="U69" s="136" t="e">
        <f>IF(T69="Heure_creuse",VLOOKUP('ent1-&gt;ent2'!F69,'BDD 2'!$A$2:$H$6,5,FALSE),VLOOKUP('ent1-&gt;ent2'!F69,'BDD 2'!$A$2:$H$6,7,FALSE))</f>
        <v>#N/A</v>
      </c>
      <c r="V69" s="161">
        <f t="shared" si="6"/>
        <v>-0.1</v>
      </c>
      <c r="W69" s="136" t="str">
        <f t="shared" si="7"/>
        <v>-</v>
      </c>
      <c r="X69" s="136" t="e">
        <f t="shared" si="8"/>
        <v>#N/A</v>
      </c>
      <c r="Y69" s="136" t="e">
        <f t="shared" si="9"/>
        <v>#N/A</v>
      </c>
    </row>
    <row r="70" spans="1:25" ht="40.5" customHeight="1" x14ac:dyDescent="0.25">
      <c r="A70" s="108" t="s">
        <v>85</v>
      </c>
      <c r="B70" s="141"/>
      <c r="C70" s="142"/>
      <c r="D70" s="143"/>
      <c r="E70" s="143"/>
      <c r="F70" s="132"/>
      <c r="G70" s="144"/>
      <c r="H70" s="139" t="str">
        <f>IF(ISBLANK(F70),"-",VLOOKUP('ent1-&gt;ent2'!F70,'BDD 2'!$A$2:$H$6,2,FALSE))</f>
        <v>-</v>
      </c>
      <c r="I70" s="140" t="str">
        <f>IF(ISBLANK(F70),"-",VLOOKUP('ent1-&gt;ent2'!F70,'BDD 2'!$A$2:$H$6,3,FALSE))</f>
        <v>-</v>
      </c>
      <c r="J70" s="145"/>
      <c r="K70" s="135" t="str">
        <f t="shared" si="14"/>
        <v>-</v>
      </c>
      <c r="L70" s="175" t="e">
        <f>IF(F70="P1",G70*'BDD 2'!$D$2,VLOOKUP('ent1-&gt;ent2'!F70,'BDD 2'!$A$2:$H$6,4,FALSE))</f>
        <v>#N/A</v>
      </c>
      <c r="M70" s="168" t="e">
        <f t="shared" ref="M70:M133" si="18">IF(ISBLANK(L70),0,+L70*$M$3)</f>
        <v>#N/A</v>
      </c>
      <c r="N70" s="145"/>
      <c r="O70" s="136" t="str">
        <f t="shared" si="15"/>
        <v>-</v>
      </c>
      <c r="P70" s="138" t="str">
        <f t="shared" si="16"/>
        <v>-</v>
      </c>
      <c r="Q70" s="138" t="str">
        <f t="shared" si="17"/>
        <v>-</v>
      </c>
      <c r="R70" s="149"/>
      <c r="S70" s="149"/>
      <c r="T70" s="135" t="str">
        <f>IF(ISBLANK(E70),"-",VLOOKUP(J70,'BDD 2'!$A$9:$B$72,2,FALSE))</f>
        <v>-</v>
      </c>
      <c r="U70" s="136" t="e">
        <f>IF(T70="Heure_creuse",VLOOKUP('ent1-&gt;ent2'!F70,'BDD 2'!$A$2:$H$6,5,FALSE),VLOOKUP('ent1-&gt;ent2'!F70,'BDD 2'!$A$2:$H$6,7,FALSE))</f>
        <v>#N/A</v>
      </c>
      <c r="V70" s="161">
        <f t="shared" ref="V70:V133" si="19">IF(T70="Heures_pleine",-15,-0.1)</f>
        <v>-0.1</v>
      </c>
      <c r="W70" s="136" t="str">
        <f t="shared" ref="W70:W133" si="20">IF(ISBLANK(F70),"-",L70+L70*V70)</f>
        <v>-</v>
      </c>
      <c r="X70" s="136" t="e">
        <f t="shared" ref="X70:X133" si="21">ABS(U70-W70)</f>
        <v>#N/A</v>
      </c>
      <c r="Y70" s="136" t="e">
        <f t="shared" ref="Y70:Y133" si="22">+IF(U70&gt;V70,$T$4,$V$4)</f>
        <v>#N/A</v>
      </c>
    </row>
    <row r="71" spans="1:25" ht="40.5" customHeight="1" x14ac:dyDescent="0.25">
      <c r="A71" s="108" t="s">
        <v>85</v>
      </c>
      <c r="B71" s="141"/>
      <c r="C71" s="142"/>
      <c r="D71" s="143"/>
      <c r="E71" s="143"/>
      <c r="F71" s="132"/>
      <c r="G71" s="144"/>
      <c r="H71" s="139" t="str">
        <f>IF(ISBLANK(F71),"-",VLOOKUP('ent1-&gt;ent2'!F71,'BDD 2'!$A$2:$H$6,2,FALSE))</f>
        <v>-</v>
      </c>
      <c r="I71" s="140" t="str">
        <f>IF(ISBLANK(F71),"-",VLOOKUP('ent1-&gt;ent2'!F71,'BDD 2'!$A$2:$H$6,3,FALSE))</f>
        <v>-</v>
      </c>
      <c r="J71" s="145"/>
      <c r="K71" s="135" t="str">
        <f t="shared" si="14"/>
        <v>-</v>
      </c>
      <c r="L71" s="175" t="e">
        <f>IF(F71="P1",G71*'BDD 2'!$D$2,VLOOKUP('ent1-&gt;ent2'!F71,'BDD 2'!$A$2:$H$6,4,FALSE))</f>
        <v>#N/A</v>
      </c>
      <c r="M71" s="168" t="e">
        <f t="shared" si="18"/>
        <v>#N/A</v>
      </c>
      <c r="N71" s="145"/>
      <c r="O71" s="136" t="str">
        <f t="shared" si="15"/>
        <v>-</v>
      </c>
      <c r="P71" s="138" t="str">
        <f t="shared" si="16"/>
        <v>-</v>
      </c>
      <c r="Q71" s="138" t="str">
        <f t="shared" si="17"/>
        <v>-</v>
      </c>
      <c r="R71" s="149"/>
      <c r="S71" s="149"/>
      <c r="T71" s="135" t="str">
        <f>IF(ISBLANK(E71),"-",VLOOKUP(J71,'BDD 2'!$A$9:$B$72,2,FALSE))</f>
        <v>-</v>
      </c>
      <c r="U71" s="136" t="e">
        <f>IF(T71="Heure_creuse",VLOOKUP('ent1-&gt;ent2'!F71,'BDD 2'!$A$2:$H$6,5,FALSE),VLOOKUP('ent1-&gt;ent2'!F71,'BDD 2'!$A$2:$H$6,7,FALSE))</f>
        <v>#N/A</v>
      </c>
      <c r="V71" s="161">
        <f t="shared" si="19"/>
        <v>-0.1</v>
      </c>
      <c r="W71" s="136" t="str">
        <f t="shared" si="20"/>
        <v>-</v>
      </c>
      <c r="X71" s="136" t="e">
        <f t="shared" si="21"/>
        <v>#N/A</v>
      </c>
      <c r="Y71" s="136" t="e">
        <f t="shared" si="22"/>
        <v>#N/A</v>
      </c>
    </row>
    <row r="72" spans="1:25" ht="40.5" customHeight="1" x14ac:dyDescent="0.25">
      <c r="A72" s="108" t="s">
        <v>85</v>
      </c>
      <c r="B72" s="141"/>
      <c r="C72" s="142"/>
      <c r="D72" s="143"/>
      <c r="E72" s="143"/>
      <c r="F72" s="132"/>
      <c r="G72" s="144"/>
      <c r="H72" s="139" t="str">
        <f>IF(ISBLANK(F72),"-",VLOOKUP('ent1-&gt;ent2'!F72,'BDD 2'!$A$2:$H$6,2,FALSE))</f>
        <v>-</v>
      </c>
      <c r="I72" s="140" t="str">
        <f>IF(ISBLANK(F72),"-",VLOOKUP('ent1-&gt;ent2'!F72,'BDD 2'!$A$2:$H$6,3,FALSE))</f>
        <v>-</v>
      </c>
      <c r="J72" s="145"/>
      <c r="K72" s="135" t="str">
        <f t="shared" si="14"/>
        <v>-</v>
      </c>
      <c r="L72" s="175" t="e">
        <f>IF(F72="P1",G72*'BDD 2'!$D$2,VLOOKUP('ent1-&gt;ent2'!F72,'BDD 2'!$A$2:$H$6,4,FALSE))</f>
        <v>#N/A</v>
      </c>
      <c r="M72" s="168" t="e">
        <f t="shared" si="18"/>
        <v>#N/A</v>
      </c>
      <c r="N72" s="145"/>
      <c r="O72" s="136" t="str">
        <f t="shared" si="15"/>
        <v>-</v>
      </c>
      <c r="P72" s="138" t="str">
        <f t="shared" si="16"/>
        <v>-</v>
      </c>
      <c r="Q72" s="138" t="str">
        <f t="shared" si="17"/>
        <v>-</v>
      </c>
      <c r="R72" s="149"/>
      <c r="S72" s="149"/>
      <c r="T72" s="135" t="str">
        <f>IF(ISBLANK(E72),"-",VLOOKUP(J72,'BDD 2'!$A$9:$B$72,2,FALSE))</f>
        <v>-</v>
      </c>
      <c r="U72" s="136" t="e">
        <f>IF(T72="Heure_creuse",VLOOKUP('ent1-&gt;ent2'!F72,'BDD 2'!$A$2:$H$6,5,FALSE),VLOOKUP('ent1-&gt;ent2'!F72,'BDD 2'!$A$2:$H$6,7,FALSE))</f>
        <v>#N/A</v>
      </c>
      <c r="V72" s="161">
        <f t="shared" si="19"/>
        <v>-0.1</v>
      </c>
      <c r="W72" s="136" t="str">
        <f t="shared" si="20"/>
        <v>-</v>
      </c>
      <c r="X72" s="136" t="e">
        <f t="shared" si="21"/>
        <v>#N/A</v>
      </c>
      <c r="Y72" s="136" t="e">
        <f t="shared" si="22"/>
        <v>#N/A</v>
      </c>
    </row>
    <row r="73" spans="1:25" ht="40.5" customHeight="1" x14ac:dyDescent="0.25">
      <c r="A73" s="108" t="s">
        <v>85</v>
      </c>
      <c r="B73" s="141"/>
      <c r="C73" s="142"/>
      <c r="D73" s="143"/>
      <c r="E73" s="143"/>
      <c r="F73" s="132"/>
      <c r="G73" s="144"/>
      <c r="H73" s="139" t="str">
        <f>IF(ISBLANK(F73),"-",VLOOKUP('ent1-&gt;ent2'!F73,'BDD 2'!$A$2:$H$6,2,FALSE))</f>
        <v>-</v>
      </c>
      <c r="I73" s="140" t="str">
        <f>IF(ISBLANK(F73),"-",VLOOKUP('ent1-&gt;ent2'!F73,'BDD 2'!$A$2:$H$6,3,FALSE))</f>
        <v>-</v>
      </c>
      <c r="J73" s="145"/>
      <c r="K73" s="135" t="str">
        <f t="shared" si="14"/>
        <v>-</v>
      </c>
      <c r="L73" s="175" t="e">
        <f>IF(F73="P1",G73*'BDD 2'!$D$2,VLOOKUP('ent1-&gt;ent2'!F73,'BDD 2'!$A$2:$H$6,4,FALSE))</f>
        <v>#N/A</v>
      </c>
      <c r="M73" s="168" t="e">
        <f t="shared" si="18"/>
        <v>#N/A</v>
      </c>
      <c r="N73" s="145"/>
      <c r="O73" s="136" t="str">
        <f t="shared" si="15"/>
        <v>-</v>
      </c>
      <c r="P73" s="138" t="str">
        <f t="shared" si="16"/>
        <v>-</v>
      </c>
      <c r="Q73" s="138" t="str">
        <f t="shared" si="17"/>
        <v>-</v>
      </c>
      <c r="R73" s="149"/>
      <c r="S73" s="149"/>
      <c r="T73" s="135" t="str">
        <f>IF(ISBLANK(E73),"-",VLOOKUP(J73,'BDD 2'!$A$9:$B$72,2,FALSE))</f>
        <v>-</v>
      </c>
      <c r="U73" s="136" t="e">
        <f>IF(T73="Heure_creuse",VLOOKUP('ent1-&gt;ent2'!F73,'BDD 2'!$A$2:$H$6,5,FALSE),VLOOKUP('ent1-&gt;ent2'!F73,'BDD 2'!$A$2:$H$6,7,FALSE))</f>
        <v>#N/A</v>
      </c>
      <c r="V73" s="161">
        <f t="shared" si="19"/>
        <v>-0.1</v>
      </c>
      <c r="W73" s="136" t="str">
        <f t="shared" si="20"/>
        <v>-</v>
      </c>
      <c r="X73" s="136" t="e">
        <f t="shared" si="21"/>
        <v>#N/A</v>
      </c>
      <c r="Y73" s="136" t="e">
        <f t="shared" si="22"/>
        <v>#N/A</v>
      </c>
    </row>
    <row r="74" spans="1:25" ht="40.5" customHeight="1" x14ac:dyDescent="0.25">
      <c r="A74" s="108" t="s">
        <v>85</v>
      </c>
      <c r="B74" s="141"/>
      <c r="C74" s="142"/>
      <c r="D74" s="143"/>
      <c r="E74" s="143"/>
      <c r="F74" s="132"/>
      <c r="G74" s="144"/>
      <c r="H74" s="139" t="str">
        <f>IF(ISBLANK(F74),"-",VLOOKUP('ent1-&gt;ent2'!F74,'BDD 2'!$A$2:$H$6,2,FALSE))</f>
        <v>-</v>
      </c>
      <c r="I74" s="140" t="str">
        <f>IF(ISBLANK(F74),"-",VLOOKUP('ent1-&gt;ent2'!F74,'BDD 2'!$A$2:$H$6,3,FALSE))</f>
        <v>-</v>
      </c>
      <c r="J74" s="145"/>
      <c r="K74" s="135" t="str">
        <f t="shared" si="14"/>
        <v>-</v>
      </c>
      <c r="L74" s="175" t="e">
        <f>IF(F74="P1",G74*'BDD 2'!$D$2,VLOOKUP('ent1-&gt;ent2'!F74,'BDD 2'!$A$2:$H$6,4,FALSE))</f>
        <v>#N/A</v>
      </c>
      <c r="M74" s="168" t="e">
        <f t="shared" si="18"/>
        <v>#N/A</v>
      </c>
      <c r="N74" s="145"/>
      <c r="O74" s="136" t="str">
        <f t="shared" si="15"/>
        <v>-</v>
      </c>
      <c r="P74" s="138" t="str">
        <f t="shared" si="16"/>
        <v>-</v>
      </c>
      <c r="Q74" s="138" t="str">
        <f t="shared" si="17"/>
        <v>-</v>
      </c>
      <c r="R74" s="149"/>
      <c r="S74" s="149"/>
      <c r="T74" s="135" t="str">
        <f>IF(ISBLANK(E74),"-",VLOOKUP(J74,'BDD 2'!$A$9:$B$72,2,FALSE))</f>
        <v>-</v>
      </c>
      <c r="U74" s="136" t="e">
        <f>IF(T74="Heure_creuse",VLOOKUP('ent1-&gt;ent2'!F74,'BDD 2'!$A$2:$H$6,5,FALSE),VLOOKUP('ent1-&gt;ent2'!F74,'BDD 2'!$A$2:$H$6,7,FALSE))</f>
        <v>#N/A</v>
      </c>
      <c r="V74" s="161">
        <f t="shared" si="19"/>
        <v>-0.1</v>
      </c>
      <c r="W74" s="136" t="str">
        <f t="shared" si="20"/>
        <v>-</v>
      </c>
      <c r="X74" s="136" t="e">
        <f t="shared" si="21"/>
        <v>#N/A</v>
      </c>
      <c r="Y74" s="136" t="e">
        <f t="shared" si="22"/>
        <v>#N/A</v>
      </c>
    </row>
    <row r="75" spans="1:25" ht="40.5" customHeight="1" x14ac:dyDescent="0.25">
      <c r="A75" s="108" t="s">
        <v>85</v>
      </c>
      <c r="B75" s="141"/>
      <c r="C75" s="142"/>
      <c r="D75" s="143"/>
      <c r="E75" s="143"/>
      <c r="F75" s="132"/>
      <c r="G75" s="144"/>
      <c r="H75" s="139" t="str">
        <f>IF(ISBLANK(F75),"-",VLOOKUP('ent1-&gt;ent2'!F75,'BDD 2'!$A$2:$H$6,2,FALSE))</f>
        <v>-</v>
      </c>
      <c r="I75" s="140" t="str">
        <f>IF(ISBLANK(F75),"-",VLOOKUP('ent1-&gt;ent2'!F75,'BDD 2'!$A$2:$H$6,3,FALSE))</f>
        <v>-</v>
      </c>
      <c r="J75" s="145"/>
      <c r="K75" s="135" t="str">
        <f t="shared" si="14"/>
        <v>-</v>
      </c>
      <c r="L75" s="175" t="e">
        <f>IF(F75="P1",G75*'BDD 2'!$D$2,VLOOKUP('ent1-&gt;ent2'!F75,'BDD 2'!$A$2:$H$6,4,FALSE))</f>
        <v>#N/A</v>
      </c>
      <c r="M75" s="168" t="e">
        <f t="shared" si="18"/>
        <v>#N/A</v>
      </c>
      <c r="N75" s="145"/>
      <c r="O75" s="136" t="str">
        <f t="shared" si="15"/>
        <v>-</v>
      </c>
      <c r="P75" s="138" t="str">
        <f t="shared" si="16"/>
        <v>-</v>
      </c>
      <c r="Q75" s="138" t="str">
        <f t="shared" si="17"/>
        <v>-</v>
      </c>
      <c r="R75" s="149"/>
      <c r="S75" s="149"/>
      <c r="T75" s="135" t="str">
        <f>IF(ISBLANK(E75),"-",VLOOKUP(J75,'BDD 2'!$A$9:$B$72,2,FALSE))</f>
        <v>-</v>
      </c>
      <c r="U75" s="136" t="e">
        <f>IF(T75="Heure_creuse",VLOOKUP('ent1-&gt;ent2'!F75,'BDD 2'!$A$2:$H$6,5,FALSE),VLOOKUP('ent1-&gt;ent2'!F75,'BDD 2'!$A$2:$H$6,7,FALSE))</f>
        <v>#N/A</v>
      </c>
      <c r="V75" s="161">
        <f t="shared" si="19"/>
        <v>-0.1</v>
      </c>
      <c r="W75" s="136" t="str">
        <f t="shared" si="20"/>
        <v>-</v>
      </c>
      <c r="X75" s="136" t="e">
        <f t="shared" si="21"/>
        <v>#N/A</v>
      </c>
      <c r="Y75" s="136" t="e">
        <f t="shared" si="22"/>
        <v>#N/A</v>
      </c>
    </row>
    <row r="76" spans="1:25" ht="40.5" customHeight="1" x14ac:dyDescent="0.25">
      <c r="A76" s="108" t="s">
        <v>85</v>
      </c>
      <c r="B76" s="141"/>
      <c r="C76" s="142"/>
      <c r="D76" s="143"/>
      <c r="E76" s="143"/>
      <c r="F76" s="132"/>
      <c r="G76" s="144"/>
      <c r="H76" s="139" t="str">
        <f>IF(ISBLANK(F76),"-",VLOOKUP('ent1-&gt;ent2'!F76,'BDD 2'!$A$2:$H$6,2,FALSE))</f>
        <v>-</v>
      </c>
      <c r="I76" s="140" t="str">
        <f>IF(ISBLANK(F76),"-",VLOOKUP('ent1-&gt;ent2'!F76,'BDD 2'!$A$2:$H$6,3,FALSE))</f>
        <v>-</v>
      </c>
      <c r="J76" s="145"/>
      <c r="K76" s="135" t="str">
        <f t="shared" si="14"/>
        <v>-</v>
      </c>
      <c r="L76" s="175" t="e">
        <f>IF(F76="P1",G76*'BDD 2'!$D$2,VLOOKUP('ent1-&gt;ent2'!F76,'BDD 2'!$A$2:$H$6,4,FALSE))</f>
        <v>#N/A</v>
      </c>
      <c r="M76" s="168" t="e">
        <f t="shared" si="18"/>
        <v>#N/A</v>
      </c>
      <c r="N76" s="145"/>
      <c r="O76" s="136" t="str">
        <f t="shared" si="15"/>
        <v>-</v>
      </c>
      <c r="P76" s="138" t="str">
        <f t="shared" si="16"/>
        <v>-</v>
      </c>
      <c r="Q76" s="138" t="str">
        <f t="shared" si="17"/>
        <v>-</v>
      </c>
      <c r="R76" s="149"/>
      <c r="S76" s="149"/>
      <c r="T76" s="135" t="str">
        <f>IF(ISBLANK(E76),"-",VLOOKUP(J76,'BDD 2'!$A$9:$B$72,2,FALSE))</f>
        <v>-</v>
      </c>
      <c r="U76" s="136" t="e">
        <f>IF(T76="Heure_creuse",VLOOKUP('ent1-&gt;ent2'!F76,'BDD 2'!$A$2:$H$6,5,FALSE),VLOOKUP('ent1-&gt;ent2'!F76,'BDD 2'!$A$2:$H$6,7,FALSE))</f>
        <v>#N/A</v>
      </c>
      <c r="V76" s="161">
        <f t="shared" si="19"/>
        <v>-0.1</v>
      </c>
      <c r="W76" s="136" t="str">
        <f t="shared" si="20"/>
        <v>-</v>
      </c>
      <c r="X76" s="136" t="e">
        <f t="shared" si="21"/>
        <v>#N/A</v>
      </c>
      <c r="Y76" s="136" t="e">
        <f t="shared" si="22"/>
        <v>#N/A</v>
      </c>
    </row>
    <row r="77" spans="1:25" ht="40.5" customHeight="1" x14ac:dyDescent="0.25">
      <c r="A77" s="108" t="s">
        <v>85</v>
      </c>
      <c r="B77" s="141"/>
      <c r="C77" s="142"/>
      <c r="D77" s="143"/>
      <c r="E77" s="143"/>
      <c r="F77" s="132"/>
      <c r="G77" s="144"/>
      <c r="H77" s="139" t="str">
        <f>IF(ISBLANK(F77),"-",VLOOKUP('ent1-&gt;ent2'!F77,'BDD 2'!$A$2:$H$6,2,FALSE))</f>
        <v>-</v>
      </c>
      <c r="I77" s="140" t="str">
        <f>IF(ISBLANK(F77),"-",VLOOKUP('ent1-&gt;ent2'!F77,'BDD 2'!$A$2:$H$6,3,FALSE))</f>
        <v>-</v>
      </c>
      <c r="J77" s="145"/>
      <c r="K77" s="135" t="str">
        <f t="shared" si="14"/>
        <v>-</v>
      </c>
      <c r="L77" s="175" t="e">
        <f>IF(F77="P1",G77*'BDD 2'!$D$2,VLOOKUP('ent1-&gt;ent2'!F77,'BDD 2'!$A$2:$H$6,4,FALSE))</f>
        <v>#N/A</v>
      </c>
      <c r="M77" s="168" t="e">
        <f t="shared" si="18"/>
        <v>#N/A</v>
      </c>
      <c r="N77" s="145"/>
      <c r="O77" s="136" t="str">
        <f t="shared" si="15"/>
        <v>-</v>
      </c>
      <c r="P77" s="138" t="str">
        <f t="shared" si="16"/>
        <v>-</v>
      </c>
      <c r="Q77" s="138" t="str">
        <f t="shared" si="17"/>
        <v>-</v>
      </c>
      <c r="R77" s="149"/>
      <c r="S77" s="149"/>
      <c r="T77" s="135" t="str">
        <f>IF(ISBLANK(E77),"-",VLOOKUP(J77,'BDD 2'!$A$9:$B$72,2,FALSE))</f>
        <v>-</v>
      </c>
      <c r="U77" s="136" t="e">
        <f>IF(T77="Heure_creuse",VLOOKUP('ent1-&gt;ent2'!F77,'BDD 2'!$A$2:$H$6,5,FALSE),VLOOKUP('ent1-&gt;ent2'!F77,'BDD 2'!$A$2:$H$6,7,FALSE))</f>
        <v>#N/A</v>
      </c>
      <c r="V77" s="161">
        <f t="shared" si="19"/>
        <v>-0.1</v>
      </c>
      <c r="W77" s="136" t="str">
        <f t="shared" si="20"/>
        <v>-</v>
      </c>
      <c r="X77" s="136" t="e">
        <f t="shared" si="21"/>
        <v>#N/A</v>
      </c>
      <c r="Y77" s="136" t="e">
        <f t="shared" si="22"/>
        <v>#N/A</v>
      </c>
    </row>
    <row r="78" spans="1:25" ht="40.5" customHeight="1" x14ac:dyDescent="0.25">
      <c r="A78" s="108" t="s">
        <v>85</v>
      </c>
      <c r="B78" s="141"/>
      <c r="C78" s="142"/>
      <c r="D78" s="143"/>
      <c r="E78" s="143"/>
      <c r="F78" s="132"/>
      <c r="G78" s="144"/>
      <c r="H78" s="139" t="str">
        <f>IF(ISBLANK(F78),"-",VLOOKUP('ent1-&gt;ent2'!F78,'BDD 2'!$A$2:$H$6,2,FALSE))</f>
        <v>-</v>
      </c>
      <c r="I78" s="140" t="str">
        <f>IF(ISBLANK(F78),"-",VLOOKUP('ent1-&gt;ent2'!F78,'BDD 2'!$A$2:$H$6,3,FALSE))</f>
        <v>-</v>
      </c>
      <c r="J78" s="145"/>
      <c r="K78" s="135" t="str">
        <f t="shared" si="14"/>
        <v>-</v>
      </c>
      <c r="L78" s="175" t="e">
        <f>IF(F78="P1",G78*'BDD 2'!$D$2,VLOOKUP('ent1-&gt;ent2'!F78,'BDD 2'!$A$2:$H$6,4,FALSE))</f>
        <v>#N/A</v>
      </c>
      <c r="M78" s="168" t="e">
        <f t="shared" si="18"/>
        <v>#N/A</v>
      </c>
      <c r="N78" s="145"/>
      <c r="O78" s="136" t="str">
        <f t="shared" si="15"/>
        <v>-</v>
      </c>
      <c r="P78" s="138" t="str">
        <f t="shared" si="16"/>
        <v>-</v>
      </c>
      <c r="Q78" s="138" t="str">
        <f t="shared" si="17"/>
        <v>-</v>
      </c>
      <c r="R78" s="149"/>
      <c r="S78" s="149"/>
      <c r="T78" s="135" t="str">
        <f>IF(ISBLANK(E78),"-",VLOOKUP(J78,'BDD 2'!$A$9:$B$72,2,FALSE))</f>
        <v>-</v>
      </c>
      <c r="U78" s="136" t="e">
        <f>IF(T78="Heure_creuse",VLOOKUP('ent1-&gt;ent2'!F78,'BDD 2'!$A$2:$H$6,5,FALSE),VLOOKUP('ent1-&gt;ent2'!F78,'BDD 2'!$A$2:$H$6,7,FALSE))</f>
        <v>#N/A</v>
      </c>
      <c r="V78" s="161">
        <f t="shared" si="19"/>
        <v>-0.1</v>
      </c>
      <c r="W78" s="136" t="str">
        <f t="shared" si="20"/>
        <v>-</v>
      </c>
      <c r="X78" s="136" t="e">
        <f t="shared" si="21"/>
        <v>#N/A</v>
      </c>
      <c r="Y78" s="136" t="e">
        <f t="shared" si="22"/>
        <v>#N/A</v>
      </c>
    </row>
    <row r="79" spans="1:25" ht="40.5" customHeight="1" x14ac:dyDescent="0.25">
      <c r="A79" s="108" t="s">
        <v>85</v>
      </c>
      <c r="B79" s="141"/>
      <c r="C79" s="142"/>
      <c r="D79" s="143"/>
      <c r="E79" s="143"/>
      <c r="F79" s="132"/>
      <c r="G79" s="144"/>
      <c r="H79" s="139" t="str">
        <f>IF(ISBLANK(F79),"-",VLOOKUP('ent1-&gt;ent2'!F79,'BDD 2'!$A$2:$H$6,2,FALSE))</f>
        <v>-</v>
      </c>
      <c r="I79" s="140" t="str">
        <f>IF(ISBLANK(F79),"-",VLOOKUP('ent1-&gt;ent2'!F79,'BDD 2'!$A$2:$H$6,3,FALSE))</f>
        <v>-</v>
      </c>
      <c r="J79" s="145"/>
      <c r="K79" s="135" t="str">
        <f t="shared" si="14"/>
        <v>-</v>
      </c>
      <c r="L79" s="175" t="e">
        <f>IF(F79="P1",G79*'BDD 2'!$D$2,VLOOKUP('ent1-&gt;ent2'!F79,'BDD 2'!$A$2:$H$6,4,FALSE))</f>
        <v>#N/A</v>
      </c>
      <c r="M79" s="168" t="e">
        <f t="shared" si="18"/>
        <v>#N/A</v>
      </c>
      <c r="N79" s="145"/>
      <c r="O79" s="136" t="str">
        <f t="shared" si="15"/>
        <v>-</v>
      </c>
      <c r="P79" s="138" t="str">
        <f t="shared" si="16"/>
        <v>-</v>
      </c>
      <c r="Q79" s="138" t="str">
        <f t="shared" si="17"/>
        <v>-</v>
      </c>
      <c r="R79" s="149"/>
      <c r="S79" s="149"/>
      <c r="T79" s="135" t="str">
        <f>IF(ISBLANK(E79),"-",VLOOKUP(J79,'BDD 2'!$A$9:$B$72,2,FALSE))</f>
        <v>-</v>
      </c>
      <c r="U79" s="136" t="e">
        <f>IF(T79="Heure_creuse",VLOOKUP('ent1-&gt;ent2'!F79,'BDD 2'!$A$2:$H$6,5,FALSE),VLOOKUP('ent1-&gt;ent2'!F79,'BDD 2'!$A$2:$H$6,7,FALSE))</f>
        <v>#N/A</v>
      </c>
      <c r="V79" s="161">
        <f t="shared" si="19"/>
        <v>-0.1</v>
      </c>
      <c r="W79" s="136" t="str">
        <f t="shared" si="20"/>
        <v>-</v>
      </c>
      <c r="X79" s="136" t="e">
        <f t="shared" si="21"/>
        <v>#N/A</v>
      </c>
      <c r="Y79" s="136" t="e">
        <f t="shared" si="22"/>
        <v>#N/A</v>
      </c>
    </row>
    <row r="80" spans="1:25" ht="40.5" customHeight="1" x14ac:dyDescent="0.25">
      <c r="A80" s="108" t="s">
        <v>85</v>
      </c>
      <c r="B80" s="141"/>
      <c r="C80" s="142"/>
      <c r="D80" s="143"/>
      <c r="E80" s="143"/>
      <c r="F80" s="132"/>
      <c r="G80" s="144"/>
      <c r="H80" s="139" t="str">
        <f>IF(ISBLANK(F80),"-",VLOOKUP('ent1-&gt;ent2'!F80,'BDD 2'!$A$2:$H$6,2,FALSE))</f>
        <v>-</v>
      </c>
      <c r="I80" s="140" t="str">
        <f>IF(ISBLANK(F80),"-",VLOOKUP('ent1-&gt;ent2'!F80,'BDD 2'!$A$2:$H$6,3,FALSE))</f>
        <v>-</v>
      </c>
      <c r="J80" s="145"/>
      <c r="K80" s="135" t="str">
        <f t="shared" si="14"/>
        <v>-</v>
      </c>
      <c r="L80" s="175" t="e">
        <f>IF(F80="P1",G80*'BDD 2'!$D$2,VLOOKUP('ent1-&gt;ent2'!F80,'BDD 2'!$A$2:$H$6,4,FALSE))</f>
        <v>#N/A</v>
      </c>
      <c r="M80" s="168" t="e">
        <f t="shared" si="18"/>
        <v>#N/A</v>
      </c>
      <c r="N80" s="145"/>
      <c r="O80" s="136" t="str">
        <f t="shared" si="15"/>
        <v>-</v>
      </c>
      <c r="P80" s="138" t="str">
        <f t="shared" si="16"/>
        <v>-</v>
      </c>
      <c r="Q80" s="138" t="str">
        <f t="shared" si="17"/>
        <v>-</v>
      </c>
      <c r="R80" s="149"/>
      <c r="S80" s="149"/>
      <c r="T80" s="135" t="str">
        <f>IF(ISBLANK(E80),"-",VLOOKUP(J80,'BDD 2'!$A$9:$B$72,2,FALSE))</f>
        <v>-</v>
      </c>
      <c r="U80" s="136" t="e">
        <f>IF(T80="Heure_creuse",VLOOKUP('ent1-&gt;ent2'!F80,'BDD 2'!$A$2:$H$6,5,FALSE),VLOOKUP('ent1-&gt;ent2'!F80,'BDD 2'!$A$2:$H$6,7,FALSE))</f>
        <v>#N/A</v>
      </c>
      <c r="V80" s="161">
        <f t="shared" si="19"/>
        <v>-0.1</v>
      </c>
      <c r="W80" s="136" t="str">
        <f t="shared" si="20"/>
        <v>-</v>
      </c>
      <c r="X80" s="136" t="e">
        <f t="shared" si="21"/>
        <v>#N/A</v>
      </c>
      <c r="Y80" s="136" t="e">
        <f t="shared" si="22"/>
        <v>#N/A</v>
      </c>
    </row>
    <row r="81" spans="1:25" ht="40.5" customHeight="1" x14ac:dyDescent="0.25">
      <c r="A81" s="108" t="s">
        <v>85</v>
      </c>
      <c r="B81" s="141"/>
      <c r="C81" s="142"/>
      <c r="D81" s="143"/>
      <c r="E81" s="143"/>
      <c r="F81" s="132"/>
      <c r="G81" s="144"/>
      <c r="H81" s="139" t="str">
        <f>IF(ISBLANK(F81),"-",VLOOKUP('ent1-&gt;ent2'!F81,'BDD 2'!$A$2:$H$6,2,FALSE))</f>
        <v>-</v>
      </c>
      <c r="I81" s="140" t="str">
        <f>IF(ISBLANK(F81),"-",VLOOKUP('ent1-&gt;ent2'!F81,'BDD 2'!$A$2:$H$6,3,FALSE))</f>
        <v>-</v>
      </c>
      <c r="J81" s="145"/>
      <c r="K81" s="135" t="str">
        <f t="shared" si="14"/>
        <v>-</v>
      </c>
      <c r="L81" s="175" t="e">
        <f>IF(F81="P1",G81*'BDD 2'!$D$2,VLOOKUP('ent1-&gt;ent2'!F81,'BDD 2'!$A$2:$H$6,4,FALSE))</f>
        <v>#N/A</v>
      </c>
      <c r="M81" s="168" t="e">
        <f t="shared" si="18"/>
        <v>#N/A</v>
      </c>
      <c r="N81" s="145"/>
      <c r="O81" s="136" t="str">
        <f t="shared" si="15"/>
        <v>-</v>
      </c>
      <c r="P81" s="138" t="str">
        <f t="shared" si="16"/>
        <v>-</v>
      </c>
      <c r="Q81" s="138" t="str">
        <f t="shared" si="17"/>
        <v>-</v>
      </c>
      <c r="R81" s="149"/>
      <c r="S81" s="149"/>
      <c r="T81" s="135" t="str">
        <f>IF(ISBLANK(E81),"-",VLOOKUP(J81,'BDD 2'!$A$9:$B$72,2,FALSE))</f>
        <v>-</v>
      </c>
      <c r="U81" s="136" t="e">
        <f>IF(T81="Heure_creuse",VLOOKUP('ent1-&gt;ent2'!F81,'BDD 2'!$A$2:$H$6,5,FALSE),VLOOKUP('ent1-&gt;ent2'!F81,'BDD 2'!$A$2:$H$6,7,FALSE))</f>
        <v>#N/A</v>
      </c>
      <c r="V81" s="161">
        <f t="shared" si="19"/>
        <v>-0.1</v>
      </c>
      <c r="W81" s="136" t="str">
        <f t="shared" si="20"/>
        <v>-</v>
      </c>
      <c r="X81" s="136" t="e">
        <f t="shared" si="21"/>
        <v>#N/A</v>
      </c>
      <c r="Y81" s="136" t="e">
        <f t="shared" si="22"/>
        <v>#N/A</v>
      </c>
    </row>
    <row r="82" spans="1:25" ht="40.5" customHeight="1" x14ac:dyDescent="0.25">
      <c r="A82" s="108" t="s">
        <v>85</v>
      </c>
      <c r="B82" s="141"/>
      <c r="C82" s="142"/>
      <c r="D82" s="143"/>
      <c r="E82" s="143"/>
      <c r="F82" s="132"/>
      <c r="G82" s="144"/>
      <c r="H82" s="139" t="str">
        <f>IF(ISBLANK(F82),"-",VLOOKUP('ent1-&gt;ent2'!F82,'BDD 2'!$A$2:$H$6,2,FALSE))</f>
        <v>-</v>
      </c>
      <c r="I82" s="140" t="str">
        <f>IF(ISBLANK(F82),"-",VLOOKUP('ent1-&gt;ent2'!F82,'BDD 2'!$A$2:$H$6,3,FALSE))</f>
        <v>-</v>
      </c>
      <c r="J82" s="145"/>
      <c r="K82" s="135" t="str">
        <f t="shared" si="14"/>
        <v>-</v>
      </c>
      <c r="L82" s="175" t="e">
        <f>IF(F82="P1",G82*'BDD 2'!$D$2,VLOOKUP('ent1-&gt;ent2'!F82,'BDD 2'!$A$2:$H$6,4,FALSE))</f>
        <v>#N/A</v>
      </c>
      <c r="M82" s="168" t="e">
        <f t="shared" si="18"/>
        <v>#N/A</v>
      </c>
      <c r="N82" s="145"/>
      <c r="O82" s="136" t="str">
        <f t="shared" si="15"/>
        <v>-</v>
      </c>
      <c r="P82" s="138" t="str">
        <f t="shared" si="16"/>
        <v>-</v>
      </c>
      <c r="Q82" s="138" t="str">
        <f t="shared" si="17"/>
        <v>-</v>
      </c>
      <c r="R82" s="149"/>
      <c r="S82" s="149"/>
      <c r="T82" s="135" t="str">
        <f>IF(ISBLANK(E82),"-",VLOOKUP(J82,'BDD 2'!$A$9:$B$72,2,FALSE))</f>
        <v>-</v>
      </c>
      <c r="U82" s="136" t="e">
        <f>IF(T82="Heure_creuse",VLOOKUP('ent1-&gt;ent2'!F82,'BDD 2'!$A$2:$H$6,5,FALSE),VLOOKUP('ent1-&gt;ent2'!F82,'BDD 2'!$A$2:$H$6,7,FALSE))</f>
        <v>#N/A</v>
      </c>
      <c r="V82" s="161">
        <f t="shared" si="19"/>
        <v>-0.1</v>
      </c>
      <c r="W82" s="136" t="str">
        <f t="shared" si="20"/>
        <v>-</v>
      </c>
      <c r="X82" s="136" t="e">
        <f t="shared" si="21"/>
        <v>#N/A</v>
      </c>
      <c r="Y82" s="136" t="e">
        <f t="shared" si="22"/>
        <v>#N/A</v>
      </c>
    </row>
    <row r="83" spans="1:25" ht="40.5" customHeight="1" x14ac:dyDescent="0.25">
      <c r="A83" s="108" t="s">
        <v>85</v>
      </c>
      <c r="B83" s="141"/>
      <c r="C83" s="142"/>
      <c r="D83" s="143"/>
      <c r="E83" s="143"/>
      <c r="F83" s="132"/>
      <c r="G83" s="144"/>
      <c r="H83" s="139" t="str">
        <f>IF(ISBLANK(F83),"-",VLOOKUP('ent1-&gt;ent2'!F83,'BDD 2'!$A$2:$H$6,2,FALSE))</f>
        <v>-</v>
      </c>
      <c r="I83" s="140" t="str">
        <f>IF(ISBLANK(F83),"-",VLOOKUP('ent1-&gt;ent2'!F83,'BDD 2'!$A$2:$H$6,3,FALSE))</f>
        <v>-</v>
      </c>
      <c r="J83" s="145"/>
      <c r="K83" s="135" t="str">
        <f t="shared" si="14"/>
        <v>-</v>
      </c>
      <c r="L83" s="175" t="e">
        <f>IF(F83="P1",G83*'BDD 2'!$D$2,VLOOKUP('ent1-&gt;ent2'!F83,'BDD 2'!$A$2:$H$6,4,FALSE))</f>
        <v>#N/A</v>
      </c>
      <c r="M83" s="168" t="e">
        <f t="shared" si="18"/>
        <v>#N/A</v>
      </c>
      <c r="N83" s="145"/>
      <c r="O83" s="136" t="str">
        <f t="shared" si="15"/>
        <v>-</v>
      </c>
      <c r="P83" s="138" t="str">
        <f t="shared" si="16"/>
        <v>-</v>
      </c>
      <c r="Q83" s="138" t="str">
        <f t="shared" si="17"/>
        <v>-</v>
      </c>
      <c r="R83" s="149"/>
      <c r="S83" s="149"/>
      <c r="T83" s="135" t="str">
        <f>IF(ISBLANK(E83),"-",VLOOKUP(J83,'BDD 2'!$A$9:$B$72,2,FALSE))</f>
        <v>-</v>
      </c>
      <c r="U83" s="136" t="e">
        <f>IF(T83="Heure_creuse",VLOOKUP('ent1-&gt;ent2'!F83,'BDD 2'!$A$2:$H$6,5,FALSE),VLOOKUP('ent1-&gt;ent2'!F83,'BDD 2'!$A$2:$H$6,7,FALSE))</f>
        <v>#N/A</v>
      </c>
      <c r="V83" s="161">
        <f t="shared" si="19"/>
        <v>-0.1</v>
      </c>
      <c r="W83" s="136" t="str">
        <f t="shared" si="20"/>
        <v>-</v>
      </c>
      <c r="X83" s="136" t="e">
        <f t="shared" si="21"/>
        <v>#N/A</v>
      </c>
      <c r="Y83" s="136" t="e">
        <f t="shared" si="22"/>
        <v>#N/A</v>
      </c>
    </row>
    <row r="84" spans="1:25" ht="40.5" customHeight="1" x14ac:dyDescent="0.25">
      <c r="A84" s="108" t="s">
        <v>85</v>
      </c>
      <c r="B84" s="141"/>
      <c r="C84" s="142"/>
      <c r="D84" s="143"/>
      <c r="E84" s="143"/>
      <c r="F84" s="132"/>
      <c r="G84" s="144"/>
      <c r="H84" s="139" t="str">
        <f>IF(ISBLANK(F84),"-",VLOOKUP('ent1-&gt;ent2'!F84,'BDD 2'!$A$2:$H$6,2,FALSE))</f>
        <v>-</v>
      </c>
      <c r="I84" s="140" t="str">
        <f>IF(ISBLANK(F84),"-",VLOOKUP('ent1-&gt;ent2'!F84,'BDD 2'!$A$2:$H$6,3,FALSE))</f>
        <v>-</v>
      </c>
      <c r="J84" s="145"/>
      <c r="K84" s="135" t="str">
        <f t="shared" si="14"/>
        <v>-</v>
      </c>
      <c r="L84" s="175" t="e">
        <f>IF(F84="P1",G84*'BDD 2'!$D$2,VLOOKUP('ent1-&gt;ent2'!F84,'BDD 2'!$A$2:$H$6,4,FALSE))</f>
        <v>#N/A</v>
      </c>
      <c r="M84" s="168" t="e">
        <f t="shared" si="18"/>
        <v>#N/A</v>
      </c>
      <c r="N84" s="145"/>
      <c r="O84" s="136" t="str">
        <f t="shared" si="15"/>
        <v>-</v>
      </c>
      <c r="P84" s="138" t="str">
        <f t="shared" si="16"/>
        <v>-</v>
      </c>
      <c r="Q84" s="138" t="str">
        <f t="shared" si="17"/>
        <v>-</v>
      </c>
      <c r="R84" s="149"/>
      <c r="S84" s="149"/>
      <c r="T84" s="135" t="str">
        <f>IF(ISBLANK(E84),"-",VLOOKUP(J84,'BDD 2'!$A$9:$B$72,2,FALSE))</f>
        <v>-</v>
      </c>
      <c r="U84" s="136" t="e">
        <f>IF(T84="Heure_creuse",VLOOKUP('ent1-&gt;ent2'!F84,'BDD 2'!$A$2:$H$6,5,FALSE),VLOOKUP('ent1-&gt;ent2'!F84,'BDD 2'!$A$2:$H$6,7,FALSE))</f>
        <v>#N/A</v>
      </c>
      <c r="V84" s="161">
        <f t="shared" si="19"/>
        <v>-0.1</v>
      </c>
      <c r="W84" s="136" t="str">
        <f t="shared" si="20"/>
        <v>-</v>
      </c>
      <c r="X84" s="136" t="e">
        <f t="shared" si="21"/>
        <v>#N/A</v>
      </c>
      <c r="Y84" s="136" t="e">
        <f t="shared" si="22"/>
        <v>#N/A</v>
      </c>
    </row>
    <row r="85" spans="1:25" ht="40.5" customHeight="1" x14ac:dyDescent="0.25">
      <c r="A85" s="108" t="s">
        <v>85</v>
      </c>
      <c r="B85" s="141"/>
      <c r="C85" s="142"/>
      <c r="D85" s="143"/>
      <c r="E85" s="143"/>
      <c r="F85" s="132"/>
      <c r="G85" s="144"/>
      <c r="H85" s="139" t="str">
        <f>IF(ISBLANK(F85),"-",VLOOKUP('ent1-&gt;ent2'!F85,'BDD 2'!$A$2:$H$6,2,FALSE))</f>
        <v>-</v>
      </c>
      <c r="I85" s="140" t="str">
        <f>IF(ISBLANK(F85),"-",VLOOKUP('ent1-&gt;ent2'!F85,'BDD 2'!$A$2:$H$6,3,FALSE))</f>
        <v>-</v>
      </c>
      <c r="J85" s="145"/>
      <c r="K85" s="135" t="str">
        <f t="shared" si="14"/>
        <v>-</v>
      </c>
      <c r="L85" s="175" t="e">
        <f>IF(F85="P1",G85*'BDD 2'!$D$2,VLOOKUP('ent1-&gt;ent2'!F85,'BDD 2'!$A$2:$H$6,4,FALSE))</f>
        <v>#N/A</v>
      </c>
      <c r="M85" s="168" t="e">
        <f t="shared" si="18"/>
        <v>#N/A</v>
      </c>
      <c r="N85" s="145"/>
      <c r="O85" s="136" t="str">
        <f t="shared" si="15"/>
        <v>-</v>
      </c>
      <c r="P85" s="138" t="str">
        <f t="shared" si="16"/>
        <v>-</v>
      </c>
      <c r="Q85" s="138" t="str">
        <f t="shared" si="17"/>
        <v>-</v>
      </c>
      <c r="R85" s="149"/>
      <c r="S85" s="149"/>
      <c r="T85" s="135" t="str">
        <f>IF(ISBLANK(E85),"-",VLOOKUP(J85,'BDD 2'!$A$9:$B$72,2,FALSE))</f>
        <v>-</v>
      </c>
      <c r="U85" s="136" t="e">
        <f>IF(T85="Heure_creuse",VLOOKUP('ent1-&gt;ent2'!F85,'BDD 2'!$A$2:$H$6,5,FALSE),VLOOKUP('ent1-&gt;ent2'!F85,'BDD 2'!$A$2:$H$6,7,FALSE))</f>
        <v>#N/A</v>
      </c>
      <c r="V85" s="161">
        <f t="shared" si="19"/>
        <v>-0.1</v>
      </c>
      <c r="W85" s="136" t="str">
        <f t="shared" si="20"/>
        <v>-</v>
      </c>
      <c r="X85" s="136" t="e">
        <f t="shared" si="21"/>
        <v>#N/A</v>
      </c>
      <c r="Y85" s="136" t="e">
        <f t="shared" si="22"/>
        <v>#N/A</v>
      </c>
    </row>
    <row r="86" spans="1:25" ht="40.5" customHeight="1" x14ac:dyDescent="0.25">
      <c r="A86" s="108" t="s">
        <v>85</v>
      </c>
      <c r="B86" s="141"/>
      <c r="C86" s="142"/>
      <c r="D86" s="143"/>
      <c r="E86" s="143"/>
      <c r="F86" s="132"/>
      <c r="G86" s="144"/>
      <c r="H86" s="139" t="str">
        <f>IF(ISBLANK(F86),"-",VLOOKUP('ent1-&gt;ent2'!F86,'BDD 2'!$A$2:$H$6,2,FALSE))</f>
        <v>-</v>
      </c>
      <c r="I86" s="140" t="str">
        <f>IF(ISBLANK(F86),"-",VLOOKUP('ent1-&gt;ent2'!F86,'BDD 2'!$A$2:$H$6,3,FALSE))</f>
        <v>-</v>
      </c>
      <c r="J86" s="145"/>
      <c r="K86" s="135" t="str">
        <f t="shared" si="14"/>
        <v>-</v>
      </c>
      <c r="L86" s="175" t="e">
        <f>IF(F86="P1",G86*'BDD 2'!$D$2,VLOOKUP('ent1-&gt;ent2'!F86,'BDD 2'!$A$2:$H$6,4,FALSE))</f>
        <v>#N/A</v>
      </c>
      <c r="M86" s="168" t="e">
        <f t="shared" si="18"/>
        <v>#N/A</v>
      </c>
      <c r="N86" s="145"/>
      <c r="O86" s="136" t="str">
        <f t="shared" si="15"/>
        <v>-</v>
      </c>
      <c r="P86" s="138" t="str">
        <f t="shared" si="16"/>
        <v>-</v>
      </c>
      <c r="Q86" s="138" t="str">
        <f t="shared" si="17"/>
        <v>-</v>
      </c>
      <c r="R86" s="149"/>
      <c r="S86" s="149"/>
      <c r="T86" s="135" t="str">
        <f>IF(ISBLANK(E86),"-",VLOOKUP(J86,'BDD 2'!$A$9:$B$72,2,FALSE))</f>
        <v>-</v>
      </c>
      <c r="U86" s="136" t="e">
        <f>IF(T86="Heure_creuse",VLOOKUP('ent1-&gt;ent2'!F86,'BDD 2'!$A$2:$H$6,5,FALSE),VLOOKUP('ent1-&gt;ent2'!F86,'BDD 2'!$A$2:$H$6,7,FALSE))</f>
        <v>#N/A</v>
      </c>
      <c r="V86" s="161">
        <f t="shared" si="19"/>
        <v>-0.1</v>
      </c>
      <c r="W86" s="136" t="str">
        <f t="shared" si="20"/>
        <v>-</v>
      </c>
      <c r="X86" s="136" t="e">
        <f t="shared" si="21"/>
        <v>#N/A</v>
      </c>
      <c r="Y86" s="136" t="e">
        <f t="shared" si="22"/>
        <v>#N/A</v>
      </c>
    </row>
    <row r="87" spans="1:25" ht="40.5" customHeight="1" x14ac:dyDescent="0.25">
      <c r="A87" s="108" t="s">
        <v>85</v>
      </c>
      <c r="B87" s="141"/>
      <c r="C87" s="142"/>
      <c r="D87" s="143"/>
      <c r="E87" s="143"/>
      <c r="F87" s="132"/>
      <c r="G87" s="144"/>
      <c r="H87" s="139" t="str">
        <f>IF(ISBLANK(F87),"-",VLOOKUP('ent1-&gt;ent2'!F87,'BDD 2'!$A$2:$H$6,2,FALSE))</f>
        <v>-</v>
      </c>
      <c r="I87" s="140" t="str">
        <f>IF(ISBLANK(F87),"-",VLOOKUP('ent1-&gt;ent2'!F87,'BDD 2'!$A$2:$H$6,3,FALSE))</f>
        <v>-</v>
      </c>
      <c r="J87" s="145"/>
      <c r="K87" s="135" t="str">
        <f t="shared" si="14"/>
        <v>-</v>
      </c>
      <c r="L87" s="175" t="e">
        <f>IF(F87="P1",G87*'BDD 2'!$D$2,VLOOKUP('ent1-&gt;ent2'!F87,'BDD 2'!$A$2:$H$6,4,FALSE))</f>
        <v>#N/A</v>
      </c>
      <c r="M87" s="168" t="e">
        <f t="shared" si="18"/>
        <v>#N/A</v>
      </c>
      <c r="N87" s="145"/>
      <c r="O87" s="136" t="str">
        <f t="shared" si="15"/>
        <v>-</v>
      </c>
      <c r="P87" s="138" t="str">
        <f t="shared" si="16"/>
        <v>-</v>
      </c>
      <c r="Q87" s="138" t="str">
        <f t="shared" si="17"/>
        <v>-</v>
      </c>
      <c r="R87" s="149"/>
      <c r="S87" s="149"/>
      <c r="T87" s="135" t="str">
        <f>IF(ISBLANK(E87),"-",VLOOKUP(J87,'BDD 2'!$A$9:$B$72,2,FALSE))</f>
        <v>-</v>
      </c>
      <c r="U87" s="136" t="e">
        <f>IF(T87="Heure_creuse",VLOOKUP('ent1-&gt;ent2'!F87,'BDD 2'!$A$2:$H$6,5,FALSE),VLOOKUP('ent1-&gt;ent2'!F87,'BDD 2'!$A$2:$H$6,7,FALSE))</f>
        <v>#N/A</v>
      </c>
      <c r="V87" s="161">
        <f t="shared" si="19"/>
        <v>-0.1</v>
      </c>
      <c r="W87" s="136" t="str">
        <f t="shared" si="20"/>
        <v>-</v>
      </c>
      <c r="X87" s="136" t="e">
        <f t="shared" si="21"/>
        <v>#N/A</v>
      </c>
      <c r="Y87" s="136" t="e">
        <f t="shared" si="22"/>
        <v>#N/A</v>
      </c>
    </row>
    <row r="88" spans="1:25" ht="40.5" customHeight="1" x14ac:dyDescent="0.25">
      <c r="A88" s="108" t="s">
        <v>85</v>
      </c>
      <c r="B88" s="141"/>
      <c r="C88" s="142"/>
      <c r="D88" s="143"/>
      <c r="E88" s="143"/>
      <c r="F88" s="132"/>
      <c r="G88" s="144"/>
      <c r="H88" s="139" t="str">
        <f>IF(ISBLANK(F88),"-",VLOOKUP('ent1-&gt;ent2'!F88,'BDD 2'!$A$2:$H$6,2,FALSE))</f>
        <v>-</v>
      </c>
      <c r="I88" s="140" t="str">
        <f>IF(ISBLANK(F88),"-",VLOOKUP('ent1-&gt;ent2'!F88,'BDD 2'!$A$2:$H$6,3,FALSE))</f>
        <v>-</v>
      </c>
      <c r="J88" s="145"/>
      <c r="K88" s="135" t="str">
        <f t="shared" si="14"/>
        <v>-</v>
      </c>
      <c r="L88" s="175" t="e">
        <f>IF(F88="P1",G88*'BDD 2'!$D$2,VLOOKUP('ent1-&gt;ent2'!F88,'BDD 2'!$A$2:$H$6,4,FALSE))</f>
        <v>#N/A</v>
      </c>
      <c r="M88" s="168" t="e">
        <f t="shared" si="18"/>
        <v>#N/A</v>
      </c>
      <c r="N88" s="145"/>
      <c r="O88" s="136" t="str">
        <f t="shared" si="15"/>
        <v>-</v>
      </c>
      <c r="P88" s="138" t="str">
        <f t="shared" si="16"/>
        <v>-</v>
      </c>
      <c r="Q88" s="138" t="str">
        <f t="shared" si="17"/>
        <v>-</v>
      </c>
      <c r="R88" s="149"/>
      <c r="S88" s="149"/>
      <c r="T88" s="135" t="str">
        <f>IF(ISBLANK(E88),"-",VLOOKUP(J88,'BDD 2'!$A$9:$B$72,2,FALSE))</f>
        <v>-</v>
      </c>
      <c r="U88" s="136" t="e">
        <f>IF(T88="Heure_creuse",VLOOKUP('ent1-&gt;ent2'!F88,'BDD 2'!$A$2:$H$6,5,FALSE),VLOOKUP('ent1-&gt;ent2'!F88,'BDD 2'!$A$2:$H$6,7,FALSE))</f>
        <v>#N/A</v>
      </c>
      <c r="V88" s="161">
        <f t="shared" si="19"/>
        <v>-0.1</v>
      </c>
      <c r="W88" s="136" t="str">
        <f t="shared" si="20"/>
        <v>-</v>
      </c>
      <c r="X88" s="136" t="e">
        <f t="shared" si="21"/>
        <v>#N/A</v>
      </c>
      <c r="Y88" s="136" t="e">
        <f t="shared" si="22"/>
        <v>#N/A</v>
      </c>
    </row>
    <row r="89" spans="1:25" ht="40.5" customHeight="1" x14ac:dyDescent="0.25">
      <c r="A89" s="108" t="s">
        <v>85</v>
      </c>
      <c r="B89" s="141"/>
      <c r="C89" s="142"/>
      <c r="D89" s="143"/>
      <c r="E89" s="143"/>
      <c r="F89" s="132"/>
      <c r="G89" s="144"/>
      <c r="H89" s="139" t="str">
        <f>IF(ISBLANK(F89),"-",VLOOKUP('ent1-&gt;ent2'!F89,'BDD 2'!$A$2:$H$6,2,FALSE))</f>
        <v>-</v>
      </c>
      <c r="I89" s="140" t="str">
        <f>IF(ISBLANK(F89),"-",VLOOKUP('ent1-&gt;ent2'!F89,'BDD 2'!$A$2:$H$6,3,FALSE))</f>
        <v>-</v>
      </c>
      <c r="J89" s="145"/>
      <c r="K89" s="135" t="str">
        <f t="shared" si="14"/>
        <v>-</v>
      </c>
      <c r="L89" s="175" t="e">
        <f>IF(F89="P1",G89*'BDD 2'!$D$2,VLOOKUP('ent1-&gt;ent2'!F89,'BDD 2'!$A$2:$H$6,4,FALSE))</f>
        <v>#N/A</v>
      </c>
      <c r="M89" s="168" t="e">
        <f t="shared" si="18"/>
        <v>#N/A</v>
      </c>
      <c r="N89" s="145"/>
      <c r="O89" s="136" t="str">
        <f t="shared" si="15"/>
        <v>-</v>
      </c>
      <c r="P89" s="138" t="str">
        <f t="shared" si="16"/>
        <v>-</v>
      </c>
      <c r="Q89" s="138" t="str">
        <f t="shared" si="17"/>
        <v>-</v>
      </c>
      <c r="R89" s="149"/>
      <c r="S89" s="149"/>
      <c r="T89" s="135" t="str">
        <f>IF(ISBLANK(E89),"-",VLOOKUP(J89,'BDD 2'!$A$9:$B$72,2,FALSE))</f>
        <v>-</v>
      </c>
      <c r="U89" s="136" t="e">
        <f>IF(T89="Heure_creuse",VLOOKUP('ent1-&gt;ent2'!F89,'BDD 2'!$A$2:$H$6,5,FALSE),VLOOKUP('ent1-&gt;ent2'!F89,'BDD 2'!$A$2:$H$6,7,FALSE))</f>
        <v>#N/A</v>
      </c>
      <c r="V89" s="161">
        <f t="shared" si="19"/>
        <v>-0.1</v>
      </c>
      <c r="W89" s="136" t="str">
        <f t="shared" si="20"/>
        <v>-</v>
      </c>
      <c r="X89" s="136" t="e">
        <f t="shared" si="21"/>
        <v>#N/A</v>
      </c>
      <c r="Y89" s="136" t="e">
        <f t="shared" si="22"/>
        <v>#N/A</v>
      </c>
    </row>
    <row r="90" spans="1:25" ht="40.5" customHeight="1" x14ac:dyDescent="0.25">
      <c r="A90" s="108" t="s">
        <v>85</v>
      </c>
      <c r="B90" s="141"/>
      <c r="C90" s="142"/>
      <c r="D90" s="143"/>
      <c r="E90" s="143"/>
      <c r="F90" s="132"/>
      <c r="G90" s="144"/>
      <c r="H90" s="139" t="str">
        <f>IF(ISBLANK(F90),"-",VLOOKUP('ent1-&gt;ent2'!F90,'BDD 2'!$A$2:$H$6,2,FALSE))</f>
        <v>-</v>
      </c>
      <c r="I90" s="140" t="str">
        <f>IF(ISBLANK(F90),"-",VLOOKUP('ent1-&gt;ent2'!F90,'BDD 2'!$A$2:$H$6,3,FALSE))</f>
        <v>-</v>
      </c>
      <c r="J90" s="145"/>
      <c r="K90" s="135" t="str">
        <f t="shared" si="14"/>
        <v>-</v>
      </c>
      <c r="L90" s="175" t="e">
        <f>IF(F90="P1",G90*'BDD 2'!$D$2,VLOOKUP('ent1-&gt;ent2'!F90,'BDD 2'!$A$2:$H$6,4,FALSE))</f>
        <v>#N/A</v>
      </c>
      <c r="M90" s="168" t="e">
        <f t="shared" si="18"/>
        <v>#N/A</v>
      </c>
      <c r="N90" s="145"/>
      <c r="O90" s="136" t="str">
        <f t="shared" si="15"/>
        <v>-</v>
      </c>
      <c r="P90" s="138" t="str">
        <f t="shared" si="16"/>
        <v>-</v>
      </c>
      <c r="Q90" s="138" t="str">
        <f t="shared" si="17"/>
        <v>-</v>
      </c>
      <c r="R90" s="149"/>
      <c r="S90" s="149"/>
      <c r="T90" s="135" t="str">
        <f>IF(ISBLANK(E90),"-",VLOOKUP(J90,'BDD 2'!$A$9:$B$72,2,FALSE))</f>
        <v>-</v>
      </c>
      <c r="U90" s="136" t="e">
        <f>IF(T90="Heure_creuse",VLOOKUP('ent1-&gt;ent2'!F90,'BDD 2'!$A$2:$H$6,5,FALSE),VLOOKUP('ent1-&gt;ent2'!F90,'BDD 2'!$A$2:$H$6,7,FALSE))</f>
        <v>#N/A</v>
      </c>
      <c r="V90" s="161">
        <f t="shared" si="19"/>
        <v>-0.1</v>
      </c>
      <c r="W90" s="136" t="str">
        <f t="shared" si="20"/>
        <v>-</v>
      </c>
      <c r="X90" s="136" t="e">
        <f t="shared" si="21"/>
        <v>#N/A</v>
      </c>
      <c r="Y90" s="136" t="e">
        <f t="shared" si="22"/>
        <v>#N/A</v>
      </c>
    </row>
    <row r="91" spans="1:25" ht="40.5" customHeight="1" x14ac:dyDescent="0.25">
      <c r="A91" s="108" t="s">
        <v>85</v>
      </c>
      <c r="B91" s="141"/>
      <c r="C91" s="142"/>
      <c r="D91" s="143"/>
      <c r="E91" s="143"/>
      <c r="F91" s="132"/>
      <c r="G91" s="144"/>
      <c r="H91" s="139" t="str">
        <f>IF(ISBLANK(F91),"-",VLOOKUP('ent1-&gt;ent2'!F91,'BDD 2'!$A$2:$H$6,2,FALSE))</f>
        <v>-</v>
      </c>
      <c r="I91" s="140" t="str">
        <f>IF(ISBLANK(F91),"-",VLOOKUP('ent1-&gt;ent2'!F91,'BDD 2'!$A$2:$H$6,3,FALSE))</f>
        <v>-</v>
      </c>
      <c r="J91" s="145"/>
      <c r="K91" s="135" t="str">
        <f t="shared" si="14"/>
        <v>-</v>
      </c>
      <c r="L91" s="175" t="e">
        <f>IF(F91="P1",G91*'BDD 2'!$D$2,VLOOKUP('ent1-&gt;ent2'!F91,'BDD 2'!$A$2:$H$6,4,FALSE))</f>
        <v>#N/A</v>
      </c>
      <c r="M91" s="168" t="e">
        <f t="shared" si="18"/>
        <v>#N/A</v>
      </c>
      <c r="N91" s="145"/>
      <c r="O91" s="136" t="str">
        <f t="shared" si="15"/>
        <v>-</v>
      </c>
      <c r="P91" s="138" t="str">
        <f t="shared" si="16"/>
        <v>-</v>
      </c>
      <c r="Q91" s="138" t="str">
        <f t="shared" si="17"/>
        <v>-</v>
      </c>
      <c r="R91" s="149"/>
      <c r="S91" s="149"/>
      <c r="T91" s="135" t="str">
        <f>IF(ISBLANK(E91),"-",VLOOKUP(J91,'BDD 2'!$A$9:$B$72,2,FALSE))</f>
        <v>-</v>
      </c>
      <c r="U91" s="136" t="e">
        <f>IF(T91="Heure_creuse",VLOOKUP('ent1-&gt;ent2'!F91,'BDD 2'!$A$2:$H$6,5,FALSE),VLOOKUP('ent1-&gt;ent2'!F91,'BDD 2'!$A$2:$H$6,7,FALSE))</f>
        <v>#N/A</v>
      </c>
      <c r="V91" s="161">
        <f t="shared" si="19"/>
        <v>-0.1</v>
      </c>
      <c r="W91" s="136" t="str">
        <f t="shared" si="20"/>
        <v>-</v>
      </c>
      <c r="X91" s="136" t="e">
        <f t="shared" si="21"/>
        <v>#N/A</v>
      </c>
      <c r="Y91" s="136" t="e">
        <f t="shared" si="22"/>
        <v>#N/A</v>
      </c>
    </row>
    <row r="92" spans="1:25" ht="40.5" customHeight="1" x14ac:dyDescent="0.25">
      <c r="A92" s="108" t="s">
        <v>85</v>
      </c>
      <c r="B92" s="141"/>
      <c r="C92" s="142"/>
      <c r="D92" s="143"/>
      <c r="E92" s="143"/>
      <c r="F92" s="132"/>
      <c r="G92" s="144"/>
      <c r="H92" s="139" t="str">
        <f>IF(ISBLANK(F92),"-",VLOOKUP('ent1-&gt;ent2'!F92,'BDD 2'!$A$2:$H$6,2,FALSE))</f>
        <v>-</v>
      </c>
      <c r="I92" s="140" t="str">
        <f>IF(ISBLANK(F92),"-",VLOOKUP('ent1-&gt;ent2'!F92,'BDD 2'!$A$2:$H$6,3,FALSE))</f>
        <v>-</v>
      </c>
      <c r="J92" s="145"/>
      <c r="K92" s="135" t="str">
        <f t="shared" si="14"/>
        <v>-</v>
      </c>
      <c r="L92" s="175" t="e">
        <f>IF(F92="P1",G92*'BDD 2'!$D$2,VLOOKUP('ent1-&gt;ent2'!F92,'BDD 2'!$A$2:$H$6,4,FALSE))</f>
        <v>#N/A</v>
      </c>
      <c r="M92" s="168" t="e">
        <f t="shared" si="18"/>
        <v>#N/A</v>
      </c>
      <c r="N92" s="145"/>
      <c r="O92" s="136" t="str">
        <f t="shared" si="15"/>
        <v>-</v>
      </c>
      <c r="P92" s="138" t="str">
        <f t="shared" si="16"/>
        <v>-</v>
      </c>
      <c r="Q92" s="138" t="str">
        <f t="shared" si="17"/>
        <v>-</v>
      </c>
      <c r="R92" s="149"/>
      <c r="S92" s="149"/>
      <c r="T92" s="135" t="str">
        <f>IF(ISBLANK(E92),"-",VLOOKUP(J92,'BDD 2'!$A$9:$B$72,2,FALSE))</f>
        <v>-</v>
      </c>
      <c r="U92" s="136" t="e">
        <f>IF(T92="Heure_creuse",VLOOKUP('ent1-&gt;ent2'!F92,'BDD 2'!$A$2:$H$6,5,FALSE),VLOOKUP('ent1-&gt;ent2'!F92,'BDD 2'!$A$2:$H$6,7,FALSE))</f>
        <v>#N/A</v>
      </c>
      <c r="V92" s="161">
        <f t="shared" si="19"/>
        <v>-0.1</v>
      </c>
      <c r="W92" s="136" t="str">
        <f t="shared" si="20"/>
        <v>-</v>
      </c>
      <c r="X92" s="136" t="e">
        <f t="shared" si="21"/>
        <v>#N/A</v>
      </c>
      <c r="Y92" s="136" t="e">
        <f t="shared" si="22"/>
        <v>#N/A</v>
      </c>
    </row>
    <row r="93" spans="1:25" ht="40.5" customHeight="1" x14ac:dyDescent="0.25">
      <c r="A93" s="108" t="s">
        <v>85</v>
      </c>
      <c r="B93" s="141"/>
      <c r="C93" s="142"/>
      <c r="D93" s="143"/>
      <c r="E93" s="143"/>
      <c r="F93" s="132"/>
      <c r="G93" s="144"/>
      <c r="H93" s="139" t="str">
        <f>IF(ISBLANK(F93),"-",VLOOKUP('ent1-&gt;ent2'!F93,'BDD 2'!$A$2:$H$6,2,FALSE))</f>
        <v>-</v>
      </c>
      <c r="I93" s="140" t="str">
        <f>IF(ISBLANK(F93),"-",VLOOKUP('ent1-&gt;ent2'!F93,'BDD 2'!$A$2:$H$6,3,FALSE))</f>
        <v>-</v>
      </c>
      <c r="J93" s="145"/>
      <c r="K93" s="135" t="str">
        <f t="shared" si="14"/>
        <v>-</v>
      </c>
      <c r="L93" s="175" t="e">
        <f>IF(F93="P1",G93*'BDD 2'!$D$2,VLOOKUP('ent1-&gt;ent2'!F93,'BDD 2'!$A$2:$H$6,4,FALSE))</f>
        <v>#N/A</v>
      </c>
      <c r="M93" s="168" t="e">
        <f t="shared" si="18"/>
        <v>#N/A</v>
      </c>
      <c r="N93" s="145"/>
      <c r="O93" s="136" t="str">
        <f t="shared" si="15"/>
        <v>-</v>
      </c>
      <c r="P93" s="138" t="str">
        <f t="shared" si="16"/>
        <v>-</v>
      </c>
      <c r="Q93" s="138" t="str">
        <f t="shared" si="17"/>
        <v>-</v>
      </c>
      <c r="R93" s="149"/>
      <c r="S93" s="149"/>
      <c r="T93" s="135" t="str">
        <f>IF(ISBLANK(E93),"-",VLOOKUP(J93,'BDD 2'!$A$9:$B$72,2,FALSE))</f>
        <v>-</v>
      </c>
      <c r="U93" s="136" t="e">
        <f>IF(T93="Heure_creuse",VLOOKUP('ent1-&gt;ent2'!F93,'BDD 2'!$A$2:$H$6,5,FALSE),VLOOKUP('ent1-&gt;ent2'!F93,'BDD 2'!$A$2:$H$6,7,FALSE))</f>
        <v>#N/A</v>
      </c>
      <c r="V93" s="161">
        <f t="shared" si="19"/>
        <v>-0.1</v>
      </c>
      <c r="W93" s="136" t="str">
        <f t="shared" si="20"/>
        <v>-</v>
      </c>
      <c r="X93" s="136" t="e">
        <f t="shared" si="21"/>
        <v>#N/A</v>
      </c>
      <c r="Y93" s="136" t="e">
        <f t="shared" si="22"/>
        <v>#N/A</v>
      </c>
    </row>
    <row r="94" spans="1:25" ht="40.5" customHeight="1" x14ac:dyDescent="0.25">
      <c r="A94" s="108" t="s">
        <v>85</v>
      </c>
      <c r="B94" s="141"/>
      <c r="C94" s="142"/>
      <c r="D94" s="143"/>
      <c r="E94" s="143"/>
      <c r="F94" s="132"/>
      <c r="G94" s="144"/>
      <c r="H94" s="139" t="str">
        <f>IF(ISBLANK(F94),"-",VLOOKUP('ent1-&gt;ent2'!F94,'BDD 2'!$A$2:$H$6,2,FALSE))</f>
        <v>-</v>
      </c>
      <c r="I94" s="140" t="str">
        <f>IF(ISBLANK(F94),"-",VLOOKUP('ent1-&gt;ent2'!F94,'BDD 2'!$A$2:$H$6,3,FALSE))</f>
        <v>-</v>
      </c>
      <c r="J94" s="145"/>
      <c r="K94" s="135" t="str">
        <f t="shared" si="14"/>
        <v>-</v>
      </c>
      <c r="L94" s="175" t="e">
        <f>IF(F94="P1",G94*'BDD 2'!$D$2,VLOOKUP('ent1-&gt;ent2'!F94,'BDD 2'!$A$2:$H$6,4,FALSE))</f>
        <v>#N/A</v>
      </c>
      <c r="M94" s="168" t="e">
        <f t="shared" si="18"/>
        <v>#N/A</v>
      </c>
      <c r="N94" s="145"/>
      <c r="O94" s="136" t="str">
        <f t="shared" si="15"/>
        <v>-</v>
      </c>
      <c r="P94" s="138" t="str">
        <f t="shared" si="16"/>
        <v>-</v>
      </c>
      <c r="Q94" s="138" t="str">
        <f t="shared" si="17"/>
        <v>-</v>
      </c>
      <c r="R94" s="149"/>
      <c r="S94" s="149"/>
      <c r="T94" s="135" t="str">
        <f>IF(ISBLANK(E94),"-",VLOOKUP(J94,'BDD 2'!$A$9:$B$72,2,FALSE))</f>
        <v>-</v>
      </c>
      <c r="U94" s="136" t="e">
        <f>IF(T94="Heure_creuse",VLOOKUP('ent1-&gt;ent2'!F94,'BDD 2'!$A$2:$H$6,5,FALSE),VLOOKUP('ent1-&gt;ent2'!F94,'BDD 2'!$A$2:$H$6,7,FALSE))</f>
        <v>#N/A</v>
      </c>
      <c r="V94" s="161">
        <f t="shared" si="19"/>
        <v>-0.1</v>
      </c>
      <c r="W94" s="136" t="str">
        <f t="shared" si="20"/>
        <v>-</v>
      </c>
      <c r="X94" s="136" t="e">
        <f t="shared" si="21"/>
        <v>#N/A</v>
      </c>
      <c r="Y94" s="136" t="e">
        <f t="shared" si="22"/>
        <v>#N/A</v>
      </c>
    </row>
    <row r="95" spans="1:25" ht="40.5" customHeight="1" x14ac:dyDescent="0.25">
      <c r="A95" s="108" t="s">
        <v>85</v>
      </c>
      <c r="B95" s="141"/>
      <c r="C95" s="142"/>
      <c r="D95" s="143"/>
      <c r="E95" s="143"/>
      <c r="F95" s="132"/>
      <c r="G95" s="144"/>
      <c r="H95" s="139" t="str">
        <f>IF(ISBLANK(F95),"-",VLOOKUP('ent1-&gt;ent2'!F95,'BDD 2'!$A$2:$H$6,2,FALSE))</f>
        <v>-</v>
      </c>
      <c r="I95" s="140" t="str">
        <f>IF(ISBLANK(F95),"-",VLOOKUP('ent1-&gt;ent2'!F95,'BDD 2'!$A$2:$H$6,3,FALSE))</f>
        <v>-</v>
      </c>
      <c r="J95" s="145"/>
      <c r="K95" s="135" t="str">
        <f t="shared" si="14"/>
        <v>-</v>
      </c>
      <c r="L95" s="175" t="e">
        <f>IF(F95="P1",G95*'BDD 2'!$D$2,VLOOKUP('ent1-&gt;ent2'!F95,'BDD 2'!$A$2:$H$6,4,FALSE))</f>
        <v>#N/A</v>
      </c>
      <c r="M95" s="168" t="e">
        <f t="shared" si="18"/>
        <v>#N/A</v>
      </c>
      <c r="N95" s="145"/>
      <c r="O95" s="136" t="str">
        <f t="shared" si="15"/>
        <v>-</v>
      </c>
      <c r="P95" s="138" t="str">
        <f t="shared" si="16"/>
        <v>-</v>
      </c>
      <c r="Q95" s="138" t="str">
        <f t="shared" si="17"/>
        <v>-</v>
      </c>
      <c r="R95" s="149"/>
      <c r="S95" s="149"/>
      <c r="T95" s="135" t="str">
        <f>IF(ISBLANK(E95),"-",VLOOKUP(J95,'BDD 2'!$A$9:$B$72,2,FALSE))</f>
        <v>-</v>
      </c>
      <c r="U95" s="136" t="e">
        <f>IF(T95="Heure_creuse",VLOOKUP('ent1-&gt;ent2'!F95,'BDD 2'!$A$2:$H$6,5,FALSE),VLOOKUP('ent1-&gt;ent2'!F95,'BDD 2'!$A$2:$H$6,7,FALSE))</f>
        <v>#N/A</v>
      </c>
      <c r="V95" s="161">
        <f t="shared" si="19"/>
        <v>-0.1</v>
      </c>
      <c r="W95" s="136" t="str">
        <f t="shared" si="20"/>
        <v>-</v>
      </c>
      <c r="X95" s="136" t="e">
        <f t="shared" si="21"/>
        <v>#N/A</v>
      </c>
      <c r="Y95" s="136" t="e">
        <f t="shared" si="22"/>
        <v>#N/A</v>
      </c>
    </row>
    <row r="96" spans="1:25" ht="40.5" customHeight="1" x14ac:dyDescent="0.25">
      <c r="A96" s="108" t="s">
        <v>85</v>
      </c>
      <c r="B96" s="141"/>
      <c r="C96" s="142"/>
      <c r="D96" s="143"/>
      <c r="E96" s="143"/>
      <c r="F96" s="132"/>
      <c r="G96" s="144"/>
      <c r="H96" s="139" t="str">
        <f>IF(ISBLANK(F96),"-",VLOOKUP('ent1-&gt;ent2'!F96,'BDD 2'!$A$2:$H$6,2,FALSE))</f>
        <v>-</v>
      </c>
      <c r="I96" s="140" t="str">
        <f>IF(ISBLANK(F96),"-",VLOOKUP('ent1-&gt;ent2'!F96,'BDD 2'!$A$2:$H$6,3,FALSE))</f>
        <v>-</v>
      </c>
      <c r="J96" s="145"/>
      <c r="K96" s="135" t="str">
        <f t="shared" si="14"/>
        <v>-</v>
      </c>
      <c r="L96" s="175" t="e">
        <f>IF(F96="P1",G96*'BDD 2'!$D$2,VLOOKUP('ent1-&gt;ent2'!F96,'BDD 2'!$A$2:$H$6,4,FALSE))</f>
        <v>#N/A</v>
      </c>
      <c r="M96" s="168" t="e">
        <f t="shared" si="18"/>
        <v>#N/A</v>
      </c>
      <c r="N96" s="145"/>
      <c r="O96" s="136" t="str">
        <f t="shared" si="15"/>
        <v>-</v>
      </c>
      <c r="P96" s="138" t="str">
        <f t="shared" si="16"/>
        <v>-</v>
      </c>
      <c r="Q96" s="138" t="str">
        <f t="shared" si="17"/>
        <v>-</v>
      </c>
      <c r="R96" s="149"/>
      <c r="S96" s="149"/>
      <c r="T96" s="135" t="str">
        <f>IF(ISBLANK(E96),"-",VLOOKUP(J96,'BDD 2'!$A$9:$B$72,2,FALSE))</f>
        <v>-</v>
      </c>
      <c r="U96" s="136" t="e">
        <f>IF(T96="Heure_creuse",VLOOKUP('ent1-&gt;ent2'!F96,'BDD 2'!$A$2:$H$6,5,FALSE),VLOOKUP('ent1-&gt;ent2'!F96,'BDD 2'!$A$2:$H$6,7,FALSE))</f>
        <v>#N/A</v>
      </c>
      <c r="V96" s="161">
        <f t="shared" si="19"/>
        <v>-0.1</v>
      </c>
      <c r="W96" s="136" t="str">
        <f t="shared" si="20"/>
        <v>-</v>
      </c>
      <c r="X96" s="136" t="e">
        <f t="shared" si="21"/>
        <v>#N/A</v>
      </c>
      <c r="Y96" s="136" t="e">
        <f t="shared" si="22"/>
        <v>#N/A</v>
      </c>
    </row>
    <row r="97" spans="1:25" ht="40.5" customHeight="1" x14ac:dyDescent="0.25">
      <c r="A97" s="108" t="s">
        <v>85</v>
      </c>
      <c r="B97" s="141"/>
      <c r="C97" s="142"/>
      <c r="D97" s="143"/>
      <c r="E97" s="143"/>
      <c r="F97" s="132"/>
      <c r="G97" s="144"/>
      <c r="H97" s="139" t="str">
        <f>IF(ISBLANK(F97),"-",VLOOKUP('ent1-&gt;ent2'!F97,'BDD 2'!$A$2:$H$6,2,FALSE))</f>
        <v>-</v>
      </c>
      <c r="I97" s="140" t="str">
        <f>IF(ISBLANK(F97),"-",VLOOKUP('ent1-&gt;ent2'!F97,'BDD 2'!$A$2:$H$6,3,FALSE))</f>
        <v>-</v>
      </c>
      <c r="J97" s="145"/>
      <c r="K97" s="135" t="str">
        <f t="shared" si="14"/>
        <v>-</v>
      </c>
      <c r="L97" s="175" t="e">
        <f>IF(F97="P1",G97*'BDD 2'!$D$2,VLOOKUP('ent1-&gt;ent2'!F97,'BDD 2'!$A$2:$H$6,4,FALSE))</f>
        <v>#N/A</v>
      </c>
      <c r="M97" s="168" t="e">
        <f t="shared" si="18"/>
        <v>#N/A</v>
      </c>
      <c r="N97" s="145"/>
      <c r="O97" s="136" t="str">
        <f t="shared" si="15"/>
        <v>-</v>
      </c>
      <c r="P97" s="138" t="str">
        <f t="shared" si="16"/>
        <v>-</v>
      </c>
      <c r="Q97" s="138" t="str">
        <f t="shared" si="17"/>
        <v>-</v>
      </c>
      <c r="R97" s="149"/>
      <c r="S97" s="149"/>
      <c r="T97" s="135" t="str">
        <f>IF(ISBLANK(E97),"-",VLOOKUP(J97,'BDD 2'!$A$9:$B$72,2,FALSE))</f>
        <v>-</v>
      </c>
      <c r="U97" s="136" t="e">
        <f>IF(T97="Heure_creuse",VLOOKUP('ent1-&gt;ent2'!F97,'BDD 2'!$A$2:$H$6,5,FALSE),VLOOKUP('ent1-&gt;ent2'!F97,'BDD 2'!$A$2:$H$6,7,FALSE))</f>
        <v>#N/A</v>
      </c>
      <c r="V97" s="161">
        <f t="shared" si="19"/>
        <v>-0.1</v>
      </c>
      <c r="W97" s="136" t="str">
        <f t="shared" si="20"/>
        <v>-</v>
      </c>
      <c r="X97" s="136" t="e">
        <f t="shared" si="21"/>
        <v>#N/A</v>
      </c>
      <c r="Y97" s="136" t="e">
        <f t="shared" si="22"/>
        <v>#N/A</v>
      </c>
    </row>
    <row r="98" spans="1:25" ht="40.5" customHeight="1" x14ac:dyDescent="0.25">
      <c r="A98" s="108" t="s">
        <v>85</v>
      </c>
      <c r="B98" s="141"/>
      <c r="C98" s="142"/>
      <c r="D98" s="143"/>
      <c r="E98" s="143"/>
      <c r="F98" s="132"/>
      <c r="G98" s="144"/>
      <c r="H98" s="139" t="str">
        <f>IF(ISBLANK(F98),"-",VLOOKUP('ent1-&gt;ent2'!F98,'BDD 2'!$A$2:$H$6,2,FALSE))</f>
        <v>-</v>
      </c>
      <c r="I98" s="140" t="str">
        <f>IF(ISBLANK(F98),"-",VLOOKUP('ent1-&gt;ent2'!F98,'BDD 2'!$A$2:$H$6,3,FALSE))</f>
        <v>-</v>
      </c>
      <c r="J98" s="145"/>
      <c r="K98" s="135" t="str">
        <f t="shared" si="14"/>
        <v>-</v>
      </c>
      <c r="L98" s="175" t="e">
        <f>IF(F98="P1",G98*'BDD 2'!$D$2,VLOOKUP('ent1-&gt;ent2'!F98,'BDD 2'!$A$2:$H$6,4,FALSE))</f>
        <v>#N/A</v>
      </c>
      <c r="M98" s="168" t="e">
        <f t="shared" si="18"/>
        <v>#N/A</v>
      </c>
      <c r="N98" s="145"/>
      <c r="O98" s="136" t="str">
        <f t="shared" si="15"/>
        <v>-</v>
      </c>
      <c r="P98" s="138" t="str">
        <f t="shared" si="16"/>
        <v>-</v>
      </c>
      <c r="Q98" s="138" t="str">
        <f t="shared" si="17"/>
        <v>-</v>
      </c>
      <c r="R98" s="149"/>
      <c r="S98" s="149"/>
      <c r="T98" s="135" t="str">
        <f>IF(ISBLANK(E98),"-",VLOOKUP(J98,'BDD 2'!$A$9:$B$72,2,FALSE))</f>
        <v>-</v>
      </c>
      <c r="U98" s="136" t="e">
        <f>IF(T98="Heure_creuse",VLOOKUP('ent1-&gt;ent2'!F98,'BDD 2'!$A$2:$H$6,5,FALSE),VLOOKUP('ent1-&gt;ent2'!F98,'BDD 2'!$A$2:$H$6,7,FALSE))</f>
        <v>#N/A</v>
      </c>
      <c r="V98" s="161">
        <f t="shared" si="19"/>
        <v>-0.1</v>
      </c>
      <c r="W98" s="136" t="str">
        <f t="shared" si="20"/>
        <v>-</v>
      </c>
      <c r="X98" s="136" t="e">
        <f t="shared" si="21"/>
        <v>#N/A</v>
      </c>
      <c r="Y98" s="136" t="e">
        <f t="shared" si="22"/>
        <v>#N/A</v>
      </c>
    </row>
    <row r="99" spans="1:25" ht="40.5" customHeight="1" x14ac:dyDescent="0.25">
      <c r="A99" s="108" t="s">
        <v>85</v>
      </c>
      <c r="B99" s="141"/>
      <c r="C99" s="142"/>
      <c r="D99" s="143"/>
      <c r="E99" s="143"/>
      <c r="F99" s="132"/>
      <c r="G99" s="144"/>
      <c r="H99" s="139" t="str">
        <f>IF(ISBLANK(F99),"-",VLOOKUP('ent1-&gt;ent2'!F99,'BDD 2'!$A$2:$H$6,2,FALSE))</f>
        <v>-</v>
      </c>
      <c r="I99" s="140" t="str">
        <f>IF(ISBLANK(F99),"-",VLOOKUP('ent1-&gt;ent2'!F99,'BDD 2'!$A$2:$H$6,3,FALSE))</f>
        <v>-</v>
      </c>
      <c r="J99" s="145"/>
      <c r="K99" s="135" t="str">
        <f t="shared" si="14"/>
        <v>-</v>
      </c>
      <c r="L99" s="175" t="e">
        <f>IF(F99="P1",G99*'BDD 2'!$D$2,VLOOKUP('ent1-&gt;ent2'!F99,'BDD 2'!$A$2:$H$6,4,FALSE))</f>
        <v>#N/A</v>
      </c>
      <c r="M99" s="168" t="e">
        <f t="shared" si="18"/>
        <v>#N/A</v>
      </c>
      <c r="N99" s="145"/>
      <c r="O99" s="136" t="str">
        <f t="shared" si="15"/>
        <v>-</v>
      </c>
      <c r="P99" s="138" t="str">
        <f t="shared" si="16"/>
        <v>-</v>
      </c>
      <c r="Q99" s="138" t="str">
        <f t="shared" si="17"/>
        <v>-</v>
      </c>
      <c r="R99" s="149"/>
      <c r="S99" s="149"/>
      <c r="T99" s="135" t="str">
        <f>IF(ISBLANK(E99),"-",VLOOKUP(J99,'BDD 2'!$A$9:$B$72,2,FALSE))</f>
        <v>-</v>
      </c>
      <c r="U99" s="136" t="e">
        <f>IF(T99="Heure_creuse",VLOOKUP('ent1-&gt;ent2'!F99,'BDD 2'!$A$2:$H$6,5,FALSE),VLOOKUP('ent1-&gt;ent2'!F99,'BDD 2'!$A$2:$H$6,7,FALSE))</f>
        <v>#N/A</v>
      </c>
      <c r="V99" s="161">
        <f t="shared" si="19"/>
        <v>-0.1</v>
      </c>
      <c r="W99" s="136" t="str">
        <f t="shared" si="20"/>
        <v>-</v>
      </c>
      <c r="X99" s="136" t="e">
        <f t="shared" si="21"/>
        <v>#N/A</v>
      </c>
      <c r="Y99" s="136" t="e">
        <f t="shared" si="22"/>
        <v>#N/A</v>
      </c>
    </row>
    <row r="100" spans="1:25" ht="40.5" customHeight="1" x14ac:dyDescent="0.25">
      <c r="A100" s="108" t="s">
        <v>85</v>
      </c>
      <c r="B100" s="141"/>
      <c r="C100" s="142"/>
      <c r="D100" s="143"/>
      <c r="E100" s="143"/>
      <c r="F100" s="132"/>
      <c r="G100" s="144"/>
      <c r="H100" s="139" t="str">
        <f>IF(ISBLANK(F100),"-",VLOOKUP('ent1-&gt;ent2'!F100,'BDD 2'!$A$2:$H$6,2,FALSE))</f>
        <v>-</v>
      </c>
      <c r="I100" s="140" t="str">
        <f>IF(ISBLANK(F100),"-",VLOOKUP('ent1-&gt;ent2'!F100,'BDD 2'!$A$2:$H$6,3,FALSE))</f>
        <v>-</v>
      </c>
      <c r="J100" s="145"/>
      <c r="K100" s="135" t="str">
        <f t="shared" si="14"/>
        <v>-</v>
      </c>
      <c r="L100" s="175" t="e">
        <f>IF(F100="P1",G100*'BDD 2'!$D$2,VLOOKUP('ent1-&gt;ent2'!F100,'BDD 2'!$A$2:$H$6,4,FALSE))</f>
        <v>#N/A</v>
      </c>
      <c r="M100" s="168" t="e">
        <f t="shared" si="18"/>
        <v>#N/A</v>
      </c>
      <c r="N100" s="145"/>
      <c r="O100" s="136" t="str">
        <f t="shared" si="15"/>
        <v>-</v>
      </c>
      <c r="P100" s="138" t="str">
        <f t="shared" si="16"/>
        <v>-</v>
      </c>
      <c r="Q100" s="138" t="str">
        <f t="shared" si="17"/>
        <v>-</v>
      </c>
      <c r="R100" s="149"/>
      <c r="S100" s="149"/>
      <c r="T100" s="135" t="str">
        <f>IF(ISBLANK(E100),"-",VLOOKUP(J100,'BDD 2'!$A$9:$B$72,2,FALSE))</f>
        <v>-</v>
      </c>
      <c r="U100" s="136" t="e">
        <f>IF(T100="Heure_creuse",VLOOKUP('ent1-&gt;ent2'!F100,'BDD 2'!$A$2:$H$6,5,FALSE),VLOOKUP('ent1-&gt;ent2'!F100,'BDD 2'!$A$2:$H$6,7,FALSE))</f>
        <v>#N/A</v>
      </c>
      <c r="V100" s="161">
        <f t="shared" si="19"/>
        <v>-0.1</v>
      </c>
      <c r="W100" s="136" t="str">
        <f t="shared" si="20"/>
        <v>-</v>
      </c>
      <c r="X100" s="136" t="e">
        <f t="shared" si="21"/>
        <v>#N/A</v>
      </c>
      <c r="Y100" s="136" t="e">
        <f t="shared" si="22"/>
        <v>#N/A</v>
      </c>
    </row>
    <row r="101" spans="1:25" ht="40.5" customHeight="1" x14ac:dyDescent="0.25">
      <c r="A101" s="108" t="s">
        <v>85</v>
      </c>
      <c r="B101" s="141"/>
      <c r="C101" s="142"/>
      <c r="D101" s="143"/>
      <c r="E101" s="143"/>
      <c r="F101" s="132"/>
      <c r="G101" s="144"/>
      <c r="H101" s="139" t="str">
        <f>IF(ISBLANK(F101),"-",VLOOKUP('ent1-&gt;ent2'!F101,'BDD 2'!$A$2:$H$6,2,FALSE))</f>
        <v>-</v>
      </c>
      <c r="I101" s="140" t="str">
        <f>IF(ISBLANK(F101),"-",VLOOKUP('ent1-&gt;ent2'!F101,'BDD 2'!$A$2:$H$6,3,FALSE))</f>
        <v>-</v>
      </c>
      <c r="J101" s="145"/>
      <c r="K101" s="135" t="str">
        <f t="shared" ref="K101:K132" si="23">IF(ISBLANK(J101),"-",+J101+I101)</f>
        <v>-</v>
      </c>
      <c r="L101" s="175" t="e">
        <f>IF(F101="P1",G101*'BDD 2'!$D$2,VLOOKUP('ent1-&gt;ent2'!F101,'BDD 2'!$A$2:$H$6,4,FALSE))</f>
        <v>#N/A</v>
      </c>
      <c r="M101" s="168" t="e">
        <f t="shared" si="18"/>
        <v>#N/A</v>
      </c>
      <c r="N101" s="145"/>
      <c r="O101" s="136" t="str">
        <f t="shared" ref="O101:O132" si="24">IF(ISBLANK(J101),"-",L101-M101)</f>
        <v>-</v>
      </c>
      <c r="P101" s="138" t="str">
        <f t="shared" ref="P101:P132" si="25">IF(ISBLANK(J101),"-",J101-$P$4)</f>
        <v>-</v>
      </c>
      <c r="Q101" s="138" t="str">
        <f t="shared" ref="Q101:Q132" si="26">IF(ISBLANK(J101),"-",K101+$P$4)</f>
        <v>-</v>
      </c>
      <c r="R101" s="149"/>
      <c r="S101" s="149"/>
      <c r="T101" s="135" t="str">
        <f>IF(ISBLANK(E101),"-",VLOOKUP(J101,'BDD 2'!$A$9:$B$72,2,FALSE))</f>
        <v>-</v>
      </c>
      <c r="U101" s="136" t="e">
        <f>IF(T101="Heure_creuse",VLOOKUP('ent1-&gt;ent2'!F101,'BDD 2'!$A$2:$H$6,5,FALSE),VLOOKUP('ent1-&gt;ent2'!F101,'BDD 2'!$A$2:$H$6,7,FALSE))</f>
        <v>#N/A</v>
      </c>
      <c r="V101" s="161">
        <f t="shared" si="19"/>
        <v>-0.1</v>
      </c>
      <c r="W101" s="136" t="str">
        <f t="shared" si="20"/>
        <v>-</v>
      </c>
      <c r="X101" s="136" t="e">
        <f t="shared" si="21"/>
        <v>#N/A</v>
      </c>
      <c r="Y101" s="136" t="e">
        <f t="shared" si="22"/>
        <v>#N/A</v>
      </c>
    </row>
    <row r="102" spans="1:25" ht="40.5" customHeight="1" x14ac:dyDescent="0.25">
      <c r="A102" s="108" t="s">
        <v>85</v>
      </c>
      <c r="B102" s="141"/>
      <c r="C102" s="142"/>
      <c r="D102" s="143"/>
      <c r="E102" s="143"/>
      <c r="F102" s="132"/>
      <c r="G102" s="144"/>
      <c r="H102" s="139" t="str">
        <f>IF(ISBLANK(F102),"-",VLOOKUP('ent1-&gt;ent2'!F102,'BDD 2'!$A$2:$H$6,2,FALSE))</f>
        <v>-</v>
      </c>
      <c r="I102" s="140" t="str">
        <f>IF(ISBLANK(F102),"-",VLOOKUP('ent1-&gt;ent2'!F102,'BDD 2'!$A$2:$H$6,3,FALSE))</f>
        <v>-</v>
      </c>
      <c r="J102" s="145"/>
      <c r="K102" s="135" t="str">
        <f t="shared" si="23"/>
        <v>-</v>
      </c>
      <c r="L102" s="175" t="e">
        <f>IF(F102="P1",G102*'BDD 2'!$D$2,VLOOKUP('ent1-&gt;ent2'!F102,'BDD 2'!$A$2:$H$6,4,FALSE))</f>
        <v>#N/A</v>
      </c>
      <c r="M102" s="168" t="e">
        <f t="shared" si="18"/>
        <v>#N/A</v>
      </c>
      <c r="N102" s="145"/>
      <c r="O102" s="136" t="str">
        <f t="shared" si="24"/>
        <v>-</v>
      </c>
      <c r="P102" s="138" t="str">
        <f t="shared" si="25"/>
        <v>-</v>
      </c>
      <c r="Q102" s="138" t="str">
        <f t="shared" si="26"/>
        <v>-</v>
      </c>
      <c r="R102" s="149"/>
      <c r="S102" s="149"/>
      <c r="T102" s="135" t="str">
        <f>IF(ISBLANK(E102),"-",VLOOKUP(J102,'BDD 2'!$A$9:$B$72,2,FALSE))</f>
        <v>-</v>
      </c>
      <c r="U102" s="136" t="e">
        <f>IF(T102="Heure_creuse",VLOOKUP('ent1-&gt;ent2'!F102,'BDD 2'!$A$2:$H$6,5,FALSE),VLOOKUP('ent1-&gt;ent2'!F102,'BDD 2'!$A$2:$H$6,7,FALSE))</f>
        <v>#N/A</v>
      </c>
      <c r="V102" s="161">
        <f t="shared" si="19"/>
        <v>-0.1</v>
      </c>
      <c r="W102" s="136" t="str">
        <f t="shared" si="20"/>
        <v>-</v>
      </c>
      <c r="X102" s="136" t="e">
        <f t="shared" si="21"/>
        <v>#N/A</v>
      </c>
      <c r="Y102" s="136" t="e">
        <f t="shared" si="22"/>
        <v>#N/A</v>
      </c>
    </row>
    <row r="103" spans="1:25" ht="40.5" customHeight="1" x14ac:dyDescent="0.25">
      <c r="A103" s="108" t="s">
        <v>85</v>
      </c>
      <c r="B103" s="141"/>
      <c r="C103" s="142"/>
      <c r="D103" s="143"/>
      <c r="E103" s="143"/>
      <c r="F103" s="132"/>
      <c r="G103" s="144"/>
      <c r="H103" s="139" t="str">
        <f>IF(ISBLANK(F103),"-",VLOOKUP('ent1-&gt;ent2'!F103,'BDD 2'!$A$2:$H$6,2,FALSE))</f>
        <v>-</v>
      </c>
      <c r="I103" s="140" t="str">
        <f>IF(ISBLANK(F103),"-",VLOOKUP('ent1-&gt;ent2'!F103,'BDD 2'!$A$2:$H$6,3,FALSE))</f>
        <v>-</v>
      </c>
      <c r="J103" s="145"/>
      <c r="K103" s="135" t="str">
        <f t="shared" si="23"/>
        <v>-</v>
      </c>
      <c r="L103" s="175" t="e">
        <f>IF(F103="P1",G103*'BDD 2'!$D$2,VLOOKUP('ent1-&gt;ent2'!F103,'BDD 2'!$A$2:$H$6,4,FALSE))</f>
        <v>#N/A</v>
      </c>
      <c r="M103" s="168" t="e">
        <f t="shared" si="18"/>
        <v>#N/A</v>
      </c>
      <c r="N103" s="145"/>
      <c r="O103" s="136" t="str">
        <f t="shared" si="24"/>
        <v>-</v>
      </c>
      <c r="P103" s="138" t="str">
        <f t="shared" si="25"/>
        <v>-</v>
      </c>
      <c r="Q103" s="138" t="str">
        <f t="shared" si="26"/>
        <v>-</v>
      </c>
      <c r="R103" s="149"/>
      <c r="S103" s="149"/>
      <c r="T103" s="135" t="str">
        <f>IF(ISBLANK(E103),"-",VLOOKUP(J103,'BDD 2'!$A$9:$B$72,2,FALSE))</f>
        <v>-</v>
      </c>
      <c r="U103" s="136" t="e">
        <f>IF(T103="Heure_creuse",VLOOKUP('ent1-&gt;ent2'!F103,'BDD 2'!$A$2:$H$6,5,FALSE),VLOOKUP('ent1-&gt;ent2'!F103,'BDD 2'!$A$2:$H$6,7,FALSE))</f>
        <v>#N/A</v>
      </c>
      <c r="V103" s="161">
        <f t="shared" si="19"/>
        <v>-0.1</v>
      </c>
      <c r="W103" s="136" t="str">
        <f t="shared" si="20"/>
        <v>-</v>
      </c>
      <c r="X103" s="136" t="e">
        <f t="shared" si="21"/>
        <v>#N/A</v>
      </c>
      <c r="Y103" s="136" t="e">
        <f t="shared" si="22"/>
        <v>#N/A</v>
      </c>
    </row>
    <row r="104" spans="1:25" ht="40.5" customHeight="1" x14ac:dyDescent="0.25">
      <c r="A104" s="108" t="s">
        <v>85</v>
      </c>
      <c r="B104" s="141"/>
      <c r="C104" s="142"/>
      <c r="D104" s="143"/>
      <c r="E104" s="143"/>
      <c r="F104" s="132"/>
      <c r="G104" s="144"/>
      <c r="H104" s="139" t="str">
        <f>IF(ISBLANK(F104),"-",VLOOKUP('ent1-&gt;ent2'!F104,'BDD 2'!$A$2:$H$6,2,FALSE))</f>
        <v>-</v>
      </c>
      <c r="I104" s="140" t="str">
        <f>IF(ISBLANK(F104),"-",VLOOKUP('ent1-&gt;ent2'!F104,'BDD 2'!$A$2:$H$6,3,FALSE))</f>
        <v>-</v>
      </c>
      <c r="J104" s="145"/>
      <c r="K104" s="135" t="str">
        <f t="shared" si="23"/>
        <v>-</v>
      </c>
      <c r="L104" s="175" t="e">
        <f>IF(F104="P1",G104*'BDD 2'!$D$2,VLOOKUP('ent1-&gt;ent2'!F104,'BDD 2'!$A$2:$H$6,4,FALSE))</f>
        <v>#N/A</v>
      </c>
      <c r="M104" s="168" t="e">
        <f t="shared" si="18"/>
        <v>#N/A</v>
      </c>
      <c r="N104" s="145"/>
      <c r="O104" s="136" t="str">
        <f t="shared" si="24"/>
        <v>-</v>
      </c>
      <c r="P104" s="138" t="str">
        <f t="shared" si="25"/>
        <v>-</v>
      </c>
      <c r="Q104" s="138" t="str">
        <f t="shared" si="26"/>
        <v>-</v>
      </c>
      <c r="R104" s="149"/>
      <c r="S104" s="149"/>
      <c r="T104" s="135" t="str">
        <f>IF(ISBLANK(E104),"-",VLOOKUP(J104,'BDD 2'!$A$9:$B$72,2,FALSE))</f>
        <v>-</v>
      </c>
      <c r="U104" s="136" t="e">
        <f>IF(T104="Heure_creuse",VLOOKUP('ent1-&gt;ent2'!F104,'BDD 2'!$A$2:$H$6,5,FALSE),VLOOKUP('ent1-&gt;ent2'!F104,'BDD 2'!$A$2:$H$6,7,FALSE))</f>
        <v>#N/A</v>
      </c>
      <c r="V104" s="161">
        <f t="shared" si="19"/>
        <v>-0.1</v>
      </c>
      <c r="W104" s="136" t="str">
        <f t="shared" si="20"/>
        <v>-</v>
      </c>
      <c r="X104" s="136" t="e">
        <f t="shared" si="21"/>
        <v>#N/A</v>
      </c>
      <c r="Y104" s="136" t="e">
        <f t="shared" si="22"/>
        <v>#N/A</v>
      </c>
    </row>
    <row r="105" spans="1:25" ht="40.5" customHeight="1" x14ac:dyDescent="0.25">
      <c r="A105" s="108" t="s">
        <v>85</v>
      </c>
      <c r="B105" s="141"/>
      <c r="C105" s="142"/>
      <c r="D105" s="143"/>
      <c r="E105" s="143"/>
      <c r="F105" s="132"/>
      <c r="G105" s="144"/>
      <c r="H105" s="139" t="str">
        <f>IF(ISBLANK(F105),"-",VLOOKUP('ent1-&gt;ent2'!F105,'BDD 2'!$A$2:$H$6,2,FALSE))</f>
        <v>-</v>
      </c>
      <c r="I105" s="140" t="str">
        <f>IF(ISBLANK(F105),"-",VLOOKUP('ent1-&gt;ent2'!F105,'BDD 2'!$A$2:$H$6,3,FALSE))</f>
        <v>-</v>
      </c>
      <c r="J105" s="145"/>
      <c r="K105" s="135" t="str">
        <f t="shared" si="23"/>
        <v>-</v>
      </c>
      <c r="L105" s="175" t="e">
        <f>IF(F105="P1",G105*'BDD 2'!$D$2,VLOOKUP('ent1-&gt;ent2'!F105,'BDD 2'!$A$2:$H$6,4,FALSE))</f>
        <v>#N/A</v>
      </c>
      <c r="M105" s="168" t="e">
        <f t="shared" si="18"/>
        <v>#N/A</v>
      </c>
      <c r="N105" s="145"/>
      <c r="O105" s="136" t="str">
        <f t="shared" si="24"/>
        <v>-</v>
      </c>
      <c r="P105" s="138" t="str">
        <f t="shared" si="25"/>
        <v>-</v>
      </c>
      <c r="Q105" s="138" t="str">
        <f t="shared" si="26"/>
        <v>-</v>
      </c>
      <c r="R105" s="149"/>
      <c r="S105" s="149"/>
      <c r="T105" s="135" t="str">
        <f>IF(ISBLANK(E105),"-",VLOOKUP(J105,'BDD 2'!$A$9:$B$72,2,FALSE))</f>
        <v>-</v>
      </c>
      <c r="U105" s="136" t="e">
        <f>IF(T105="Heure_creuse",VLOOKUP('ent1-&gt;ent2'!F105,'BDD 2'!$A$2:$H$6,5,FALSE),VLOOKUP('ent1-&gt;ent2'!F105,'BDD 2'!$A$2:$H$6,7,FALSE))</f>
        <v>#N/A</v>
      </c>
      <c r="V105" s="161">
        <f t="shared" si="19"/>
        <v>-0.1</v>
      </c>
      <c r="W105" s="136" t="str">
        <f t="shared" si="20"/>
        <v>-</v>
      </c>
      <c r="X105" s="136" t="e">
        <f t="shared" si="21"/>
        <v>#N/A</v>
      </c>
      <c r="Y105" s="136" t="e">
        <f t="shared" si="22"/>
        <v>#N/A</v>
      </c>
    </row>
    <row r="106" spans="1:25" ht="40.5" customHeight="1" x14ac:dyDescent="0.25">
      <c r="A106" s="108" t="s">
        <v>85</v>
      </c>
      <c r="B106" s="141"/>
      <c r="C106" s="142"/>
      <c r="D106" s="143"/>
      <c r="E106" s="143"/>
      <c r="F106" s="132"/>
      <c r="G106" s="144"/>
      <c r="H106" s="139" t="str">
        <f>IF(ISBLANK(F106),"-",VLOOKUP('ent1-&gt;ent2'!F106,'BDD 2'!$A$2:$H$6,2,FALSE))</f>
        <v>-</v>
      </c>
      <c r="I106" s="140" t="str">
        <f>IF(ISBLANK(F106),"-",VLOOKUP('ent1-&gt;ent2'!F106,'BDD 2'!$A$2:$H$6,3,FALSE))</f>
        <v>-</v>
      </c>
      <c r="J106" s="145"/>
      <c r="K106" s="135" t="str">
        <f t="shared" si="23"/>
        <v>-</v>
      </c>
      <c r="L106" s="175" t="e">
        <f>IF(F106="P1",G106*'BDD 2'!$D$2,VLOOKUP('ent1-&gt;ent2'!F106,'BDD 2'!$A$2:$H$6,4,FALSE))</f>
        <v>#N/A</v>
      </c>
      <c r="M106" s="168" t="e">
        <f t="shared" si="18"/>
        <v>#N/A</v>
      </c>
      <c r="N106" s="145"/>
      <c r="O106" s="136" t="str">
        <f t="shared" si="24"/>
        <v>-</v>
      </c>
      <c r="P106" s="138" t="str">
        <f t="shared" si="25"/>
        <v>-</v>
      </c>
      <c r="Q106" s="138" t="str">
        <f t="shared" si="26"/>
        <v>-</v>
      </c>
      <c r="R106" s="149"/>
      <c r="S106" s="149"/>
      <c r="T106" s="135" t="str">
        <f>IF(ISBLANK(E106),"-",VLOOKUP(J106,'BDD 2'!$A$9:$B$72,2,FALSE))</f>
        <v>-</v>
      </c>
      <c r="U106" s="136" t="e">
        <f>IF(T106="Heure_creuse",VLOOKUP('ent1-&gt;ent2'!F106,'BDD 2'!$A$2:$H$6,5,FALSE),VLOOKUP('ent1-&gt;ent2'!F106,'BDD 2'!$A$2:$H$6,7,FALSE))</f>
        <v>#N/A</v>
      </c>
      <c r="V106" s="161">
        <f t="shared" si="19"/>
        <v>-0.1</v>
      </c>
      <c r="W106" s="136" t="str">
        <f t="shared" si="20"/>
        <v>-</v>
      </c>
      <c r="X106" s="136" t="e">
        <f t="shared" si="21"/>
        <v>#N/A</v>
      </c>
      <c r="Y106" s="136" t="e">
        <f t="shared" si="22"/>
        <v>#N/A</v>
      </c>
    </row>
    <row r="107" spans="1:25" ht="40.5" customHeight="1" x14ac:dyDescent="0.25">
      <c r="A107" s="108" t="s">
        <v>85</v>
      </c>
      <c r="B107" s="141"/>
      <c r="C107" s="142"/>
      <c r="D107" s="143"/>
      <c r="E107" s="143"/>
      <c r="F107" s="132"/>
      <c r="G107" s="144"/>
      <c r="H107" s="139" t="str">
        <f>IF(ISBLANK(F107),"-",VLOOKUP('ent1-&gt;ent2'!F107,'BDD 2'!$A$2:$H$6,2,FALSE))</f>
        <v>-</v>
      </c>
      <c r="I107" s="140" t="str">
        <f>IF(ISBLANK(F107),"-",VLOOKUP('ent1-&gt;ent2'!F107,'BDD 2'!$A$2:$H$6,3,FALSE))</f>
        <v>-</v>
      </c>
      <c r="J107" s="145"/>
      <c r="K107" s="135" t="str">
        <f t="shared" si="23"/>
        <v>-</v>
      </c>
      <c r="L107" s="175" t="e">
        <f>IF(F107="P1",G107*'BDD 2'!$D$2,VLOOKUP('ent1-&gt;ent2'!F107,'BDD 2'!$A$2:$H$6,4,FALSE))</f>
        <v>#N/A</v>
      </c>
      <c r="M107" s="168" t="e">
        <f t="shared" si="18"/>
        <v>#N/A</v>
      </c>
      <c r="N107" s="145"/>
      <c r="O107" s="136" t="str">
        <f t="shared" si="24"/>
        <v>-</v>
      </c>
      <c r="P107" s="138" t="str">
        <f t="shared" si="25"/>
        <v>-</v>
      </c>
      <c r="Q107" s="138" t="str">
        <f t="shared" si="26"/>
        <v>-</v>
      </c>
      <c r="R107" s="149"/>
      <c r="S107" s="149"/>
      <c r="T107" s="135" t="str">
        <f>IF(ISBLANK(E107),"-",VLOOKUP(J107,'BDD 2'!$A$9:$B$72,2,FALSE))</f>
        <v>-</v>
      </c>
      <c r="U107" s="136" t="e">
        <f>IF(T107="Heure_creuse",VLOOKUP('ent1-&gt;ent2'!F107,'BDD 2'!$A$2:$H$6,5,FALSE),VLOOKUP('ent1-&gt;ent2'!F107,'BDD 2'!$A$2:$H$6,7,FALSE))</f>
        <v>#N/A</v>
      </c>
      <c r="V107" s="161">
        <f t="shared" si="19"/>
        <v>-0.1</v>
      </c>
      <c r="W107" s="136" t="str">
        <f t="shared" si="20"/>
        <v>-</v>
      </c>
      <c r="X107" s="136" t="e">
        <f t="shared" si="21"/>
        <v>#N/A</v>
      </c>
      <c r="Y107" s="136" t="e">
        <f t="shared" si="22"/>
        <v>#N/A</v>
      </c>
    </row>
    <row r="108" spans="1:25" ht="40.5" customHeight="1" x14ac:dyDescent="0.25">
      <c r="A108" s="108" t="s">
        <v>85</v>
      </c>
      <c r="B108" s="141"/>
      <c r="C108" s="142"/>
      <c r="D108" s="143"/>
      <c r="E108" s="143"/>
      <c r="F108" s="132"/>
      <c r="G108" s="144"/>
      <c r="H108" s="139" t="str">
        <f>IF(ISBLANK(F108),"-",VLOOKUP('ent1-&gt;ent2'!F108,'BDD 2'!$A$2:$H$6,2,FALSE))</f>
        <v>-</v>
      </c>
      <c r="I108" s="140" t="str">
        <f>IF(ISBLANK(F108),"-",VLOOKUP('ent1-&gt;ent2'!F108,'BDD 2'!$A$2:$H$6,3,FALSE))</f>
        <v>-</v>
      </c>
      <c r="J108" s="145"/>
      <c r="K108" s="135" t="str">
        <f t="shared" si="23"/>
        <v>-</v>
      </c>
      <c r="L108" s="175" t="e">
        <f>IF(F108="P1",G108*'BDD 2'!$D$2,VLOOKUP('ent1-&gt;ent2'!F108,'BDD 2'!$A$2:$H$6,4,FALSE))</f>
        <v>#N/A</v>
      </c>
      <c r="M108" s="168" t="e">
        <f t="shared" si="18"/>
        <v>#N/A</v>
      </c>
      <c r="N108" s="145"/>
      <c r="O108" s="136" t="str">
        <f t="shared" si="24"/>
        <v>-</v>
      </c>
      <c r="P108" s="138" t="str">
        <f t="shared" si="25"/>
        <v>-</v>
      </c>
      <c r="Q108" s="138" t="str">
        <f t="shared" si="26"/>
        <v>-</v>
      </c>
      <c r="R108" s="149"/>
      <c r="S108" s="149"/>
      <c r="T108" s="135" t="str">
        <f>IF(ISBLANK(E108),"-",VLOOKUP(J108,'BDD 2'!$A$9:$B$72,2,FALSE))</f>
        <v>-</v>
      </c>
      <c r="U108" s="136" t="e">
        <f>IF(T108="Heure_creuse",VLOOKUP('ent1-&gt;ent2'!F108,'BDD 2'!$A$2:$H$6,5,FALSE),VLOOKUP('ent1-&gt;ent2'!F108,'BDD 2'!$A$2:$H$6,7,FALSE))</f>
        <v>#N/A</v>
      </c>
      <c r="V108" s="161">
        <f t="shared" si="19"/>
        <v>-0.1</v>
      </c>
      <c r="W108" s="136" t="str">
        <f t="shared" si="20"/>
        <v>-</v>
      </c>
      <c r="X108" s="136" t="e">
        <f t="shared" si="21"/>
        <v>#N/A</v>
      </c>
      <c r="Y108" s="136" t="e">
        <f t="shared" si="22"/>
        <v>#N/A</v>
      </c>
    </row>
    <row r="109" spans="1:25" ht="40.5" customHeight="1" x14ac:dyDescent="0.25">
      <c r="A109" s="108" t="s">
        <v>85</v>
      </c>
      <c r="B109" s="141"/>
      <c r="C109" s="142"/>
      <c r="D109" s="143"/>
      <c r="E109" s="143"/>
      <c r="F109" s="132"/>
      <c r="G109" s="144"/>
      <c r="H109" s="139" t="str">
        <f>IF(ISBLANK(F109),"-",VLOOKUP('ent1-&gt;ent2'!F109,'BDD 2'!$A$2:$H$6,2,FALSE))</f>
        <v>-</v>
      </c>
      <c r="I109" s="140" t="str">
        <f>IF(ISBLANK(F109),"-",VLOOKUP('ent1-&gt;ent2'!F109,'BDD 2'!$A$2:$H$6,3,FALSE))</f>
        <v>-</v>
      </c>
      <c r="J109" s="145"/>
      <c r="K109" s="135" t="str">
        <f t="shared" si="23"/>
        <v>-</v>
      </c>
      <c r="L109" s="175" t="e">
        <f>IF(F109="P1",G109*'BDD 2'!$D$2,VLOOKUP('ent1-&gt;ent2'!F109,'BDD 2'!$A$2:$H$6,4,FALSE))</f>
        <v>#N/A</v>
      </c>
      <c r="M109" s="168" t="e">
        <f t="shared" si="18"/>
        <v>#N/A</v>
      </c>
      <c r="N109" s="145"/>
      <c r="O109" s="136" t="str">
        <f t="shared" si="24"/>
        <v>-</v>
      </c>
      <c r="P109" s="138" t="str">
        <f t="shared" si="25"/>
        <v>-</v>
      </c>
      <c r="Q109" s="138" t="str">
        <f t="shared" si="26"/>
        <v>-</v>
      </c>
      <c r="R109" s="149"/>
      <c r="S109" s="149"/>
      <c r="T109" s="135" t="str">
        <f>IF(ISBLANK(E109),"-",VLOOKUP(J109,'BDD 2'!$A$9:$B$72,2,FALSE))</f>
        <v>-</v>
      </c>
      <c r="U109" s="136" t="e">
        <f>IF(T109="Heure_creuse",VLOOKUP('ent1-&gt;ent2'!F109,'BDD 2'!$A$2:$H$6,5,FALSE),VLOOKUP('ent1-&gt;ent2'!F109,'BDD 2'!$A$2:$H$6,7,FALSE))</f>
        <v>#N/A</v>
      </c>
      <c r="V109" s="161">
        <f t="shared" si="19"/>
        <v>-0.1</v>
      </c>
      <c r="W109" s="136" t="str">
        <f t="shared" si="20"/>
        <v>-</v>
      </c>
      <c r="X109" s="136" t="e">
        <f t="shared" si="21"/>
        <v>#N/A</v>
      </c>
      <c r="Y109" s="136" t="e">
        <f t="shared" si="22"/>
        <v>#N/A</v>
      </c>
    </row>
    <row r="110" spans="1:25" ht="40.5" customHeight="1" x14ac:dyDescent="0.25">
      <c r="A110" s="108" t="s">
        <v>85</v>
      </c>
      <c r="B110" s="141"/>
      <c r="C110" s="142"/>
      <c r="D110" s="143"/>
      <c r="E110" s="143"/>
      <c r="F110" s="132"/>
      <c r="G110" s="144"/>
      <c r="H110" s="139" t="str">
        <f>IF(ISBLANK(F110),"-",VLOOKUP('ent1-&gt;ent2'!F110,'BDD 2'!$A$2:$H$6,2,FALSE))</f>
        <v>-</v>
      </c>
      <c r="I110" s="140" t="str">
        <f>IF(ISBLANK(F110),"-",VLOOKUP('ent1-&gt;ent2'!F110,'BDD 2'!$A$2:$H$6,3,FALSE))</f>
        <v>-</v>
      </c>
      <c r="J110" s="145"/>
      <c r="K110" s="135" t="str">
        <f t="shared" si="23"/>
        <v>-</v>
      </c>
      <c r="L110" s="175" t="e">
        <f>IF(F110="P1",G110*'BDD 2'!$D$2,VLOOKUP('ent1-&gt;ent2'!F110,'BDD 2'!$A$2:$H$6,4,FALSE))</f>
        <v>#N/A</v>
      </c>
      <c r="M110" s="168" t="e">
        <f t="shared" si="18"/>
        <v>#N/A</v>
      </c>
      <c r="N110" s="145"/>
      <c r="O110" s="136" t="str">
        <f t="shared" si="24"/>
        <v>-</v>
      </c>
      <c r="P110" s="138" t="str">
        <f t="shared" si="25"/>
        <v>-</v>
      </c>
      <c r="Q110" s="138" t="str">
        <f t="shared" si="26"/>
        <v>-</v>
      </c>
      <c r="R110" s="149"/>
      <c r="S110" s="149"/>
      <c r="T110" s="135" t="str">
        <f>IF(ISBLANK(E110),"-",VLOOKUP(J110,'BDD 2'!$A$9:$B$72,2,FALSE))</f>
        <v>-</v>
      </c>
      <c r="U110" s="136" t="e">
        <f>IF(T110="Heure_creuse",VLOOKUP('ent1-&gt;ent2'!F110,'BDD 2'!$A$2:$H$6,5,FALSE),VLOOKUP('ent1-&gt;ent2'!F110,'BDD 2'!$A$2:$H$6,7,FALSE))</f>
        <v>#N/A</v>
      </c>
      <c r="V110" s="161">
        <f t="shared" si="19"/>
        <v>-0.1</v>
      </c>
      <c r="W110" s="136" t="str">
        <f t="shared" si="20"/>
        <v>-</v>
      </c>
      <c r="X110" s="136" t="e">
        <f t="shared" si="21"/>
        <v>#N/A</v>
      </c>
      <c r="Y110" s="136" t="e">
        <f t="shared" si="22"/>
        <v>#N/A</v>
      </c>
    </row>
    <row r="111" spans="1:25" ht="40.5" customHeight="1" x14ac:dyDescent="0.25">
      <c r="A111" s="108" t="s">
        <v>85</v>
      </c>
      <c r="B111" s="141"/>
      <c r="C111" s="142"/>
      <c r="D111" s="143"/>
      <c r="E111" s="143"/>
      <c r="F111" s="132"/>
      <c r="G111" s="144"/>
      <c r="H111" s="139" t="str">
        <f>IF(ISBLANK(F111),"-",VLOOKUP('ent1-&gt;ent2'!F111,'BDD 2'!$A$2:$H$6,2,FALSE))</f>
        <v>-</v>
      </c>
      <c r="I111" s="140" t="str">
        <f>IF(ISBLANK(F111),"-",VLOOKUP('ent1-&gt;ent2'!F111,'BDD 2'!$A$2:$H$6,3,FALSE))</f>
        <v>-</v>
      </c>
      <c r="J111" s="145"/>
      <c r="K111" s="135" t="str">
        <f t="shared" si="23"/>
        <v>-</v>
      </c>
      <c r="L111" s="175" t="e">
        <f>IF(F111="P1",G111*'BDD 2'!$D$2,VLOOKUP('ent1-&gt;ent2'!F111,'BDD 2'!$A$2:$H$6,4,FALSE))</f>
        <v>#N/A</v>
      </c>
      <c r="M111" s="168" t="e">
        <f t="shared" si="18"/>
        <v>#N/A</v>
      </c>
      <c r="N111" s="145"/>
      <c r="O111" s="136" t="str">
        <f t="shared" si="24"/>
        <v>-</v>
      </c>
      <c r="P111" s="138" t="str">
        <f t="shared" si="25"/>
        <v>-</v>
      </c>
      <c r="Q111" s="138" t="str">
        <f t="shared" si="26"/>
        <v>-</v>
      </c>
      <c r="R111" s="149"/>
      <c r="S111" s="149"/>
      <c r="T111" s="135" t="str">
        <f>IF(ISBLANK(E111),"-",VLOOKUP(J111,'BDD 2'!$A$9:$B$72,2,FALSE))</f>
        <v>-</v>
      </c>
      <c r="U111" s="136" t="e">
        <f>IF(T111="Heure_creuse",VLOOKUP('ent1-&gt;ent2'!F111,'BDD 2'!$A$2:$H$6,5,FALSE),VLOOKUP('ent1-&gt;ent2'!F111,'BDD 2'!$A$2:$H$6,7,FALSE))</f>
        <v>#N/A</v>
      </c>
      <c r="V111" s="161">
        <f t="shared" si="19"/>
        <v>-0.1</v>
      </c>
      <c r="W111" s="136" t="str">
        <f t="shared" si="20"/>
        <v>-</v>
      </c>
      <c r="X111" s="136" t="e">
        <f t="shared" si="21"/>
        <v>#N/A</v>
      </c>
      <c r="Y111" s="136" t="e">
        <f t="shared" si="22"/>
        <v>#N/A</v>
      </c>
    </row>
    <row r="112" spans="1:25" ht="40.5" customHeight="1" x14ac:dyDescent="0.25">
      <c r="A112" s="108" t="s">
        <v>85</v>
      </c>
      <c r="B112" s="141"/>
      <c r="C112" s="142"/>
      <c r="D112" s="143"/>
      <c r="E112" s="143"/>
      <c r="F112" s="132"/>
      <c r="G112" s="144"/>
      <c r="H112" s="139" t="str">
        <f>IF(ISBLANK(F112),"-",VLOOKUP('ent1-&gt;ent2'!F112,'BDD 2'!$A$2:$H$6,2,FALSE))</f>
        <v>-</v>
      </c>
      <c r="I112" s="140" t="str">
        <f>IF(ISBLANK(F112),"-",VLOOKUP('ent1-&gt;ent2'!F112,'BDD 2'!$A$2:$H$6,3,FALSE))</f>
        <v>-</v>
      </c>
      <c r="J112" s="145"/>
      <c r="K112" s="135" t="str">
        <f t="shared" si="23"/>
        <v>-</v>
      </c>
      <c r="L112" s="175" t="e">
        <f>IF(F112="P1",G112*'BDD 2'!$D$2,VLOOKUP('ent1-&gt;ent2'!F112,'BDD 2'!$A$2:$H$6,4,FALSE))</f>
        <v>#N/A</v>
      </c>
      <c r="M112" s="168" t="e">
        <f t="shared" si="18"/>
        <v>#N/A</v>
      </c>
      <c r="N112" s="145"/>
      <c r="O112" s="136" t="str">
        <f t="shared" si="24"/>
        <v>-</v>
      </c>
      <c r="P112" s="138" t="str">
        <f t="shared" si="25"/>
        <v>-</v>
      </c>
      <c r="Q112" s="138" t="str">
        <f t="shared" si="26"/>
        <v>-</v>
      </c>
      <c r="R112" s="149"/>
      <c r="S112" s="149"/>
      <c r="T112" s="135" t="str">
        <f>IF(ISBLANK(E112),"-",VLOOKUP(J112,'BDD 2'!$A$9:$B$72,2,FALSE))</f>
        <v>-</v>
      </c>
      <c r="U112" s="136" t="e">
        <f>IF(T112="Heure_creuse",VLOOKUP('ent1-&gt;ent2'!F112,'BDD 2'!$A$2:$H$6,5,FALSE),VLOOKUP('ent1-&gt;ent2'!F112,'BDD 2'!$A$2:$H$6,7,FALSE))</f>
        <v>#N/A</v>
      </c>
      <c r="V112" s="161">
        <f t="shared" si="19"/>
        <v>-0.1</v>
      </c>
      <c r="W112" s="136" t="str">
        <f t="shared" si="20"/>
        <v>-</v>
      </c>
      <c r="X112" s="136" t="e">
        <f t="shared" si="21"/>
        <v>#N/A</v>
      </c>
      <c r="Y112" s="136" t="e">
        <f t="shared" si="22"/>
        <v>#N/A</v>
      </c>
    </row>
    <row r="113" spans="1:25" ht="40.5" customHeight="1" x14ac:dyDescent="0.25">
      <c r="A113" s="108" t="s">
        <v>85</v>
      </c>
      <c r="B113" s="141"/>
      <c r="C113" s="142"/>
      <c r="D113" s="143"/>
      <c r="E113" s="143"/>
      <c r="F113" s="132"/>
      <c r="G113" s="144"/>
      <c r="H113" s="139" t="str">
        <f>IF(ISBLANK(F113),"-",VLOOKUP('ent1-&gt;ent2'!F113,'BDD 2'!$A$2:$H$6,2,FALSE))</f>
        <v>-</v>
      </c>
      <c r="I113" s="140" t="str">
        <f>IF(ISBLANK(F113),"-",VLOOKUP('ent1-&gt;ent2'!F113,'BDD 2'!$A$2:$H$6,3,FALSE))</f>
        <v>-</v>
      </c>
      <c r="J113" s="145"/>
      <c r="K113" s="135" t="str">
        <f t="shared" si="23"/>
        <v>-</v>
      </c>
      <c r="L113" s="175" t="e">
        <f>IF(F113="P1",G113*'BDD 2'!$D$2,VLOOKUP('ent1-&gt;ent2'!F113,'BDD 2'!$A$2:$H$6,4,FALSE))</f>
        <v>#N/A</v>
      </c>
      <c r="M113" s="168" t="e">
        <f t="shared" si="18"/>
        <v>#N/A</v>
      </c>
      <c r="N113" s="145"/>
      <c r="O113" s="136" t="str">
        <f t="shared" si="24"/>
        <v>-</v>
      </c>
      <c r="P113" s="138" t="str">
        <f t="shared" si="25"/>
        <v>-</v>
      </c>
      <c r="Q113" s="138" t="str">
        <f t="shared" si="26"/>
        <v>-</v>
      </c>
      <c r="R113" s="149"/>
      <c r="S113" s="149"/>
      <c r="T113" s="135" t="str">
        <f>IF(ISBLANK(E113),"-",VLOOKUP(J113,'BDD 2'!$A$9:$B$72,2,FALSE))</f>
        <v>-</v>
      </c>
      <c r="U113" s="136" t="e">
        <f>IF(T113="Heure_creuse",VLOOKUP('ent1-&gt;ent2'!F113,'BDD 2'!$A$2:$H$6,5,FALSE),VLOOKUP('ent1-&gt;ent2'!F113,'BDD 2'!$A$2:$H$6,7,FALSE))</f>
        <v>#N/A</v>
      </c>
      <c r="V113" s="161">
        <f t="shared" si="19"/>
        <v>-0.1</v>
      </c>
      <c r="W113" s="136" t="str">
        <f t="shared" si="20"/>
        <v>-</v>
      </c>
      <c r="X113" s="136" t="e">
        <f t="shared" si="21"/>
        <v>#N/A</v>
      </c>
      <c r="Y113" s="136" t="e">
        <f t="shared" si="22"/>
        <v>#N/A</v>
      </c>
    </row>
    <row r="114" spans="1:25" ht="40.5" customHeight="1" x14ac:dyDescent="0.25">
      <c r="A114" s="108" t="s">
        <v>85</v>
      </c>
      <c r="B114" s="141"/>
      <c r="C114" s="142"/>
      <c r="D114" s="143"/>
      <c r="E114" s="143"/>
      <c r="F114" s="132"/>
      <c r="G114" s="144"/>
      <c r="H114" s="139" t="str">
        <f>IF(ISBLANK(F114),"-",VLOOKUP('ent1-&gt;ent2'!F114,'BDD 2'!$A$2:$H$6,2,FALSE))</f>
        <v>-</v>
      </c>
      <c r="I114" s="140" t="str">
        <f>IF(ISBLANK(F114),"-",VLOOKUP('ent1-&gt;ent2'!F114,'BDD 2'!$A$2:$H$6,3,FALSE))</f>
        <v>-</v>
      </c>
      <c r="J114" s="145"/>
      <c r="K114" s="135" t="str">
        <f t="shared" si="23"/>
        <v>-</v>
      </c>
      <c r="L114" s="175" t="e">
        <f>IF(F114="P1",G114*'BDD 2'!$D$2,VLOOKUP('ent1-&gt;ent2'!F114,'BDD 2'!$A$2:$H$6,4,FALSE))</f>
        <v>#N/A</v>
      </c>
      <c r="M114" s="168" t="e">
        <f t="shared" si="18"/>
        <v>#N/A</v>
      </c>
      <c r="N114" s="145"/>
      <c r="O114" s="136" t="str">
        <f t="shared" si="24"/>
        <v>-</v>
      </c>
      <c r="P114" s="138" t="str">
        <f t="shared" si="25"/>
        <v>-</v>
      </c>
      <c r="Q114" s="138" t="str">
        <f t="shared" si="26"/>
        <v>-</v>
      </c>
      <c r="R114" s="149"/>
      <c r="S114" s="149"/>
      <c r="T114" s="135" t="str">
        <f>IF(ISBLANK(E114),"-",VLOOKUP(J114,'BDD 2'!$A$9:$B$72,2,FALSE))</f>
        <v>-</v>
      </c>
      <c r="U114" s="136" t="e">
        <f>IF(T114="Heure_creuse",VLOOKUP('ent1-&gt;ent2'!F114,'BDD 2'!$A$2:$H$6,5,FALSE),VLOOKUP('ent1-&gt;ent2'!F114,'BDD 2'!$A$2:$H$6,7,FALSE))</f>
        <v>#N/A</v>
      </c>
      <c r="V114" s="161">
        <f t="shared" si="19"/>
        <v>-0.1</v>
      </c>
      <c r="W114" s="136" t="str">
        <f t="shared" si="20"/>
        <v>-</v>
      </c>
      <c r="X114" s="136" t="e">
        <f t="shared" si="21"/>
        <v>#N/A</v>
      </c>
      <c r="Y114" s="136" t="e">
        <f t="shared" si="22"/>
        <v>#N/A</v>
      </c>
    </row>
    <row r="115" spans="1:25" ht="40.5" customHeight="1" x14ac:dyDescent="0.25">
      <c r="A115" s="108" t="s">
        <v>85</v>
      </c>
      <c r="B115" s="141"/>
      <c r="C115" s="142"/>
      <c r="D115" s="143"/>
      <c r="E115" s="143"/>
      <c r="F115" s="132"/>
      <c r="G115" s="144"/>
      <c r="H115" s="139" t="str">
        <f>IF(ISBLANK(F115),"-",VLOOKUP('ent1-&gt;ent2'!F115,'BDD 2'!$A$2:$H$6,2,FALSE))</f>
        <v>-</v>
      </c>
      <c r="I115" s="140" t="str">
        <f>IF(ISBLANK(F115),"-",VLOOKUP('ent1-&gt;ent2'!F115,'BDD 2'!$A$2:$H$6,3,FALSE))</f>
        <v>-</v>
      </c>
      <c r="J115" s="145"/>
      <c r="K115" s="135" t="str">
        <f t="shared" si="23"/>
        <v>-</v>
      </c>
      <c r="L115" s="175" t="e">
        <f>IF(F115="P1",G115*'BDD 2'!$D$2,VLOOKUP('ent1-&gt;ent2'!F115,'BDD 2'!$A$2:$H$6,4,FALSE))</f>
        <v>#N/A</v>
      </c>
      <c r="M115" s="168" t="e">
        <f t="shared" si="18"/>
        <v>#N/A</v>
      </c>
      <c r="N115" s="145"/>
      <c r="O115" s="136" t="str">
        <f t="shared" si="24"/>
        <v>-</v>
      </c>
      <c r="P115" s="138" t="str">
        <f t="shared" si="25"/>
        <v>-</v>
      </c>
      <c r="Q115" s="138" t="str">
        <f t="shared" si="26"/>
        <v>-</v>
      </c>
      <c r="R115" s="149"/>
      <c r="S115" s="149"/>
      <c r="T115" s="135" t="str">
        <f>IF(ISBLANK(E115),"-",VLOOKUP(J115,'BDD 2'!$A$9:$B$72,2,FALSE))</f>
        <v>-</v>
      </c>
      <c r="U115" s="136" t="e">
        <f>IF(T115="Heure_creuse",VLOOKUP('ent1-&gt;ent2'!F115,'BDD 2'!$A$2:$H$6,5,FALSE),VLOOKUP('ent1-&gt;ent2'!F115,'BDD 2'!$A$2:$H$6,7,FALSE))</f>
        <v>#N/A</v>
      </c>
      <c r="V115" s="161">
        <f t="shared" si="19"/>
        <v>-0.1</v>
      </c>
      <c r="W115" s="136" t="str">
        <f t="shared" si="20"/>
        <v>-</v>
      </c>
      <c r="X115" s="136" t="e">
        <f t="shared" si="21"/>
        <v>#N/A</v>
      </c>
      <c r="Y115" s="136" t="e">
        <f t="shared" si="22"/>
        <v>#N/A</v>
      </c>
    </row>
    <row r="116" spans="1:25" ht="40.5" customHeight="1" x14ac:dyDescent="0.25">
      <c r="A116" s="108" t="s">
        <v>85</v>
      </c>
      <c r="B116" s="141"/>
      <c r="C116" s="142"/>
      <c r="D116" s="143"/>
      <c r="E116" s="143"/>
      <c r="F116" s="132"/>
      <c r="G116" s="144"/>
      <c r="H116" s="139" t="str">
        <f>IF(ISBLANK(F116),"-",VLOOKUP('ent1-&gt;ent2'!F116,'BDD 2'!$A$2:$H$6,2,FALSE))</f>
        <v>-</v>
      </c>
      <c r="I116" s="140" t="str">
        <f>IF(ISBLANK(F116),"-",VLOOKUP('ent1-&gt;ent2'!F116,'BDD 2'!$A$2:$H$6,3,FALSE))</f>
        <v>-</v>
      </c>
      <c r="J116" s="145"/>
      <c r="K116" s="135" t="str">
        <f t="shared" si="23"/>
        <v>-</v>
      </c>
      <c r="L116" s="175" t="e">
        <f>IF(F116="P1",G116*'BDD 2'!$D$2,VLOOKUP('ent1-&gt;ent2'!F116,'BDD 2'!$A$2:$H$6,4,FALSE))</f>
        <v>#N/A</v>
      </c>
      <c r="M116" s="168" t="e">
        <f t="shared" si="18"/>
        <v>#N/A</v>
      </c>
      <c r="N116" s="145"/>
      <c r="O116" s="136" t="str">
        <f t="shared" si="24"/>
        <v>-</v>
      </c>
      <c r="P116" s="138" t="str">
        <f t="shared" si="25"/>
        <v>-</v>
      </c>
      <c r="Q116" s="138" t="str">
        <f t="shared" si="26"/>
        <v>-</v>
      </c>
      <c r="R116" s="149"/>
      <c r="S116" s="149"/>
      <c r="T116" s="135" t="str">
        <f>IF(ISBLANK(E116),"-",VLOOKUP(J116,'BDD 2'!$A$9:$B$72,2,FALSE))</f>
        <v>-</v>
      </c>
      <c r="U116" s="136" t="e">
        <f>IF(T116="Heure_creuse",VLOOKUP('ent1-&gt;ent2'!F116,'BDD 2'!$A$2:$H$6,5,FALSE),VLOOKUP('ent1-&gt;ent2'!F116,'BDD 2'!$A$2:$H$6,7,FALSE))</f>
        <v>#N/A</v>
      </c>
      <c r="V116" s="161">
        <f t="shared" si="19"/>
        <v>-0.1</v>
      </c>
      <c r="W116" s="136" t="str">
        <f t="shared" si="20"/>
        <v>-</v>
      </c>
      <c r="X116" s="136" t="e">
        <f t="shared" si="21"/>
        <v>#N/A</v>
      </c>
      <c r="Y116" s="136" t="e">
        <f t="shared" si="22"/>
        <v>#N/A</v>
      </c>
    </row>
    <row r="117" spans="1:25" ht="40.5" customHeight="1" x14ac:dyDescent="0.25">
      <c r="A117" s="108" t="s">
        <v>85</v>
      </c>
      <c r="B117" s="141"/>
      <c r="C117" s="142"/>
      <c r="D117" s="143"/>
      <c r="E117" s="143"/>
      <c r="F117" s="132"/>
      <c r="G117" s="144"/>
      <c r="H117" s="139" t="str">
        <f>IF(ISBLANK(F117),"-",VLOOKUP('ent1-&gt;ent2'!F117,'BDD 2'!$A$2:$H$6,2,FALSE))</f>
        <v>-</v>
      </c>
      <c r="I117" s="140" t="str">
        <f>IF(ISBLANK(F117),"-",VLOOKUP('ent1-&gt;ent2'!F117,'BDD 2'!$A$2:$H$6,3,FALSE))</f>
        <v>-</v>
      </c>
      <c r="J117" s="145"/>
      <c r="K117" s="135" t="str">
        <f t="shared" si="23"/>
        <v>-</v>
      </c>
      <c r="L117" s="175" t="e">
        <f>IF(F117="P1",G117*'BDD 2'!$D$2,VLOOKUP('ent1-&gt;ent2'!F117,'BDD 2'!$A$2:$H$6,4,FALSE))</f>
        <v>#N/A</v>
      </c>
      <c r="M117" s="168" t="e">
        <f t="shared" si="18"/>
        <v>#N/A</v>
      </c>
      <c r="N117" s="145"/>
      <c r="O117" s="136" t="str">
        <f t="shared" si="24"/>
        <v>-</v>
      </c>
      <c r="P117" s="138" t="str">
        <f t="shared" si="25"/>
        <v>-</v>
      </c>
      <c r="Q117" s="138" t="str">
        <f t="shared" si="26"/>
        <v>-</v>
      </c>
      <c r="R117" s="149"/>
      <c r="S117" s="149"/>
      <c r="T117" s="135" t="str">
        <f>IF(ISBLANK(E117),"-",VLOOKUP(J117,'BDD 2'!$A$9:$B$72,2,FALSE))</f>
        <v>-</v>
      </c>
      <c r="U117" s="136" t="e">
        <f>IF(T117="Heure_creuse",VLOOKUP('ent1-&gt;ent2'!F117,'BDD 2'!$A$2:$H$6,5,FALSE),VLOOKUP('ent1-&gt;ent2'!F117,'BDD 2'!$A$2:$H$6,7,FALSE))</f>
        <v>#N/A</v>
      </c>
      <c r="V117" s="161">
        <f t="shared" si="19"/>
        <v>-0.1</v>
      </c>
      <c r="W117" s="136" t="str">
        <f t="shared" si="20"/>
        <v>-</v>
      </c>
      <c r="X117" s="136" t="e">
        <f t="shared" si="21"/>
        <v>#N/A</v>
      </c>
      <c r="Y117" s="136" t="e">
        <f t="shared" si="22"/>
        <v>#N/A</v>
      </c>
    </row>
    <row r="118" spans="1:25" ht="40.5" customHeight="1" x14ac:dyDescent="0.25">
      <c r="A118" s="108" t="s">
        <v>85</v>
      </c>
      <c r="B118" s="141"/>
      <c r="C118" s="142"/>
      <c r="D118" s="143"/>
      <c r="E118" s="143"/>
      <c r="F118" s="132"/>
      <c r="G118" s="144"/>
      <c r="H118" s="139" t="str">
        <f>IF(ISBLANK(F118),"-",VLOOKUP('ent1-&gt;ent2'!F118,'BDD 2'!$A$2:$H$6,2,FALSE))</f>
        <v>-</v>
      </c>
      <c r="I118" s="140" t="str">
        <f>IF(ISBLANK(F118),"-",VLOOKUP('ent1-&gt;ent2'!F118,'BDD 2'!$A$2:$H$6,3,FALSE))</f>
        <v>-</v>
      </c>
      <c r="J118" s="145"/>
      <c r="K118" s="135" t="str">
        <f t="shared" si="23"/>
        <v>-</v>
      </c>
      <c r="L118" s="175" t="e">
        <f>IF(F118="P1",G118*'BDD 2'!$D$2,VLOOKUP('ent1-&gt;ent2'!F118,'BDD 2'!$A$2:$H$6,4,FALSE))</f>
        <v>#N/A</v>
      </c>
      <c r="M118" s="168" t="e">
        <f t="shared" si="18"/>
        <v>#N/A</v>
      </c>
      <c r="N118" s="145"/>
      <c r="O118" s="136" t="str">
        <f t="shared" si="24"/>
        <v>-</v>
      </c>
      <c r="P118" s="138" t="str">
        <f t="shared" si="25"/>
        <v>-</v>
      </c>
      <c r="Q118" s="138" t="str">
        <f t="shared" si="26"/>
        <v>-</v>
      </c>
      <c r="R118" s="149"/>
      <c r="S118" s="149"/>
      <c r="T118" s="135" t="str">
        <f>IF(ISBLANK(E118),"-",VLOOKUP(J118,'BDD 2'!$A$9:$B$72,2,FALSE))</f>
        <v>-</v>
      </c>
      <c r="U118" s="136" t="e">
        <f>IF(T118="Heure_creuse",VLOOKUP('ent1-&gt;ent2'!F118,'BDD 2'!$A$2:$H$6,5,FALSE),VLOOKUP('ent1-&gt;ent2'!F118,'BDD 2'!$A$2:$H$6,7,FALSE))</f>
        <v>#N/A</v>
      </c>
      <c r="V118" s="161">
        <f t="shared" si="19"/>
        <v>-0.1</v>
      </c>
      <c r="W118" s="136" t="str">
        <f t="shared" si="20"/>
        <v>-</v>
      </c>
      <c r="X118" s="136" t="e">
        <f t="shared" si="21"/>
        <v>#N/A</v>
      </c>
      <c r="Y118" s="136" t="e">
        <f t="shared" si="22"/>
        <v>#N/A</v>
      </c>
    </row>
    <row r="119" spans="1:25" ht="40.5" customHeight="1" x14ac:dyDescent="0.25">
      <c r="A119" s="108" t="s">
        <v>85</v>
      </c>
      <c r="B119" s="141"/>
      <c r="C119" s="142"/>
      <c r="D119" s="143"/>
      <c r="E119" s="143"/>
      <c r="F119" s="132"/>
      <c r="G119" s="144"/>
      <c r="H119" s="139" t="str">
        <f>IF(ISBLANK(F119),"-",VLOOKUP('ent1-&gt;ent2'!F119,'BDD 2'!$A$2:$H$6,2,FALSE))</f>
        <v>-</v>
      </c>
      <c r="I119" s="140" t="str">
        <f>IF(ISBLANK(F119),"-",VLOOKUP('ent1-&gt;ent2'!F119,'BDD 2'!$A$2:$H$6,3,FALSE))</f>
        <v>-</v>
      </c>
      <c r="J119" s="145"/>
      <c r="K119" s="135" t="str">
        <f t="shared" si="23"/>
        <v>-</v>
      </c>
      <c r="L119" s="175" t="e">
        <f>IF(F119="P1",G119*'BDD 2'!$D$2,VLOOKUP('ent1-&gt;ent2'!F119,'BDD 2'!$A$2:$H$6,4,FALSE))</f>
        <v>#N/A</v>
      </c>
      <c r="M119" s="168" t="e">
        <f t="shared" si="18"/>
        <v>#N/A</v>
      </c>
      <c r="N119" s="145"/>
      <c r="O119" s="136" t="str">
        <f t="shared" si="24"/>
        <v>-</v>
      </c>
      <c r="P119" s="138" t="str">
        <f t="shared" si="25"/>
        <v>-</v>
      </c>
      <c r="Q119" s="138" t="str">
        <f t="shared" si="26"/>
        <v>-</v>
      </c>
      <c r="R119" s="149"/>
      <c r="S119" s="149"/>
      <c r="T119" s="135" t="str">
        <f>IF(ISBLANK(E119),"-",VLOOKUP(J119,'BDD 2'!$A$9:$B$72,2,FALSE))</f>
        <v>-</v>
      </c>
      <c r="U119" s="136" t="e">
        <f>IF(T119="Heure_creuse",VLOOKUP('ent1-&gt;ent2'!F119,'BDD 2'!$A$2:$H$6,5,FALSE),VLOOKUP('ent1-&gt;ent2'!F119,'BDD 2'!$A$2:$H$6,7,FALSE))</f>
        <v>#N/A</v>
      </c>
      <c r="V119" s="161">
        <f t="shared" si="19"/>
        <v>-0.1</v>
      </c>
      <c r="W119" s="136" t="str">
        <f t="shared" si="20"/>
        <v>-</v>
      </c>
      <c r="X119" s="136" t="e">
        <f t="shared" si="21"/>
        <v>#N/A</v>
      </c>
      <c r="Y119" s="136" t="e">
        <f t="shared" si="22"/>
        <v>#N/A</v>
      </c>
    </row>
    <row r="120" spans="1:25" ht="40.5" customHeight="1" x14ac:dyDescent="0.25">
      <c r="A120" s="108" t="s">
        <v>85</v>
      </c>
      <c r="B120" s="141"/>
      <c r="C120" s="142"/>
      <c r="D120" s="143"/>
      <c r="E120" s="143"/>
      <c r="F120" s="132"/>
      <c r="G120" s="144"/>
      <c r="H120" s="139" t="str">
        <f>IF(ISBLANK(F120),"-",VLOOKUP('ent1-&gt;ent2'!F120,'BDD 2'!$A$2:$H$6,2,FALSE))</f>
        <v>-</v>
      </c>
      <c r="I120" s="140" t="str">
        <f>IF(ISBLANK(F120),"-",VLOOKUP('ent1-&gt;ent2'!F120,'BDD 2'!$A$2:$H$6,3,FALSE))</f>
        <v>-</v>
      </c>
      <c r="J120" s="145"/>
      <c r="K120" s="135" t="str">
        <f t="shared" si="23"/>
        <v>-</v>
      </c>
      <c r="L120" s="175" t="e">
        <f>IF(F120="P1",G120*'BDD 2'!$D$2,VLOOKUP('ent1-&gt;ent2'!F120,'BDD 2'!$A$2:$H$6,4,FALSE))</f>
        <v>#N/A</v>
      </c>
      <c r="M120" s="168" t="e">
        <f t="shared" si="18"/>
        <v>#N/A</v>
      </c>
      <c r="N120" s="145"/>
      <c r="O120" s="136" t="str">
        <f t="shared" si="24"/>
        <v>-</v>
      </c>
      <c r="P120" s="138" t="str">
        <f t="shared" si="25"/>
        <v>-</v>
      </c>
      <c r="Q120" s="138" t="str">
        <f t="shared" si="26"/>
        <v>-</v>
      </c>
      <c r="R120" s="149"/>
      <c r="S120" s="149"/>
      <c r="T120" s="135" t="str">
        <f>IF(ISBLANK(E120),"-",VLOOKUP(J120,'BDD 2'!$A$9:$B$72,2,FALSE))</f>
        <v>-</v>
      </c>
      <c r="U120" s="136" t="e">
        <f>IF(T120="Heure_creuse",VLOOKUP('ent1-&gt;ent2'!F120,'BDD 2'!$A$2:$H$6,5,FALSE),VLOOKUP('ent1-&gt;ent2'!F120,'BDD 2'!$A$2:$H$6,7,FALSE))</f>
        <v>#N/A</v>
      </c>
      <c r="V120" s="161">
        <f t="shared" si="19"/>
        <v>-0.1</v>
      </c>
      <c r="W120" s="136" t="str">
        <f t="shared" si="20"/>
        <v>-</v>
      </c>
      <c r="X120" s="136" t="e">
        <f t="shared" si="21"/>
        <v>#N/A</v>
      </c>
      <c r="Y120" s="136" t="e">
        <f t="shared" si="22"/>
        <v>#N/A</v>
      </c>
    </row>
    <row r="121" spans="1:25" ht="40.5" customHeight="1" x14ac:dyDescent="0.25">
      <c r="A121" s="108" t="s">
        <v>85</v>
      </c>
      <c r="B121" s="141"/>
      <c r="C121" s="142"/>
      <c r="D121" s="143"/>
      <c r="E121" s="143"/>
      <c r="F121" s="132"/>
      <c r="G121" s="144"/>
      <c r="H121" s="139" t="str">
        <f>IF(ISBLANK(F121),"-",VLOOKUP('ent1-&gt;ent2'!F121,'BDD 2'!$A$2:$H$6,2,FALSE))</f>
        <v>-</v>
      </c>
      <c r="I121" s="140" t="str">
        <f>IF(ISBLANK(F121),"-",VLOOKUP('ent1-&gt;ent2'!F121,'BDD 2'!$A$2:$H$6,3,FALSE))</f>
        <v>-</v>
      </c>
      <c r="J121" s="145"/>
      <c r="K121" s="135" t="str">
        <f t="shared" si="23"/>
        <v>-</v>
      </c>
      <c r="L121" s="175" t="e">
        <f>IF(F121="P1",G121*'BDD 2'!$D$2,VLOOKUP('ent1-&gt;ent2'!F121,'BDD 2'!$A$2:$H$6,4,FALSE))</f>
        <v>#N/A</v>
      </c>
      <c r="M121" s="168" t="e">
        <f t="shared" si="18"/>
        <v>#N/A</v>
      </c>
      <c r="N121" s="145"/>
      <c r="O121" s="136" t="str">
        <f t="shared" si="24"/>
        <v>-</v>
      </c>
      <c r="P121" s="138" t="str">
        <f t="shared" si="25"/>
        <v>-</v>
      </c>
      <c r="Q121" s="138" t="str">
        <f t="shared" si="26"/>
        <v>-</v>
      </c>
      <c r="R121" s="149"/>
      <c r="S121" s="149"/>
      <c r="T121" s="135" t="str">
        <f>IF(ISBLANK(E121),"-",VLOOKUP(J121,'BDD 2'!$A$9:$B$72,2,FALSE))</f>
        <v>-</v>
      </c>
      <c r="U121" s="136" t="e">
        <f>IF(T121="Heure_creuse",VLOOKUP('ent1-&gt;ent2'!F121,'BDD 2'!$A$2:$H$6,5,FALSE),VLOOKUP('ent1-&gt;ent2'!F121,'BDD 2'!$A$2:$H$6,7,FALSE))</f>
        <v>#N/A</v>
      </c>
      <c r="V121" s="161">
        <f t="shared" si="19"/>
        <v>-0.1</v>
      </c>
      <c r="W121" s="136" t="str">
        <f t="shared" si="20"/>
        <v>-</v>
      </c>
      <c r="X121" s="136" t="e">
        <f t="shared" si="21"/>
        <v>#N/A</v>
      </c>
      <c r="Y121" s="136" t="e">
        <f t="shared" si="22"/>
        <v>#N/A</v>
      </c>
    </row>
    <row r="122" spans="1:25" ht="40.5" customHeight="1" x14ac:dyDescent="0.25">
      <c r="A122" s="108" t="s">
        <v>85</v>
      </c>
      <c r="B122" s="141"/>
      <c r="C122" s="142"/>
      <c r="D122" s="143"/>
      <c r="E122" s="143"/>
      <c r="F122" s="132"/>
      <c r="G122" s="144"/>
      <c r="H122" s="139" t="str">
        <f>IF(ISBLANK(F122),"-",VLOOKUP('ent1-&gt;ent2'!F122,'BDD 2'!$A$2:$H$6,2,FALSE))</f>
        <v>-</v>
      </c>
      <c r="I122" s="140" t="str">
        <f>IF(ISBLANK(F122),"-",VLOOKUP('ent1-&gt;ent2'!F122,'BDD 2'!$A$2:$H$6,3,FALSE))</f>
        <v>-</v>
      </c>
      <c r="J122" s="145"/>
      <c r="K122" s="135" t="str">
        <f t="shared" si="23"/>
        <v>-</v>
      </c>
      <c r="L122" s="175" t="e">
        <f>IF(F122="P1",G122*'BDD 2'!$D$2,VLOOKUP('ent1-&gt;ent2'!F122,'BDD 2'!$A$2:$H$6,4,FALSE))</f>
        <v>#N/A</v>
      </c>
      <c r="M122" s="168" t="e">
        <f t="shared" si="18"/>
        <v>#N/A</v>
      </c>
      <c r="N122" s="145"/>
      <c r="O122" s="136" t="str">
        <f t="shared" si="24"/>
        <v>-</v>
      </c>
      <c r="P122" s="138" t="str">
        <f t="shared" si="25"/>
        <v>-</v>
      </c>
      <c r="Q122" s="138" t="str">
        <f t="shared" si="26"/>
        <v>-</v>
      </c>
      <c r="R122" s="149"/>
      <c r="S122" s="149"/>
      <c r="T122" s="135" t="str">
        <f>IF(ISBLANK(E122),"-",VLOOKUP(J122,'BDD 2'!$A$9:$B$72,2,FALSE))</f>
        <v>-</v>
      </c>
      <c r="U122" s="136" t="e">
        <f>IF(T122="Heure_creuse",VLOOKUP('ent1-&gt;ent2'!F122,'BDD 2'!$A$2:$H$6,5,FALSE),VLOOKUP('ent1-&gt;ent2'!F122,'BDD 2'!$A$2:$H$6,7,FALSE))</f>
        <v>#N/A</v>
      </c>
      <c r="V122" s="161">
        <f t="shared" si="19"/>
        <v>-0.1</v>
      </c>
      <c r="W122" s="136" t="str">
        <f t="shared" si="20"/>
        <v>-</v>
      </c>
      <c r="X122" s="136" t="e">
        <f t="shared" si="21"/>
        <v>#N/A</v>
      </c>
      <c r="Y122" s="136" t="e">
        <f t="shared" si="22"/>
        <v>#N/A</v>
      </c>
    </row>
    <row r="123" spans="1:25" ht="40.5" customHeight="1" x14ac:dyDescent="0.25">
      <c r="A123" s="108" t="s">
        <v>85</v>
      </c>
      <c r="B123" s="141"/>
      <c r="C123" s="142"/>
      <c r="D123" s="143"/>
      <c r="E123" s="143"/>
      <c r="F123" s="132"/>
      <c r="G123" s="144"/>
      <c r="H123" s="139" t="str">
        <f>IF(ISBLANK(F123),"-",VLOOKUP('ent1-&gt;ent2'!F123,'BDD 2'!$A$2:$H$6,2,FALSE))</f>
        <v>-</v>
      </c>
      <c r="I123" s="140" t="str">
        <f>IF(ISBLANK(F123),"-",VLOOKUP('ent1-&gt;ent2'!F123,'BDD 2'!$A$2:$H$6,3,FALSE))</f>
        <v>-</v>
      </c>
      <c r="J123" s="145"/>
      <c r="K123" s="135" t="str">
        <f t="shared" si="23"/>
        <v>-</v>
      </c>
      <c r="L123" s="175" t="e">
        <f>IF(F123="P1",G123*'BDD 2'!$D$2,VLOOKUP('ent1-&gt;ent2'!F123,'BDD 2'!$A$2:$H$6,4,FALSE))</f>
        <v>#N/A</v>
      </c>
      <c r="M123" s="168" t="e">
        <f t="shared" si="18"/>
        <v>#N/A</v>
      </c>
      <c r="N123" s="145"/>
      <c r="O123" s="136" t="str">
        <f t="shared" si="24"/>
        <v>-</v>
      </c>
      <c r="P123" s="138" t="str">
        <f t="shared" si="25"/>
        <v>-</v>
      </c>
      <c r="Q123" s="138" t="str">
        <f t="shared" si="26"/>
        <v>-</v>
      </c>
      <c r="R123" s="149"/>
      <c r="S123" s="149"/>
      <c r="T123" s="135" t="str">
        <f>IF(ISBLANK(E123),"-",VLOOKUP(J123,'BDD 2'!$A$9:$B$72,2,FALSE))</f>
        <v>-</v>
      </c>
      <c r="U123" s="136" t="e">
        <f>IF(T123="Heure_creuse",VLOOKUP('ent1-&gt;ent2'!F123,'BDD 2'!$A$2:$H$6,5,FALSE),VLOOKUP('ent1-&gt;ent2'!F123,'BDD 2'!$A$2:$H$6,7,FALSE))</f>
        <v>#N/A</v>
      </c>
      <c r="V123" s="161">
        <f t="shared" si="19"/>
        <v>-0.1</v>
      </c>
      <c r="W123" s="136" t="str">
        <f t="shared" si="20"/>
        <v>-</v>
      </c>
      <c r="X123" s="136" t="e">
        <f t="shared" si="21"/>
        <v>#N/A</v>
      </c>
      <c r="Y123" s="136" t="e">
        <f t="shared" si="22"/>
        <v>#N/A</v>
      </c>
    </row>
    <row r="124" spans="1:25" ht="40.5" customHeight="1" x14ac:dyDescent="0.25">
      <c r="A124" s="108" t="s">
        <v>85</v>
      </c>
      <c r="B124" s="141"/>
      <c r="C124" s="142"/>
      <c r="D124" s="143"/>
      <c r="E124" s="143"/>
      <c r="F124" s="132"/>
      <c r="G124" s="144"/>
      <c r="H124" s="139" t="str">
        <f>IF(ISBLANK(F124),"-",VLOOKUP('ent1-&gt;ent2'!F124,'BDD 2'!$A$2:$H$6,2,FALSE))</f>
        <v>-</v>
      </c>
      <c r="I124" s="140" t="str">
        <f>IF(ISBLANK(F124),"-",VLOOKUP('ent1-&gt;ent2'!F124,'BDD 2'!$A$2:$H$6,3,FALSE))</f>
        <v>-</v>
      </c>
      <c r="J124" s="145"/>
      <c r="K124" s="135" t="str">
        <f t="shared" si="23"/>
        <v>-</v>
      </c>
      <c r="L124" s="175" t="e">
        <f>IF(F124="P1",G124*'BDD 2'!$D$2,VLOOKUP('ent1-&gt;ent2'!F124,'BDD 2'!$A$2:$H$6,4,FALSE))</f>
        <v>#N/A</v>
      </c>
      <c r="M124" s="168" t="e">
        <f t="shared" si="18"/>
        <v>#N/A</v>
      </c>
      <c r="N124" s="145"/>
      <c r="O124" s="136" t="str">
        <f t="shared" si="24"/>
        <v>-</v>
      </c>
      <c r="P124" s="138" t="str">
        <f t="shared" si="25"/>
        <v>-</v>
      </c>
      <c r="Q124" s="138" t="str">
        <f t="shared" si="26"/>
        <v>-</v>
      </c>
      <c r="R124" s="149"/>
      <c r="S124" s="149"/>
      <c r="T124" s="135" t="str">
        <f>IF(ISBLANK(E124),"-",VLOOKUP(J124,'BDD 2'!$A$9:$B$72,2,FALSE))</f>
        <v>-</v>
      </c>
      <c r="U124" s="136" t="e">
        <f>IF(T124="Heure_creuse",VLOOKUP('ent1-&gt;ent2'!F124,'BDD 2'!$A$2:$H$6,5,FALSE),VLOOKUP('ent1-&gt;ent2'!F124,'BDD 2'!$A$2:$H$6,7,FALSE))</f>
        <v>#N/A</v>
      </c>
      <c r="V124" s="161">
        <f t="shared" si="19"/>
        <v>-0.1</v>
      </c>
      <c r="W124" s="136" t="str">
        <f t="shared" si="20"/>
        <v>-</v>
      </c>
      <c r="X124" s="136" t="e">
        <f t="shared" si="21"/>
        <v>#N/A</v>
      </c>
      <c r="Y124" s="136" t="e">
        <f t="shared" si="22"/>
        <v>#N/A</v>
      </c>
    </row>
    <row r="125" spans="1:25" ht="40.5" customHeight="1" x14ac:dyDescent="0.25">
      <c r="A125" s="108" t="s">
        <v>85</v>
      </c>
      <c r="B125" s="141"/>
      <c r="C125" s="142"/>
      <c r="D125" s="143"/>
      <c r="E125" s="143"/>
      <c r="F125" s="132"/>
      <c r="G125" s="144"/>
      <c r="H125" s="139" t="str">
        <f>IF(ISBLANK(F125),"-",VLOOKUP('ent1-&gt;ent2'!F125,'BDD 2'!$A$2:$H$6,2,FALSE))</f>
        <v>-</v>
      </c>
      <c r="I125" s="140" t="str">
        <f>IF(ISBLANK(F125),"-",VLOOKUP('ent1-&gt;ent2'!F125,'BDD 2'!$A$2:$H$6,3,FALSE))</f>
        <v>-</v>
      </c>
      <c r="J125" s="145"/>
      <c r="K125" s="135" t="str">
        <f t="shared" si="23"/>
        <v>-</v>
      </c>
      <c r="L125" s="175" t="e">
        <f>IF(F125="P1",G125*'BDD 2'!$D$2,VLOOKUP('ent1-&gt;ent2'!F125,'BDD 2'!$A$2:$H$6,4,FALSE))</f>
        <v>#N/A</v>
      </c>
      <c r="M125" s="168" t="e">
        <f t="shared" si="18"/>
        <v>#N/A</v>
      </c>
      <c r="N125" s="145"/>
      <c r="O125" s="136" t="str">
        <f t="shared" si="24"/>
        <v>-</v>
      </c>
      <c r="P125" s="138" t="str">
        <f t="shared" si="25"/>
        <v>-</v>
      </c>
      <c r="Q125" s="138" t="str">
        <f t="shared" si="26"/>
        <v>-</v>
      </c>
      <c r="R125" s="149"/>
      <c r="S125" s="149"/>
      <c r="T125" s="135" t="str">
        <f>IF(ISBLANK(E125),"-",VLOOKUP(J125,'BDD 2'!$A$9:$B$72,2,FALSE))</f>
        <v>-</v>
      </c>
      <c r="U125" s="136" t="e">
        <f>IF(T125="Heure_creuse",VLOOKUP('ent1-&gt;ent2'!F125,'BDD 2'!$A$2:$H$6,5,FALSE),VLOOKUP('ent1-&gt;ent2'!F125,'BDD 2'!$A$2:$H$6,7,FALSE))</f>
        <v>#N/A</v>
      </c>
      <c r="V125" s="161">
        <f t="shared" si="19"/>
        <v>-0.1</v>
      </c>
      <c r="W125" s="136" t="str">
        <f t="shared" si="20"/>
        <v>-</v>
      </c>
      <c r="X125" s="136" t="e">
        <f t="shared" si="21"/>
        <v>#N/A</v>
      </c>
      <c r="Y125" s="136" t="e">
        <f t="shared" si="22"/>
        <v>#N/A</v>
      </c>
    </row>
    <row r="126" spans="1:25" ht="40.5" customHeight="1" x14ac:dyDescent="0.25">
      <c r="A126" s="108" t="s">
        <v>85</v>
      </c>
      <c r="B126" s="141"/>
      <c r="C126" s="142"/>
      <c r="D126" s="143"/>
      <c r="E126" s="143"/>
      <c r="F126" s="132"/>
      <c r="G126" s="144"/>
      <c r="H126" s="139" t="str">
        <f>IF(ISBLANK(F126),"-",VLOOKUP('ent1-&gt;ent2'!F126,'BDD 2'!$A$2:$H$6,2,FALSE))</f>
        <v>-</v>
      </c>
      <c r="I126" s="140" t="str">
        <f>IF(ISBLANK(F126),"-",VLOOKUP('ent1-&gt;ent2'!F126,'BDD 2'!$A$2:$H$6,3,FALSE))</f>
        <v>-</v>
      </c>
      <c r="J126" s="145"/>
      <c r="K126" s="135" t="str">
        <f t="shared" si="23"/>
        <v>-</v>
      </c>
      <c r="L126" s="175" t="e">
        <f>IF(F126="P1",G126*'BDD 2'!$D$2,VLOOKUP('ent1-&gt;ent2'!F126,'BDD 2'!$A$2:$H$6,4,FALSE))</f>
        <v>#N/A</v>
      </c>
      <c r="M126" s="168" t="e">
        <f t="shared" si="18"/>
        <v>#N/A</v>
      </c>
      <c r="N126" s="145"/>
      <c r="O126" s="136" t="str">
        <f t="shared" si="24"/>
        <v>-</v>
      </c>
      <c r="P126" s="138" t="str">
        <f t="shared" si="25"/>
        <v>-</v>
      </c>
      <c r="Q126" s="138" t="str">
        <f t="shared" si="26"/>
        <v>-</v>
      </c>
      <c r="R126" s="149"/>
      <c r="S126" s="149"/>
      <c r="T126" s="135" t="str">
        <f>IF(ISBLANK(E126),"-",VLOOKUP(J126,'BDD 2'!$A$9:$B$72,2,FALSE))</f>
        <v>-</v>
      </c>
      <c r="U126" s="136" t="e">
        <f>IF(T126="Heure_creuse",VLOOKUP('ent1-&gt;ent2'!F126,'BDD 2'!$A$2:$H$6,5,FALSE),VLOOKUP('ent1-&gt;ent2'!F126,'BDD 2'!$A$2:$H$6,7,FALSE))</f>
        <v>#N/A</v>
      </c>
      <c r="V126" s="161">
        <f t="shared" si="19"/>
        <v>-0.1</v>
      </c>
      <c r="W126" s="136" t="str">
        <f t="shared" si="20"/>
        <v>-</v>
      </c>
      <c r="X126" s="136" t="e">
        <f t="shared" si="21"/>
        <v>#N/A</v>
      </c>
      <c r="Y126" s="136" t="e">
        <f t="shared" si="22"/>
        <v>#N/A</v>
      </c>
    </row>
    <row r="127" spans="1:25" ht="40.5" customHeight="1" x14ac:dyDescent="0.25">
      <c r="A127" s="108" t="s">
        <v>85</v>
      </c>
      <c r="B127" s="141"/>
      <c r="C127" s="142"/>
      <c r="D127" s="143"/>
      <c r="E127" s="143"/>
      <c r="F127" s="132"/>
      <c r="G127" s="144"/>
      <c r="H127" s="139" t="str">
        <f>IF(ISBLANK(F127),"-",VLOOKUP('ent1-&gt;ent2'!F127,'BDD 2'!$A$2:$H$6,2,FALSE))</f>
        <v>-</v>
      </c>
      <c r="I127" s="140" t="str">
        <f>IF(ISBLANK(F127),"-",VLOOKUP('ent1-&gt;ent2'!F127,'BDD 2'!$A$2:$H$6,3,FALSE))</f>
        <v>-</v>
      </c>
      <c r="J127" s="145"/>
      <c r="K127" s="135" t="str">
        <f t="shared" si="23"/>
        <v>-</v>
      </c>
      <c r="L127" s="175" t="e">
        <f>IF(F127="P1",G127*'BDD 2'!$D$2,VLOOKUP('ent1-&gt;ent2'!F127,'BDD 2'!$A$2:$H$6,4,FALSE))</f>
        <v>#N/A</v>
      </c>
      <c r="M127" s="168" t="e">
        <f t="shared" si="18"/>
        <v>#N/A</v>
      </c>
      <c r="N127" s="145"/>
      <c r="O127" s="136" t="str">
        <f t="shared" si="24"/>
        <v>-</v>
      </c>
      <c r="P127" s="138" t="str">
        <f t="shared" si="25"/>
        <v>-</v>
      </c>
      <c r="Q127" s="138" t="str">
        <f t="shared" si="26"/>
        <v>-</v>
      </c>
      <c r="R127" s="149"/>
      <c r="S127" s="149"/>
      <c r="T127" s="135" t="str">
        <f>IF(ISBLANK(E127),"-",VLOOKUP(J127,'BDD 2'!$A$9:$B$72,2,FALSE))</f>
        <v>-</v>
      </c>
      <c r="U127" s="136" t="e">
        <f>IF(T127="Heure_creuse",VLOOKUP('ent1-&gt;ent2'!F127,'BDD 2'!$A$2:$H$6,5,FALSE),VLOOKUP('ent1-&gt;ent2'!F127,'BDD 2'!$A$2:$H$6,7,FALSE))</f>
        <v>#N/A</v>
      </c>
      <c r="V127" s="161">
        <f t="shared" si="19"/>
        <v>-0.1</v>
      </c>
      <c r="W127" s="136" t="str">
        <f t="shared" si="20"/>
        <v>-</v>
      </c>
      <c r="X127" s="136" t="e">
        <f t="shared" si="21"/>
        <v>#N/A</v>
      </c>
      <c r="Y127" s="136" t="e">
        <f t="shared" si="22"/>
        <v>#N/A</v>
      </c>
    </row>
    <row r="128" spans="1:25" ht="40.5" customHeight="1" x14ac:dyDescent="0.25">
      <c r="A128" s="108" t="s">
        <v>85</v>
      </c>
      <c r="B128" s="141"/>
      <c r="C128" s="142"/>
      <c r="D128" s="143"/>
      <c r="E128" s="143"/>
      <c r="F128" s="132"/>
      <c r="G128" s="144"/>
      <c r="H128" s="139" t="str">
        <f>IF(ISBLANK(F128),"-",VLOOKUP('ent1-&gt;ent2'!F128,'BDD 2'!$A$2:$H$6,2,FALSE))</f>
        <v>-</v>
      </c>
      <c r="I128" s="140" t="str">
        <f>IF(ISBLANK(F128),"-",VLOOKUP('ent1-&gt;ent2'!F128,'BDD 2'!$A$2:$H$6,3,FALSE))</f>
        <v>-</v>
      </c>
      <c r="J128" s="145"/>
      <c r="K128" s="135" t="str">
        <f t="shared" si="23"/>
        <v>-</v>
      </c>
      <c r="L128" s="175" t="e">
        <f>IF(F128="P1",G128*'BDD 2'!$D$2,VLOOKUP('ent1-&gt;ent2'!F128,'BDD 2'!$A$2:$H$6,4,FALSE))</f>
        <v>#N/A</v>
      </c>
      <c r="M128" s="168" t="e">
        <f t="shared" si="18"/>
        <v>#N/A</v>
      </c>
      <c r="N128" s="145"/>
      <c r="O128" s="136" t="str">
        <f t="shared" si="24"/>
        <v>-</v>
      </c>
      <c r="P128" s="138" t="str">
        <f t="shared" si="25"/>
        <v>-</v>
      </c>
      <c r="Q128" s="138" t="str">
        <f t="shared" si="26"/>
        <v>-</v>
      </c>
      <c r="R128" s="149"/>
      <c r="S128" s="149"/>
      <c r="T128" s="135" t="str">
        <f>IF(ISBLANK(E128),"-",VLOOKUP(J128,'BDD 2'!$A$9:$B$72,2,FALSE))</f>
        <v>-</v>
      </c>
      <c r="U128" s="136" t="e">
        <f>IF(T128="Heure_creuse",VLOOKUP('ent1-&gt;ent2'!F128,'BDD 2'!$A$2:$H$6,5,FALSE),VLOOKUP('ent1-&gt;ent2'!F128,'BDD 2'!$A$2:$H$6,7,FALSE))</f>
        <v>#N/A</v>
      </c>
      <c r="V128" s="161">
        <f t="shared" si="19"/>
        <v>-0.1</v>
      </c>
      <c r="W128" s="136" t="str">
        <f t="shared" si="20"/>
        <v>-</v>
      </c>
      <c r="X128" s="136" t="e">
        <f t="shared" si="21"/>
        <v>#N/A</v>
      </c>
      <c r="Y128" s="136" t="e">
        <f t="shared" si="22"/>
        <v>#N/A</v>
      </c>
    </row>
    <row r="129" spans="1:25" ht="40.5" customHeight="1" x14ac:dyDescent="0.25">
      <c r="A129" s="108" t="s">
        <v>85</v>
      </c>
      <c r="B129" s="141"/>
      <c r="C129" s="142"/>
      <c r="D129" s="143"/>
      <c r="E129" s="143"/>
      <c r="F129" s="132"/>
      <c r="G129" s="144"/>
      <c r="H129" s="139" t="str">
        <f>IF(ISBLANK(F129),"-",VLOOKUP('ent1-&gt;ent2'!F129,'BDD 2'!$A$2:$H$6,2,FALSE))</f>
        <v>-</v>
      </c>
      <c r="I129" s="140" t="str">
        <f>IF(ISBLANK(F129),"-",VLOOKUP('ent1-&gt;ent2'!F129,'BDD 2'!$A$2:$H$6,3,FALSE))</f>
        <v>-</v>
      </c>
      <c r="J129" s="145"/>
      <c r="K129" s="135" t="str">
        <f t="shared" si="23"/>
        <v>-</v>
      </c>
      <c r="L129" s="175" t="e">
        <f>IF(F129="P1",G129*'BDD 2'!$D$2,VLOOKUP('ent1-&gt;ent2'!F129,'BDD 2'!$A$2:$H$6,4,FALSE))</f>
        <v>#N/A</v>
      </c>
      <c r="M129" s="168" t="e">
        <f t="shared" si="18"/>
        <v>#N/A</v>
      </c>
      <c r="N129" s="145"/>
      <c r="O129" s="136" t="str">
        <f t="shared" si="24"/>
        <v>-</v>
      </c>
      <c r="P129" s="138" t="str">
        <f t="shared" si="25"/>
        <v>-</v>
      </c>
      <c r="Q129" s="138" t="str">
        <f t="shared" si="26"/>
        <v>-</v>
      </c>
      <c r="R129" s="149"/>
      <c r="S129" s="149"/>
      <c r="T129" s="135" t="str">
        <f>IF(ISBLANK(E129),"-",VLOOKUP(J129,'BDD 2'!$A$9:$B$72,2,FALSE))</f>
        <v>-</v>
      </c>
      <c r="U129" s="136" t="e">
        <f>IF(T129="Heure_creuse",VLOOKUP('ent1-&gt;ent2'!F129,'BDD 2'!$A$2:$H$6,5,FALSE),VLOOKUP('ent1-&gt;ent2'!F129,'BDD 2'!$A$2:$H$6,7,FALSE))</f>
        <v>#N/A</v>
      </c>
      <c r="V129" s="161">
        <f t="shared" si="19"/>
        <v>-0.1</v>
      </c>
      <c r="W129" s="136" t="str">
        <f t="shared" si="20"/>
        <v>-</v>
      </c>
      <c r="X129" s="136" t="e">
        <f t="shared" si="21"/>
        <v>#N/A</v>
      </c>
      <c r="Y129" s="136" t="e">
        <f t="shared" si="22"/>
        <v>#N/A</v>
      </c>
    </row>
    <row r="130" spans="1:25" ht="40.5" customHeight="1" x14ac:dyDescent="0.25">
      <c r="A130" s="108" t="s">
        <v>85</v>
      </c>
      <c r="B130" s="141"/>
      <c r="C130" s="142"/>
      <c r="D130" s="143"/>
      <c r="E130" s="143"/>
      <c r="F130" s="132"/>
      <c r="G130" s="144"/>
      <c r="H130" s="139" t="str">
        <f>IF(ISBLANK(F130),"-",VLOOKUP('ent1-&gt;ent2'!F130,'BDD 2'!$A$2:$H$6,2,FALSE))</f>
        <v>-</v>
      </c>
      <c r="I130" s="140" t="str">
        <f>IF(ISBLANK(F130),"-",VLOOKUP('ent1-&gt;ent2'!F130,'BDD 2'!$A$2:$H$6,3,FALSE))</f>
        <v>-</v>
      </c>
      <c r="J130" s="145"/>
      <c r="K130" s="135" t="str">
        <f t="shared" si="23"/>
        <v>-</v>
      </c>
      <c r="L130" s="175" t="e">
        <f>IF(F130="P1",G130*'BDD 2'!$D$2,VLOOKUP('ent1-&gt;ent2'!F130,'BDD 2'!$A$2:$H$6,4,FALSE))</f>
        <v>#N/A</v>
      </c>
      <c r="M130" s="168" t="e">
        <f t="shared" si="18"/>
        <v>#N/A</v>
      </c>
      <c r="N130" s="145"/>
      <c r="O130" s="136" t="str">
        <f t="shared" si="24"/>
        <v>-</v>
      </c>
      <c r="P130" s="138" t="str">
        <f t="shared" si="25"/>
        <v>-</v>
      </c>
      <c r="Q130" s="138" t="str">
        <f t="shared" si="26"/>
        <v>-</v>
      </c>
      <c r="R130" s="149"/>
      <c r="S130" s="149"/>
      <c r="T130" s="135" t="str">
        <f>IF(ISBLANK(E130),"-",VLOOKUP(J130,'BDD 2'!$A$9:$B$72,2,FALSE))</f>
        <v>-</v>
      </c>
      <c r="U130" s="136" t="e">
        <f>IF(T130="Heure_creuse",VLOOKUP('ent1-&gt;ent2'!F130,'BDD 2'!$A$2:$H$6,5,FALSE),VLOOKUP('ent1-&gt;ent2'!F130,'BDD 2'!$A$2:$H$6,7,FALSE))</f>
        <v>#N/A</v>
      </c>
      <c r="V130" s="161">
        <f t="shared" si="19"/>
        <v>-0.1</v>
      </c>
      <c r="W130" s="136" t="str">
        <f t="shared" si="20"/>
        <v>-</v>
      </c>
      <c r="X130" s="136" t="e">
        <f t="shared" si="21"/>
        <v>#N/A</v>
      </c>
      <c r="Y130" s="136" t="e">
        <f t="shared" si="22"/>
        <v>#N/A</v>
      </c>
    </row>
    <row r="131" spans="1:25" ht="40.5" customHeight="1" x14ac:dyDescent="0.25">
      <c r="A131" s="108" t="s">
        <v>85</v>
      </c>
      <c r="B131" s="141"/>
      <c r="C131" s="142"/>
      <c r="D131" s="143"/>
      <c r="E131" s="143"/>
      <c r="F131" s="132"/>
      <c r="G131" s="144"/>
      <c r="H131" s="139" t="str">
        <f>IF(ISBLANK(F131),"-",VLOOKUP('ent1-&gt;ent2'!F131,'BDD 2'!$A$2:$H$6,2,FALSE))</f>
        <v>-</v>
      </c>
      <c r="I131" s="140" t="str">
        <f>IF(ISBLANK(F131),"-",VLOOKUP('ent1-&gt;ent2'!F131,'BDD 2'!$A$2:$H$6,3,FALSE))</f>
        <v>-</v>
      </c>
      <c r="J131" s="145"/>
      <c r="K131" s="135" t="str">
        <f t="shared" si="23"/>
        <v>-</v>
      </c>
      <c r="L131" s="175" t="e">
        <f>IF(F131="P1",G131*'BDD 2'!$D$2,VLOOKUP('ent1-&gt;ent2'!F131,'BDD 2'!$A$2:$H$6,4,FALSE))</f>
        <v>#N/A</v>
      </c>
      <c r="M131" s="168" t="e">
        <f t="shared" si="18"/>
        <v>#N/A</v>
      </c>
      <c r="N131" s="145"/>
      <c r="O131" s="136" t="str">
        <f t="shared" si="24"/>
        <v>-</v>
      </c>
      <c r="P131" s="138" t="str">
        <f t="shared" si="25"/>
        <v>-</v>
      </c>
      <c r="Q131" s="138" t="str">
        <f t="shared" si="26"/>
        <v>-</v>
      </c>
      <c r="R131" s="149"/>
      <c r="S131" s="149"/>
      <c r="T131" s="135" t="str">
        <f>IF(ISBLANK(E131),"-",VLOOKUP(J131,'BDD 2'!$A$9:$B$72,2,FALSE))</f>
        <v>-</v>
      </c>
      <c r="U131" s="136" t="e">
        <f>IF(T131="Heure_creuse",VLOOKUP('ent1-&gt;ent2'!F131,'BDD 2'!$A$2:$H$6,5,FALSE),VLOOKUP('ent1-&gt;ent2'!F131,'BDD 2'!$A$2:$H$6,7,FALSE))</f>
        <v>#N/A</v>
      </c>
      <c r="V131" s="161">
        <f t="shared" si="19"/>
        <v>-0.1</v>
      </c>
      <c r="W131" s="136" t="str">
        <f t="shared" si="20"/>
        <v>-</v>
      </c>
      <c r="X131" s="136" t="e">
        <f t="shared" si="21"/>
        <v>#N/A</v>
      </c>
      <c r="Y131" s="136" t="e">
        <f t="shared" si="22"/>
        <v>#N/A</v>
      </c>
    </row>
    <row r="132" spans="1:25" ht="40.5" customHeight="1" x14ac:dyDescent="0.25">
      <c r="A132" s="108" t="s">
        <v>85</v>
      </c>
      <c r="B132" s="141"/>
      <c r="C132" s="142"/>
      <c r="D132" s="143"/>
      <c r="E132" s="143"/>
      <c r="F132" s="132"/>
      <c r="G132" s="144"/>
      <c r="H132" s="139" t="str">
        <f>IF(ISBLANK(F132),"-",VLOOKUP('ent1-&gt;ent2'!F132,'BDD 2'!$A$2:$H$6,2,FALSE))</f>
        <v>-</v>
      </c>
      <c r="I132" s="140" t="str">
        <f>IF(ISBLANK(F132),"-",VLOOKUP('ent1-&gt;ent2'!F132,'BDD 2'!$A$2:$H$6,3,FALSE))</f>
        <v>-</v>
      </c>
      <c r="J132" s="145"/>
      <c r="K132" s="135" t="str">
        <f t="shared" si="23"/>
        <v>-</v>
      </c>
      <c r="L132" s="175" t="e">
        <f>IF(F132="P1",G132*'BDD 2'!$D$2,VLOOKUP('ent1-&gt;ent2'!F132,'BDD 2'!$A$2:$H$6,4,FALSE))</f>
        <v>#N/A</v>
      </c>
      <c r="M132" s="168" t="e">
        <f t="shared" si="18"/>
        <v>#N/A</v>
      </c>
      <c r="N132" s="145"/>
      <c r="O132" s="136" t="str">
        <f t="shared" si="24"/>
        <v>-</v>
      </c>
      <c r="P132" s="138" t="str">
        <f t="shared" si="25"/>
        <v>-</v>
      </c>
      <c r="Q132" s="138" t="str">
        <f t="shared" si="26"/>
        <v>-</v>
      </c>
      <c r="R132" s="149"/>
      <c r="S132" s="149"/>
      <c r="T132" s="135" t="str">
        <f>IF(ISBLANK(E132),"-",VLOOKUP(J132,'BDD 2'!$A$9:$B$72,2,FALSE))</f>
        <v>-</v>
      </c>
      <c r="U132" s="136" t="e">
        <f>IF(T132="Heure_creuse",VLOOKUP('ent1-&gt;ent2'!F132,'BDD 2'!$A$2:$H$6,5,FALSE),VLOOKUP('ent1-&gt;ent2'!F132,'BDD 2'!$A$2:$H$6,7,FALSE))</f>
        <v>#N/A</v>
      </c>
      <c r="V132" s="161">
        <f t="shared" si="19"/>
        <v>-0.1</v>
      </c>
      <c r="W132" s="136" t="str">
        <f t="shared" si="20"/>
        <v>-</v>
      </c>
      <c r="X132" s="136" t="e">
        <f t="shared" si="21"/>
        <v>#N/A</v>
      </c>
      <c r="Y132" s="136" t="e">
        <f t="shared" si="22"/>
        <v>#N/A</v>
      </c>
    </row>
    <row r="133" spans="1:25" ht="40.5" customHeight="1" x14ac:dyDescent="0.25">
      <c r="A133" s="108" t="s">
        <v>85</v>
      </c>
      <c r="B133" s="141"/>
      <c r="C133" s="142"/>
      <c r="D133" s="143"/>
      <c r="E133" s="143"/>
      <c r="F133" s="132"/>
      <c r="G133" s="144"/>
      <c r="H133" s="139" t="str">
        <f>IF(ISBLANK(F133),"-",VLOOKUP('ent1-&gt;ent2'!F133,'BDD 2'!$A$2:$H$6,2,FALSE))</f>
        <v>-</v>
      </c>
      <c r="I133" s="140" t="str">
        <f>IF(ISBLANK(F133),"-",VLOOKUP('ent1-&gt;ent2'!F133,'BDD 2'!$A$2:$H$6,3,FALSE))</f>
        <v>-</v>
      </c>
      <c r="J133" s="145"/>
      <c r="K133" s="135" t="str">
        <f t="shared" ref="K133:K164" si="27">IF(ISBLANK(J133),"-",+J133+I133)</f>
        <v>-</v>
      </c>
      <c r="L133" s="175" t="e">
        <f>IF(F133="P1",G133*'BDD 2'!$D$2,VLOOKUP('ent1-&gt;ent2'!F133,'BDD 2'!$A$2:$H$6,4,FALSE))</f>
        <v>#N/A</v>
      </c>
      <c r="M133" s="168" t="e">
        <f t="shared" si="18"/>
        <v>#N/A</v>
      </c>
      <c r="N133" s="145"/>
      <c r="O133" s="136" t="str">
        <f t="shared" ref="O133:O164" si="28">IF(ISBLANK(J133),"-",L133-M133)</f>
        <v>-</v>
      </c>
      <c r="P133" s="138" t="str">
        <f t="shared" ref="P133:P164" si="29">IF(ISBLANK(J133),"-",J133-$P$4)</f>
        <v>-</v>
      </c>
      <c r="Q133" s="138" t="str">
        <f t="shared" ref="Q133:Q164" si="30">IF(ISBLANK(J133),"-",K133+$P$4)</f>
        <v>-</v>
      </c>
      <c r="R133" s="149"/>
      <c r="S133" s="149"/>
      <c r="T133" s="135" t="str">
        <f>IF(ISBLANK(E133),"-",VLOOKUP(J133,'BDD 2'!$A$9:$B$72,2,FALSE))</f>
        <v>-</v>
      </c>
      <c r="U133" s="136" t="e">
        <f>IF(T133="Heure_creuse",VLOOKUP('ent1-&gt;ent2'!F133,'BDD 2'!$A$2:$H$6,5,FALSE),VLOOKUP('ent1-&gt;ent2'!F133,'BDD 2'!$A$2:$H$6,7,FALSE))</f>
        <v>#N/A</v>
      </c>
      <c r="V133" s="161">
        <f t="shared" si="19"/>
        <v>-0.1</v>
      </c>
      <c r="W133" s="136" t="str">
        <f t="shared" si="20"/>
        <v>-</v>
      </c>
      <c r="X133" s="136" t="e">
        <f t="shared" si="21"/>
        <v>#N/A</v>
      </c>
      <c r="Y133" s="136" t="e">
        <f t="shared" si="22"/>
        <v>#N/A</v>
      </c>
    </row>
    <row r="134" spans="1:25" ht="40.5" customHeight="1" x14ac:dyDescent="0.25">
      <c r="A134" s="108" t="s">
        <v>85</v>
      </c>
      <c r="B134" s="141"/>
      <c r="C134" s="142"/>
      <c r="D134" s="143"/>
      <c r="E134" s="143"/>
      <c r="F134" s="132"/>
      <c r="G134" s="144"/>
      <c r="H134" s="139" t="str">
        <f>IF(ISBLANK(F134),"-",VLOOKUP('ent1-&gt;ent2'!F134,'BDD 2'!$A$2:$H$6,2,FALSE))</f>
        <v>-</v>
      </c>
      <c r="I134" s="140" t="str">
        <f>IF(ISBLANK(F134),"-",VLOOKUP('ent1-&gt;ent2'!F134,'BDD 2'!$A$2:$H$6,3,FALSE))</f>
        <v>-</v>
      </c>
      <c r="J134" s="145"/>
      <c r="K134" s="135" t="str">
        <f t="shared" si="27"/>
        <v>-</v>
      </c>
      <c r="L134" s="175" t="e">
        <f>IF(F134="P1",G134*'BDD 2'!$D$2,VLOOKUP('ent1-&gt;ent2'!F134,'BDD 2'!$A$2:$H$6,4,FALSE))</f>
        <v>#N/A</v>
      </c>
      <c r="M134" s="168" t="e">
        <f t="shared" ref="M134:M197" si="31">IF(ISBLANK(L134),0,+L134*$M$3)</f>
        <v>#N/A</v>
      </c>
      <c r="N134" s="145"/>
      <c r="O134" s="136" t="str">
        <f t="shared" si="28"/>
        <v>-</v>
      </c>
      <c r="P134" s="138" t="str">
        <f t="shared" si="29"/>
        <v>-</v>
      </c>
      <c r="Q134" s="138" t="str">
        <f t="shared" si="30"/>
        <v>-</v>
      </c>
      <c r="R134" s="149"/>
      <c r="S134" s="149"/>
      <c r="T134" s="135" t="str">
        <f>IF(ISBLANK(E134),"-",VLOOKUP(J134,'BDD 2'!$A$9:$B$72,2,FALSE))</f>
        <v>-</v>
      </c>
      <c r="U134" s="136" t="e">
        <f>IF(T134="Heure_creuse",VLOOKUP('ent1-&gt;ent2'!F134,'BDD 2'!$A$2:$H$6,5,FALSE),VLOOKUP('ent1-&gt;ent2'!F134,'BDD 2'!$A$2:$H$6,7,FALSE))</f>
        <v>#N/A</v>
      </c>
      <c r="V134" s="161">
        <f t="shared" ref="V134:V197" si="32">IF(T134="Heures_pleine",-15,-0.1)</f>
        <v>-0.1</v>
      </c>
      <c r="W134" s="136" t="str">
        <f t="shared" ref="W134:W197" si="33">IF(ISBLANK(F134),"-",L134+L134*V134)</f>
        <v>-</v>
      </c>
      <c r="X134" s="136" t="e">
        <f t="shared" ref="X134:X197" si="34">ABS(U134-W134)</f>
        <v>#N/A</v>
      </c>
      <c r="Y134" s="136" t="e">
        <f t="shared" ref="Y134:Y197" si="35">+IF(U134&gt;V134,$T$4,$V$4)</f>
        <v>#N/A</v>
      </c>
    </row>
    <row r="135" spans="1:25" ht="40.5" customHeight="1" x14ac:dyDescent="0.25">
      <c r="A135" s="108" t="s">
        <v>85</v>
      </c>
      <c r="B135" s="141"/>
      <c r="C135" s="142"/>
      <c r="D135" s="143"/>
      <c r="E135" s="143"/>
      <c r="F135" s="132"/>
      <c r="G135" s="144"/>
      <c r="H135" s="139" t="str">
        <f>IF(ISBLANK(F135),"-",VLOOKUP('ent1-&gt;ent2'!F135,'BDD 2'!$A$2:$H$6,2,FALSE))</f>
        <v>-</v>
      </c>
      <c r="I135" s="140" t="str">
        <f>IF(ISBLANK(F135),"-",VLOOKUP('ent1-&gt;ent2'!F135,'BDD 2'!$A$2:$H$6,3,FALSE))</f>
        <v>-</v>
      </c>
      <c r="J135" s="145"/>
      <c r="K135" s="135" t="str">
        <f t="shared" si="27"/>
        <v>-</v>
      </c>
      <c r="L135" s="175" t="e">
        <f>IF(F135="P1",G135*'BDD 2'!$D$2,VLOOKUP('ent1-&gt;ent2'!F135,'BDD 2'!$A$2:$H$6,4,FALSE))</f>
        <v>#N/A</v>
      </c>
      <c r="M135" s="168" t="e">
        <f t="shared" si="31"/>
        <v>#N/A</v>
      </c>
      <c r="N135" s="145"/>
      <c r="O135" s="136" t="str">
        <f t="shared" si="28"/>
        <v>-</v>
      </c>
      <c r="P135" s="138" t="str">
        <f t="shared" si="29"/>
        <v>-</v>
      </c>
      <c r="Q135" s="138" t="str">
        <f t="shared" si="30"/>
        <v>-</v>
      </c>
      <c r="R135" s="149"/>
      <c r="S135" s="149"/>
      <c r="T135" s="135" t="str">
        <f>IF(ISBLANK(E135),"-",VLOOKUP(J135,'BDD 2'!$A$9:$B$72,2,FALSE))</f>
        <v>-</v>
      </c>
      <c r="U135" s="136" t="e">
        <f>IF(T135="Heure_creuse",VLOOKUP('ent1-&gt;ent2'!F135,'BDD 2'!$A$2:$H$6,5,FALSE),VLOOKUP('ent1-&gt;ent2'!F135,'BDD 2'!$A$2:$H$6,7,FALSE))</f>
        <v>#N/A</v>
      </c>
      <c r="V135" s="161">
        <f t="shared" si="32"/>
        <v>-0.1</v>
      </c>
      <c r="W135" s="136" t="str">
        <f t="shared" si="33"/>
        <v>-</v>
      </c>
      <c r="X135" s="136" t="e">
        <f t="shared" si="34"/>
        <v>#N/A</v>
      </c>
      <c r="Y135" s="136" t="e">
        <f t="shared" si="35"/>
        <v>#N/A</v>
      </c>
    </row>
    <row r="136" spans="1:25" ht="40.5" customHeight="1" x14ac:dyDescent="0.25">
      <c r="A136" s="108" t="s">
        <v>85</v>
      </c>
      <c r="B136" s="141"/>
      <c r="C136" s="142"/>
      <c r="D136" s="143"/>
      <c r="E136" s="143"/>
      <c r="F136" s="132"/>
      <c r="G136" s="144"/>
      <c r="H136" s="139" t="str">
        <f>IF(ISBLANK(F136),"-",VLOOKUP('ent1-&gt;ent2'!F136,'BDD 2'!$A$2:$H$6,2,FALSE))</f>
        <v>-</v>
      </c>
      <c r="I136" s="140" t="str">
        <f>IF(ISBLANK(F136),"-",VLOOKUP('ent1-&gt;ent2'!F136,'BDD 2'!$A$2:$H$6,3,FALSE))</f>
        <v>-</v>
      </c>
      <c r="J136" s="145"/>
      <c r="K136" s="135" t="str">
        <f t="shared" si="27"/>
        <v>-</v>
      </c>
      <c r="L136" s="175" t="e">
        <f>IF(F136="P1",G136*'BDD 2'!$D$2,VLOOKUP('ent1-&gt;ent2'!F136,'BDD 2'!$A$2:$H$6,4,FALSE))</f>
        <v>#N/A</v>
      </c>
      <c r="M136" s="168" t="e">
        <f t="shared" si="31"/>
        <v>#N/A</v>
      </c>
      <c r="N136" s="145"/>
      <c r="O136" s="136" t="str">
        <f t="shared" si="28"/>
        <v>-</v>
      </c>
      <c r="P136" s="138" t="str">
        <f t="shared" si="29"/>
        <v>-</v>
      </c>
      <c r="Q136" s="138" t="str">
        <f t="shared" si="30"/>
        <v>-</v>
      </c>
      <c r="R136" s="149"/>
      <c r="S136" s="149"/>
      <c r="T136" s="135" t="str">
        <f>IF(ISBLANK(E136),"-",VLOOKUP(J136,'BDD 2'!$A$9:$B$72,2,FALSE))</f>
        <v>-</v>
      </c>
      <c r="U136" s="136" t="e">
        <f>IF(T136="Heure_creuse",VLOOKUP('ent1-&gt;ent2'!F136,'BDD 2'!$A$2:$H$6,5,FALSE),VLOOKUP('ent1-&gt;ent2'!F136,'BDD 2'!$A$2:$H$6,7,FALSE))</f>
        <v>#N/A</v>
      </c>
      <c r="V136" s="161">
        <f t="shared" si="32"/>
        <v>-0.1</v>
      </c>
      <c r="W136" s="136" t="str">
        <f t="shared" si="33"/>
        <v>-</v>
      </c>
      <c r="X136" s="136" t="e">
        <f t="shared" si="34"/>
        <v>#N/A</v>
      </c>
      <c r="Y136" s="136" t="e">
        <f t="shared" si="35"/>
        <v>#N/A</v>
      </c>
    </row>
    <row r="137" spans="1:25" ht="40.5" customHeight="1" x14ac:dyDescent="0.25">
      <c r="A137" s="108" t="s">
        <v>85</v>
      </c>
      <c r="B137" s="141"/>
      <c r="C137" s="142"/>
      <c r="D137" s="143"/>
      <c r="E137" s="143"/>
      <c r="F137" s="132"/>
      <c r="G137" s="144"/>
      <c r="H137" s="139" t="str">
        <f>IF(ISBLANK(F137),"-",VLOOKUP('ent1-&gt;ent2'!F137,'BDD 2'!$A$2:$H$6,2,FALSE))</f>
        <v>-</v>
      </c>
      <c r="I137" s="140" t="str">
        <f>IF(ISBLANK(F137),"-",VLOOKUP('ent1-&gt;ent2'!F137,'BDD 2'!$A$2:$H$6,3,FALSE))</f>
        <v>-</v>
      </c>
      <c r="J137" s="145"/>
      <c r="K137" s="135" t="str">
        <f t="shared" si="27"/>
        <v>-</v>
      </c>
      <c r="L137" s="175" t="e">
        <f>IF(F137="P1",G137*'BDD 2'!$D$2,VLOOKUP('ent1-&gt;ent2'!F137,'BDD 2'!$A$2:$H$6,4,FALSE))</f>
        <v>#N/A</v>
      </c>
      <c r="M137" s="168" t="e">
        <f t="shared" si="31"/>
        <v>#N/A</v>
      </c>
      <c r="N137" s="145"/>
      <c r="O137" s="136" t="str">
        <f t="shared" si="28"/>
        <v>-</v>
      </c>
      <c r="P137" s="138" t="str">
        <f t="shared" si="29"/>
        <v>-</v>
      </c>
      <c r="Q137" s="138" t="str">
        <f t="shared" si="30"/>
        <v>-</v>
      </c>
      <c r="R137" s="149"/>
      <c r="S137" s="149"/>
      <c r="T137" s="135" t="str">
        <f>IF(ISBLANK(E137),"-",VLOOKUP(J137,'BDD 2'!$A$9:$B$72,2,FALSE))</f>
        <v>-</v>
      </c>
      <c r="U137" s="136" t="e">
        <f>IF(T137="Heure_creuse",VLOOKUP('ent1-&gt;ent2'!F137,'BDD 2'!$A$2:$H$6,5,FALSE),VLOOKUP('ent1-&gt;ent2'!F137,'BDD 2'!$A$2:$H$6,7,FALSE))</f>
        <v>#N/A</v>
      </c>
      <c r="V137" s="161">
        <f t="shared" si="32"/>
        <v>-0.1</v>
      </c>
      <c r="W137" s="136" t="str">
        <f t="shared" si="33"/>
        <v>-</v>
      </c>
      <c r="X137" s="136" t="e">
        <f t="shared" si="34"/>
        <v>#N/A</v>
      </c>
      <c r="Y137" s="136" t="e">
        <f t="shared" si="35"/>
        <v>#N/A</v>
      </c>
    </row>
    <row r="138" spans="1:25" ht="40.5" customHeight="1" x14ac:dyDescent="0.25">
      <c r="A138" s="108" t="s">
        <v>85</v>
      </c>
      <c r="B138" s="141"/>
      <c r="C138" s="142"/>
      <c r="D138" s="143"/>
      <c r="E138" s="143"/>
      <c r="F138" s="132"/>
      <c r="G138" s="144"/>
      <c r="H138" s="139" t="str">
        <f>IF(ISBLANK(F138),"-",VLOOKUP('ent1-&gt;ent2'!F138,'BDD 2'!$A$2:$H$6,2,FALSE))</f>
        <v>-</v>
      </c>
      <c r="I138" s="140" t="str">
        <f>IF(ISBLANK(F138),"-",VLOOKUP('ent1-&gt;ent2'!F138,'BDD 2'!$A$2:$H$6,3,FALSE))</f>
        <v>-</v>
      </c>
      <c r="J138" s="145"/>
      <c r="K138" s="135" t="str">
        <f t="shared" si="27"/>
        <v>-</v>
      </c>
      <c r="L138" s="175" t="e">
        <f>IF(F138="P1",G138*'BDD 2'!$D$2,VLOOKUP('ent1-&gt;ent2'!F138,'BDD 2'!$A$2:$H$6,4,FALSE))</f>
        <v>#N/A</v>
      </c>
      <c r="M138" s="168" t="e">
        <f t="shared" si="31"/>
        <v>#N/A</v>
      </c>
      <c r="N138" s="145"/>
      <c r="O138" s="136" t="str">
        <f t="shared" si="28"/>
        <v>-</v>
      </c>
      <c r="P138" s="138" t="str">
        <f t="shared" si="29"/>
        <v>-</v>
      </c>
      <c r="Q138" s="138" t="str">
        <f t="shared" si="30"/>
        <v>-</v>
      </c>
      <c r="R138" s="149"/>
      <c r="S138" s="149"/>
      <c r="T138" s="135" t="str">
        <f>IF(ISBLANK(E138),"-",VLOOKUP(J138,'BDD 2'!$A$9:$B$72,2,FALSE))</f>
        <v>-</v>
      </c>
      <c r="U138" s="136" t="e">
        <f>IF(T138="Heure_creuse",VLOOKUP('ent1-&gt;ent2'!F138,'BDD 2'!$A$2:$H$6,5,FALSE),VLOOKUP('ent1-&gt;ent2'!F138,'BDD 2'!$A$2:$H$6,7,FALSE))</f>
        <v>#N/A</v>
      </c>
      <c r="V138" s="161">
        <f t="shared" si="32"/>
        <v>-0.1</v>
      </c>
      <c r="W138" s="136" t="str">
        <f t="shared" si="33"/>
        <v>-</v>
      </c>
      <c r="X138" s="136" t="e">
        <f t="shared" si="34"/>
        <v>#N/A</v>
      </c>
      <c r="Y138" s="136" t="e">
        <f t="shared" si="35"/>
        <v>#N/A</v>
      </c>
    </row>
    <row r="139" spans="1:25" ht="40.5" customHeight="1" x14ac:dyDescent="0.25">
      <c r="A139" s="108" t="s">
        <v>85</v>
      </c>
      <c r="B139" s="141"/>
      <c r="C139" s="142"/>
      <c r="D139" s="143"/>
      <c r="E139" s="143"/>
      <c r="F139" s="132"/>
      <c r="G139" s="144"/>
      <c r="H139" s="139" t="str">
        <f>IF(ISBLANK(F139),"-",VLOOKUP('ent1-&gt;ent2'!F139,'BDD 2'!$A$2:$H$6,2,FALSE))</f>
        <v>-</v>
      </c>
      <c r="I139" s="140" t="str">
        <f>IF(ISBLANK(F139),"-",VLOOKUP('ent1-&gt;ent2'!F139,'BDD 2'!$A$2:$H$6,3,FALSE))</f>
        <v>-</v>
      </c>
      <c r="J139" s="145"/>
      <c r="K139" s="135" t="str">
        <f t="shared" si="27"/>
        <v>-</v>
      </c>
      <c r="L139" s="175" t="e">
        <f>IF(F139="P1",G139*'BDD 2'!$D$2,VLOOKUP('ent1-&gt;ent2'!F139,'BDD 2'!$A$2:$H$6,4,FALSE))</f>
        <v>#N/A</v>
      </c>
      <c r="M139" s="168" t="e">
        <f t="shared" si="31"/>
        <v>#N/A</v>
      </c>
      <c r="N139" s="145"/>
      <c r="O139" s="136" t="str">
        <f t="shared" si="28"/>
        <v>-</v>
      </c>
      <c r="P139" s="138" t="str">
        <f t="shared" si="29"/>
        <v>-</v>
      </c>
      <c r="Q139" s="138" t="str">
        <f t="shared" si="30"/>
        <v>-</v>
      </c>
      <c r="R139" s="149"/>
      <c r="S139" s="149"/>
      <c r="T139" s="135" t="str">
        <f>IF(ISBLANK(E139),"-",VLOOKUP(J139,'BDD 2'!$A$9:$B$72,2,FALSE))</f>
        <v>-</v>
      </c>
      <c r="U139" s="136" t="e">
        <f>IF(T139="Heure_creuse",VLOOKUP('ent1-&gt;ent2'!F139,'BDD 2'!$A$2:$H$6,5,FALSE),VLOOKUP('ent1-&gt;ent2'!F139,'BDD 2'!$A$2:$H$6,7,FALSE))</f>
        <v>#N/A</v>
      </c>
      <c r="V139" s="161">
        <f t="shared" si="32"/>
        <v>-0.1</v>
      </c>
      <c r="W139" s="136" t="str">
        <f t="shared" si="33"/>
        <v>-</v>
      </c>
      <c r="X139" s="136" t="e">
        <f t="shared" si="34"/>
        <v>#N/A</v>
      </c>
      <c r="Y139" s="136" t="e">
        <f t="shared" si="35"/>
        <v>#N/A</v>
      </c>
    </row>
    <row r="140" spans="1:25" ht="40.5" customHeight="1" x14ac:dyDescent="0.25">
      <c r="A140" s="108" t="s">
        <v>85</v>
      </c>
      <c r="B140" s="141"/>
      <c r="C140" s="142"/>
      <c r="D140" s="143"/>
      <c r="E140" s="143"/>
      <c r="F140" s="132"/>
      <c r="G140" s="144"/>
      <c r="H140" s="139" t="str">
        <f>IF(ISBLANK(F140),"-",VLOOKUP('ent1-&gt;ent2'!F140,'BDD 2'!$A$2:$H$6,2,FALSE))</f>
        <v>-</v>
      </c>
      <c r="I140" s="140" t="str">
        <f>IF(ISBLANK(F140),"-",VLOOKUP('ent1-&gt;ent2'!F140,'BDD 2'!$A$2:$H$6,3,FALSE))</f>
        <v>-</v>
      </c>
      <c r="J140" s="145"/>
      <c r="K140" s="135" t="str">
        <f t="shared" si="27"/>
        <v>-</v>
      </c>
      <c r="L140" s="175" t="e">
        <f>IF(F140="P1",G140*'BDD 2'!$D$2,VLOOKUP('ent1-&gt;ent2'!F140,'BDD 2'!$A$2:$H$6,4,FALSE))</f>
        <v>#N/A</v>
      </c>
      <c r="M140" s="168" t="e">
        <f t="shared" si="31"/>
        <v>#N/A</v>
      </c>
      <c r="N140" s="145"/>
      <c r="O140" s="136" t="str">
        <f t="shared" si="28"/>
        <v>-</v>
      </c>
      <c r="P140" s="138" t="str">
        <f t="shared" si="29"/>
        <v>-</v>
      </c>
      <c r="Q140" s="138" t="str">
        <f t="shared" si="30"/>
        <v>-</v>
      </c>
      <c r="R140" s="149"/>
      <c r="S140" s="149"/>
      <c r="T140" s="135" t="str">
        <f>IF(ISBLANK(E140),"-",VLOOKUP(J140,'BDD 2'!$A$9:$B$72,2,FALSE))</f>
        <v>-</v>
      </c>
      <c r="U140" s="136" t="e">
        <f>IF(T140="Heure_creuse",VLOOKUP('ent1-&gt;ent2'!F140,'BDD 2'!$A$2:$H$6,5,FALSE),VLOOKUP('ent1-&gt;ent2'!F140,'BDD 2'!$A$2:$H$6,7,FALSE))</f>
        <v>#N/A</v>
      </c>
      <c r="V140" s="161">
        <f t="shared" si="32"/>
        <v>-0.1</v>
      </c>
      <c r="W140" s="136" t="str">
        <f t="shared" si="33"/>
        <v>-</v>
      </c>
      <c r="X140" s="136" t="e">
        <f t="shared" si="34"/>
        <v>#N/A</v>
      </c>
      <c r="Y140" s="136" t="e">
        <f t="shared" si="35"/>
        <v>#N/A</v>
      </c>
    </row>
    <row r="141" spans="1:25" ht="40.5" customHeight="1" x14ac:dyDescent="0.25">
      <c r="A141" s="108" t="s">
        <v>85</v>
      </c>
      <c r="B141" s="141"/>
      <c r="C141" s="142"/>
      <c r="D141" s="143"/>
      <c r="E141" s="143"/>
      <c r="F141" s="132"/>
      <c r="G141" s="144"/>
      <c r="H141" s="139" t="str">
        <f>IF(ISBLANK(F141),"-",VLOOKUP('ent1-&gt;ent2'!F141,'BDD 2'!$A$2:$H$6,2,FALSE))</f>
        <v>-</v>
      </c>
      <c r="I141" s="140" t="str">
        <f>IF(ISBLANK(F141),"-",VLOOKUP('ent1-&gt;ent2'!F141,'BDD 2'!$A$2:$H$6,3,FALSE))</f>
        <v>-</v>
      </c>
      <c r="J141" s="145"/>
      <c r="K141" s="135" t="str">
        <f t="shared" si="27"/>
        <v>-</v>
      </c>
      <c r="L141" s="175" t="e">
        <f>IF(F141="P1",G141*'BDD 2'!$D$2,VLOOKUP('ent1-&gt;ent2'!F141,'BDD 2'!$A$2:$H$6,4,FALSE))</f>
        <v>#N/A</v>
      </c>
      <c r="M141" s="168" t="e">
        <f t="shared" si="31"/>
        <v>#N/A</v>
      </c>
      <c r="N141" s="145"/>
      <c r="O141" s="136" t="str">
        <f t="shared" si="28"/>
        <v>-</v>
      </c>
      <c r="P141" s="138" t="str">
        <f t="shared" si="29"/>
        <v>-</v>
      </c>
      <c r="Q141" s="138" t="str">
        <f t="shared" si="30"/>
        <v>-</v>
      </c>
      <c r="R141" s="149"/>
      <c r="S141" s="149"/>
      <c r="T141" s="135" t="str">
        <f>IF(ISBLANK(E141),"-",VLOOKUP(J141,'BDD 2'!$A$9:$B$72,2,FALSE))</f>
        <v>-</v>
      </c>
      <c r="U141" s="136" t="e">
        <f>IF(T141="Heure_creuse",VLOOKUP('ent1-&gt;ent2'!F141,'BDD 2'!$A$2:$H$6,5,FALSE),VLOOKUP('ent1-&gt;ent2'!F141,'BDD 2'!$A$2:$H$6,7,FALSE))</f>
        <v>#N/A</v>
      </c>
      <c r="V141" s="161">
        <f t="shared" si="32"/>
        <v>-0.1</v>
      </c>
      <c r="W141" s="136" t="str">
        <f t="shared" si="33"/>
        <v>-</v>
      </c>
      <c r="X141" s="136" t="e">
        <f t="shared" si="34"/>
        <v>#N/A</v>
      </c>
      <c r="Y141" s="136" t="e">
        <f t="shared" si="35"/>
        <v>#N/A</v>
      </c>
    </row>
    <row r="142" spans="1:25" ht="40.5" customHeight="1" x14ac:dyDescent="0.25">
      <c r="A142" s="108" t="s">
        <v>85</v>
      </c>
      <c r="B142" s="141"/>
      <c r="C142" s="142"/>
      <c r="D142" s="143"/>
      <c r="E142" s="143"/>
      <c r="F142" s="132"/>
      <c r="G142" s="144"/>
      <c r="H142" s="139" t="str">
        <f>IF(ISBLANK(F142),"-",VLOOKUP('ent1-&gt;ent2'!F142,'BDD 2'!$A$2:$H$6,2,FALSE))</f>
        <v>-</v>
      </c>
      <c r="I142" s="140" t="str">
        <f>IF(ISBLANK(F142),"-",VLOOKUP('ent1-&gt;ent2'!F142,'BDD 2'!$A$2:$H$6,3,FALSE))</f>
        <v>-</v>
      </c>
      <c r="J142" s="145"/>
      <c r="K142" s="135" t="str">
        <f t="shared" si="27"/>
        <v>-</v>
      </c>
      <c r="L142" s="175" t="e">
        <f>IF(F142="P1",G142*'BDD 2'!$D$2,VLOOKUP('ent1-&gt;ent2'!F142,'BDD 2'!$A$2:$H$6,4,FALSE))</f>
        <v>#N/A</v>
      </c>
      <c r="M142" s="168" t="e">
        <f t="shared" si="31"/>
        <v>#N/A</v>
      </c>
      <c r="N142" s="145"/>
      <c r="O142" s="136" t="str">
        <f t="shared" si="28"/>
        <v>-</v>
      </c>
      <c r="P142" s="138" t="str">
        <f t="shared" si="29"/>
        <v>-</v>
      </c>
      <c r="Q142" s="138" t="str">
        <f t="shared" si="30"/>
        <v>-</v>
      </c>
      <c r="R142" s="149"/>
      <c r="S142" s="149"/>
      <c r="T142" s="135" t="str">
        <f>IF(ISBLANK(E142),"-",VLOOKUP(J142,'BDD 2'!$A$9:$B$72,2,FALSE))</f>
        <v>-</v>
      </c>
      <c r="U142" s="136" t="e">
        <f>IF(T142="Heure_creuse",VLOOKUP('ent1-&gt;ent2'!F142,'BDD 2'!$A$2:$H$6,5,FALSE),VLOOKUP('ent1-&gt;ent2'!F142,'BDD 2'!$A$2:$H$6,7,FALSE))</f>
        <v>#N/A</v>
      </c>
      <c r="V142" s="161">
        <f t="shared" si="32"/>
        <v>-0.1</v>
      </c>
      <c r="W142" s="136" t="str">
        <f t="shared" si="33"/>
        <v>-</v>
      </c>
      <c r="X142" s="136" t="e">
        <f t="shared" si="34"/>
        <v>#N/A</v>
      </c>
      <c r="Y142" s="136" t="e">
        <f t="shared" si="35"/>
        <v>#N/A</v>
      </c>
    </row>
    <row r="143" spans="1:25" ht="40.5" customHeight="1" x14ac:dyDescent="0.25">
      <c r="A143" s="108" t="s">
        <v>85</v>
      </c>
      <c r="B143" s="141"/>
      <c r="C143" s="142"/>
      <c r="D143" s="143"/>
      <c r="E143" s="143"/>
      <c r="F143" s="132"/>
      <c r="G143" s="144"/>
      <c r="H143" s="139" t="str">
        <f>IF(ISBLANK(F143),"-",VLOOKUP('ent1-&gt;ent2'!F143,'BDD 2'!$A$2:$H$6,2,FALSE))</f>
        <v>-</v>
      </c>
      <c r="I143" s="140" t="str">
        <f>IF(ISBLANK(F143),"-",VLOOKUP('ent1-&gt;ent2'!F143,'BDD 2'!$A$2:$H$6,3,FALSE))</f>
        <v>-</v>
      </c>
      <c r="J143" s="145"/>
      <c r="K143" s="135" t="str">
        <f t="shared" si="27"/>
        <v>-</v>
      </c>
      <c r="L143" s="175" t="e">
        <f>IF(F143="P1",G143*'BDD 2'!$D$2,VLOOKUP('ent1-&gt;ent2'!F143,'BDD 2'!$A$2:$H$6,4,FALSE))</f>
        <v>#N/A</v>
      </c>
      <c r="M143" s="168" t="e">
        <f t="shared" si="31"/>
        <v>#N/A</v>
      </c>
      <c r="N143" s="145"/>
      <c r="O143" s="136" t="str">
        <f t="shared" si="28"/>
        <v>-</v>
      </c>
      <c r="P143" s="138" t="str">
        <f t="shared" si="29"/>
        <v>-</v>
      </c>
      <c r="Q143" s="138" t="str">
        <f t="shared" si="30"/>
        <v>-</v>
      </c>
      <c r="R143" s="149"/>
      <c r="S143" s="149"/>
      <c r="T143" s="135" t="str">
        <f>IF(ISBLANK(E143),"-",VLOOKUP(J143,'BDD 2'!$A$9:$B$72,2,FALSE))</f>
        <v>-</v>
      </c>
      <c r="U143" s="136" t="e">
        <f>IF(T143="Heure_creuse",VLOOKUP('ent1-&gt;ent2'!F143,'BDD 2'!$A$2:$H$6,5,FALSE),VLOOKUP('ent1-&gt;ent2'!F143,'BDD 2'!$A$2:$H$6,7,FALSE))</f>
        <v>#N/A</v>
      </c>
      <c r="V143" s="161">
        <f t="shared" si="32"/>
        <v>-0.1</v>
      </c>
      <c r="W143" s="136" t="str">
        <f t="shared" si="33"/>
        <v>-</v>
      </c>
      <c r="X143" s="136" t="e">
        <f t="shared" si="34"/>
        <v>#N/A</v>
      </c>
      <c r="Y143" s="136" t="e">
        <f t="shared" si="35"/>
        <v>#N/A</v>
      </c>
    </row>
    <row r="144" spans="1:25" ht="40.5" customHeight="1" x14ac:dyDescent="0.25">
      <c r="A144" s="108" t="s">
        <v>85</v>
      </c>
      <c r="B144" s="141"/>
      <c r="C144" s="142"/>
      <c r="D144" s="143"/>
      <c r="E144" s="143"/>
      <c r="F144" s="132"/>
      <c r="G144" s="144"/>
      <c r="H144" s="139" t="str">
        <f>IF(ISBLANK(F144),"-",VLOOKUP('ent1-&gt;ent2'!F144,'BDD 2'!$A$2:$H$6,2,FALSE))</f>
        <v>-</v>
      </c>
      <c r="I144" s="140" t="str">
        <f>IF(ISBLANK(F144),"-",VLOOKUP('ent1-&gt;ent2'!F144,'BDD 2'!$A$2:$H$6,3,FALSE))</f>
        <v>-</v>
      </c>
      <c r="J144" s="145"/>
      <c r="K144" s="135" t="str">
        <f t="shared" si="27"/>
        <v>-</v>
      </c>
      <c r="L144" s="175" t="e">
        <f>IF(F144="P1",G144*'BDD 2'!$D$2,VLOOKUP('ent1-&gt;ent2'!F144,'BDD 2'!$A$2:$H$6,4,FALSE))</f>
        <v>#N/A</v>
      </c>
      <c r="M144" s="168" t="e">
        <f t="shared" si="31"/>
        <v>#N/A</v>
      </c>
      <c r="N144" s="145"/>
      <c r="O144" s="136" t="str">
        <f t="shared" si="28"/>
        <v>-</v>
      </c>
      <c r="P144" s="138" t="str">
        <f t="shared" si="29"/>
        <v>-</v>
      </c>
      <c r="Q144" s="138" t="str">
        <f t="shared" si="30"/>
        <v>-</v>
      </c>
      <c r="R144" s="149"/>
      <c r="S144" s="149"/>
      <c r="T144" s="135" t="str">
        <f>IF(ISBLANK(E144),"-",VLOOKUP(J144,'BDD 2'!$A$9:$B$72,2,FALSE))</f>
        <v>-</v>
      </c>
      <c r="U144" s="136" t="e">
        <f>IF(T144="Heure_creuse",VLOOKUP('ent1-&gt;ent2'!F144,'BDD 2'!$A$2:$H$6,5,FALSE),VLOOKUP('ent1-&gt;ent2'!F144,'BDD 2'!$A$2:$H$6,7,FALSE))</f>
        <v>#N/A</v>
      </c>
      <c r="V144" s="161">
        <f t="shared" si="32"/>
        <v>-0.1</v>
      </c>
      <c r="W144" s="136" t="str">
        <f t="shared" si="33"/>
        <v>-</v>
      </c>
      <c r="X144" s="136" t="e">
        <f t="shared" si="34"/>
        <v>#N/A</v>
      </c>
      <c r="Y144" s="136" t="e">
        <f t="shared" si="35"/>
        <v>#N/A</v>
      </c>
    </row>
    <row r="145" spans="1:25" ht="40.5" customHeight="1" x14ac:dyDescent="0.25">
      <c r="A145" s="108" t="s">
        <v>85</v>
      </c>
      <c r="B145" s="141"/>
      <c r="C145" s="142"/>
      <c r="D145" s="143"/>
      <c r="E145" s="143"/>
      <c r="F145" s="132"/>
      <c r="G145" s="144"/>
      <c r="H145" s="139" t="str">
        <f>IF(ISBLANK(F145),"-",VLOOKUP('ent1-&gt;ent2'!F145,'BDD 2'!$A$2:$H$6,2,FALSE))</f>
        <v>-</v>
      </c>
      <c r="I145" s="140" t="str">
        <f>IF(ISBLANK(F145),"-",VLOOKUP('ent1-&gt;ent2'!F145,'BDD 2'!$A$2:$H$6,3,FALSE))</f>
        <v>-</v>
      </c>
      <c r="J145" s="145"/>
      <c r="K145" s="135" t="str">
        <f t="shared" si="27"/>
        <v>-</v>
      </c>
      <c r="L145" s="175" t="e">
        <f>IF(F145="P1",G145*'BDD 2'!$D$2,VLOOKUP('ent1-&gt;ent2'!F145,'BDD 2'!$A$2:$H$6,4,FALSE))</f>
        <v>#N/A</v>
      </c>
      <c r="M145" s="168" t="e">
        <f t="shared" si="31"/>
        <v>#N/A</v>
      </c>
      <c r="N145" s="145"/>
      <c r="O145" s="136" t="str">
        <f t="shared" si="28"/>
        <v>-</v>
      </c>
      <c r="P145" s="138" t="str">
        <f t="shared" si="29"/>
        <v>-</v>
      </c>
      <c r="Q145" s="138" t="str">
        <f t="shared" si="30"/>
        <v>-</v>
      </c>
      <c r="R145" s="149"/>
      <c r="S145" s="149"/>
      <c r="T145" s="135" t="str">
        <f>IF(ISBLANK(E145),"-",VLOOKUP(J145,'BDD 2'!$A$9:$B$72,2,FALSE))</f>
        <v>-</v>
      </c>
      <c r="U145" s="136" t="e">
        <f>IF(T145="Heure_creuse",VLOOKUP('ent1-&gt;ent2'!F145,'BDD 2'!$A$2:$H$6,5,FALSE),VLOOKUP('ent1-&gt;ent2'!F145,'BDD 2'!$A$2:$H$6,7,FALSE))</f>
        <v>#N/A</v>
      </c>
      <c r="V145" s="161">
        <f t="shared" si="32"/>
        <v>-0.1</v>
      </c>
      <c r="W145" s="136" t="str">
        <f t="shared" si="33"/>
        <v>-</v>
      </c>
      <c r="X145" s="136" t="e">
        <f t="shared" si="34"/>
        <v>#N/A</v>
      </c>
      <c r="Y145" s="136" t="e">
        <f t="shared" si="35"/>
        <v>#N/A</v>
      </c>
    </row>
    <row r="146" spans="1:25" ht="40.5" customHeight="1" x14ac:dyDescent="0.25">
      <c r="A146" s="108" t="s">
        <v>85</v>
      </c>
      <c r="B146" s="141"/>
      <c r="C146" s="142"/>
      <c r="D146" s="143"/>
      <c r="E146" s="143"/>
      <c r="F146" s="132"/>
      <c r="G146" s="144"/>
      <c r="H146" s="139" t="str">
        <f>IF(ISBLANK(F146),"-",VLOOKUP('ent1-&gt;ent2'!F146,'BDD 2'!$A$2:$H$6,2,FALSE))</f>
        <v>-</v>
      </c>
      <c r="I146" s="140" t="str">
        <f>IF(ISBLANK(F146),"-",VLOOKUP('ent1-&gt;ent2'!F146,'BDD 2'!$A$2:$H$6,3,FALSE))</f>
        <v>-</v>
      </c>
      <c r="J146" s="145"/>
      <c r="K146" s="135" t="str">
        <f t="shared" si="27"/>
        <v>-</v>
      </c>
      <c r="L146" s="175" t="e">
        <f>IF(F146="P1",G146*'BDD 2'!$D$2,VLOOKUP('ent1-&gt;ent2'!F146,'BDD 2'!$A$2:$H$6,4,FALSE))</f>
        <v>#N/A</v>
      </c>
      <c r="M146" s="168" t="e">
        <f t="shared" si="31"/>
        <v>#N/A</v>
      </c>
      <c r="N146" s="145"/>
      <c r="O146" s="136" t="str">
        <f t="shared" si="28"/>
        <v>-</v>
      </c>
      <c r="P146" s="138" t="str">
        <f t="shared" si="29"/>
        <v>-</v>
      </c>
      <c r="Q146" s="138" t="str">
        <f t="shared" si="30"/>
        <v>-</v>
      </c>
      <c r="R146" s="149"/>
      <c r="S146" s="149"/>
      <c r="T146" s="135" t="str">
        <f>IF(ISBLANK(E146),"-",VLOOKUP(J146,'BDD 2'!$A$9:$B$72,2,FALSE))</f>
        <v>-</v>
      </c>
      <c r="U146" s="136" t="e">
        <f>IF(T146="Heure_creuse",VLOOKUP('ent1-&gt;ent2'!F146,'BDD 2'!$A$2:$H$6,5,FALSE),VLOOKUP('ent1-&gt;ent2'!F146,'BDD 2'!$A$2:$H$6,7,FALSE))</f>
        <v>#N/A</v>
      </c>
      <c r="V146" s="161">
        <f t="shared" si="32"/>
        <v>-0.1</v>
      </c>
      <c r="W146" s="136" t="str">
        <f t="shared" si="33"/>
        <v>-</v>
      </c>
      <c r="X146" s="136" t="e">
        <f t="shared" si="34"/>
        <v>#N/A</v>
      </c>
      <c r="Y146" s="136" t="e">
        <f t="shared" si="35"/>
        <v>#N/A</v>
      </c>
    </row>
    <row r="147" spans="1:25" ht="40.5" customHeight="1" x14ac:dyDescent="0.25">
      <c r="A147" s="108" t="s">
        <v>85</v>
      </c>
      <c r="B147" s="141"/>
      <c r="C147" s="142"/>
      <c r="D147" s="143"/>
      <c r="E147" s="143"/>
      <c r="F147" s="132"/>
      <c r="G147" s="144"/>
      <c r="H147" s="139" t="str">
        <f>IF(ISBLANK(F147),"-",VLOOKUP('ent1-&gt;ent2'!F147,'BDD 2'!$A$2:$H$6,2,FALSE))</f>
        <v>-</v>
      </c>
      <c r="I147" s="140" t="str">
        <f>IF(ISBLANK(F147),"-",VLOOKUP('ent1-&gt;ent2'!F147,'BDD 2'!$A$2:$H$6,3,FALSE))</f>
        <v>-</v>
      </c>
      <c r="J147" s="145"/>
      <c r="K147" s="135" t="str">
        <f t="shared" si="27"/>
        <v>-</v>
      </c>
      <c r="L147" s="175" t="e">
        <f>IF(F147="P1",G147*'BDD 2'!$D$2,VLOOKUP('ent1-&gt;ent2'!F147,'BDD 2'!$A$2:$H$6,4,FALSE))</f>
        <v>#N/A</v>
      </c>
      <c r="M147" s="168" t="e">
        <f t="shared" si="31"/>
        <v>#N/A</v>
      </c>
      <c r="N147" s="145"/>
      <c r="O147" s="136" t="str">
        <f t="shared" si="28"/>
        <v>-</v>
      </c>
      <c r="P147" s="138" t="str">
        <f t="shared" si="29"/>
        <v>-</v>
      </c>
      <c r="Q147" s="138" t="str">
        <f t="shared" si="30"/>
        <v>-</v>
      </c>
      <c r="R147" s="149"/>
      <c r="S147" s="149"/>
      <c r="T147" s="135" t="str">
        <f>IF(ISBLANK(E147),"-",VLOOKUP(J147,'BDD 2'!$A$9:$B$72,2,FALSE))</f>
        <v>-</v>
      </c>
      <c r="U147" s="136" t="e">
        <f>IF(T147="Heure_creuse",VLOOKUP('ent1-&gt;ent2'!F147,'BDD 2'!$A$2:$H$6,5,FALSE),VLOOKUP('ent1-&gt;ent2'!F147,'BDD 2'!$A$2:$H$6,7,FALSE))</f>
        <v>#N/A</v>
      </c>
      <c r="V147" s="161">
        <f t="shared" si="32"/>
        <v>-0.1</v>
      </c>
      <c r="W147" s="136" t="str">
        <f t="shared" si="33"/>
        <v>-</v>
      </c>
      <c r="X147" s="136" t="e">
        <f t="shared" si="34"/>
        <v>#N/A</v>
      </c>
      <c r="Y147" s="136" t="e">
        <f t="shared" si="35"/>
        <v>#N/A</v>
      </c>
    </row>
    <row r="148" spans="1:25" ht="40.5" customHeight="1" x14ac:dyDescent="0.25">
      <c r="A148" s="108" t="s">
        <v>85</v>
      </c>
      <c r="B148" s="141"/>
      <c r="C148" s="142"/>
      <c r="D148" s="143"/>
      <c r="E148" s="143"/>
      <c r="F148" s="132"/>
      <c r="G148" s="144"/>
      <c r="H148" s="139" t="str">
        <f>IF(ISBLANK(F148),"-",VLOOKUP('ent1-&gt;ent2'!F148,'BDD 2'!$A$2:$H$6,2,FALSE))</f>
        <v>-</v>
      </c>
      <c r="I148" s="140" t="str">
        <f>IF(ISBLANK(F148),"-",VLOOKUP('ent1-&gt;ent2'!F148,'BDD 2'!$A$2:$H$6,3,FALSE))</f>
        <v>-</v>
      </c>
      <c r="J148" s="145"/>
      <c r="K148" s="135" t="str">
        <f t="shared" si="27"/>
        <v>-</v>
      </c>
      <c r="L148" s="175" t="e">
        <f>IF(F148="P1",G148*'BDD 2'!$D$2,VLOOKUP('ent1-&gt;ent2'!F148,'BDD 2'!$A$2:$H$6,4,FALSE))</f>
        <v>#N/A</v>
      </c>
      <c r="M148" s="168" t="e">
        <f t="shared" si="31"/>
        <v>#N/A</v>
      </c>
      <c r="N148" s="145"/>
      <c r="O148" s="136" t="str">
        <f t="shared" si="28"/>
        <v>-</v>
      </c>
      <c r="P148" s="138" t="str">
        <f t="shared" si="29"/>
        <v>-</v>
      </c>
      <c r="Q148" s="138" t="str">
        <f t="shared" si="30"/>
        <v>-</v>
      </c>
      <c r="R148" s="149"/>
      <c r="S148" s="149"/>
      <c r="T148" s="135" t="str">
        <f>IF(ISBLANK(E148),"-",VLOOKUP(J148,'BDD 2'!$A$9:$B$72,2,FALSE))</f>
        <v>-</v>
      </c>
      <c r="U148" s="136" t="e">
        <f>IF(T148="Heure_creuse",VLOOKUP('ent1-&gt;ent2'!F148,'BDD 2'!$A$2:$H$6,5,FALSE),VLOOKUP('ent1-&gt;ent2'!F148,'BDD 2'!$A$2:$H$6,7,FALSE))</f>
        <v>#N/A</v>
      </c>
      <c r="V148" s="161">
        <f t="shared" si="32"/>
        <v>-0.1</v>
      </c>
      <c r="W148" s="136" t="str">
        <f t="shared" si="33"/>
        <v>-</v>
      </c>
      <c r="X148" s="136" t="e">
        <f t="shared" si="34"/>
        <v>#N/A</v>
      </c>
      <c r="Y148" s="136" t="e">
        <f t="shared" si="35"/>
        <v>#N/A</v>
      </c>
    </row>
    <row r="149" spans="1:25" ht="40.5" customHeight="1" x14ac:dyDescent="0.25">
      <c r="A149" s="108" t="s">
        <v>85</v>
      </c>
      <c r="B149" s="141"/>
      <c r="C149" s="142"/>
      <c r="D149" s="143"/>
      <c r="E149" s="143"/>
      <c r="F149" s="132"/>
      <c r="G149" s="144"/>
      <c r="H149" s="139" t="str">
        <f>IF(ISBLANK(F149),"-",VLOOKUP('ent1-&gt;ent2'!F149,'BDD 2'!$A$2:$H$6,2,FALSE))</f>
        <v>-</v>
      </c>
      <c r="I149" s="140" t="str">
        <f>IF(ISBLANK(F149),"-",VLOOKUP('ent1-&gt;ent2'!F149,'BDD 2'!$A$2:$H$6,3,FALSE))</f>
        <v>-</v>
      </c>
      <c r="J149" s="145"/>
      <c r="K149" s="135" t="str">
        <f t="shared" si="27"/>
        <v>-</v>
      </c>
      <c r="L149" s="175" t="e">
        <f>IF(F149="P1",G149*'BDD 2'!$D$2,VLOOKUP('ent1-&gt;ent2'!F149,'BDD 2'!$A$2:$H$6,4,FALSE))</f>
        <v>#N/A</v>
      </c>
      <c r="M149" s="168" t="e">
        <f t="shared" si="31"/>
        <v>#N/A</v>
      </c>
      <c r="N149" s="145"/>
      <c r="O149" s="136" t="str">
        <f t="shared" si="28"/>
        <v>-</v>
      </c>
      <c r="P149" s="138" t="str">
        <f t="shared" si="29"/>
        <v>-</v>
      </c>
      <c r="Q149" s="138" t="str">
        <f t="shared" si="30"/>
        <v>-</v>
      </c>
      <c r="R149" s="149"/>
      <c r="S149" s="149"/>
      <c r="T149" s="135" t="str">
        <f>IF(ISBLANK(E149),"-",VLOOKUP(J149,'BDD 2'!$A$9:$B$72,2,FALSE))</f>
        <v>-</v>
      </c>
      <c r="U149" s="136" t="e">
        <f>IF(T149="Heure_creuse",VLOOKUP('ent1-&gt;ent2'!F149,'BDD 2'!$A$2:$H$6,5,FALSE),VLOOKUP('ent1-&gt;ent2'!F149,'BDD 2'!$A$2:$H$6,7,FALSE))</f>
        <v>#N/A</v>
      </c>
      <c r="V149" s="161">
        <f t="shared" si="32"/>
        <v>-0.1</v>
      </c>
      <c r="W149" s="136" t="str">
        <f t="shared" si="33"/>
        <v>-</v>
      </c>
      <c r="X149" s="136" t="e">
        <f t="shared" si="34"/>
        <v>#N/A</v>
      </c>
      <c r="Y149" s="136" t="e">
        <f t="shared" si="35"/>
        <v>#N/A</v>
      </c>
    </row>
    <row r="150" spans="1:25" ht="40.5" customHeight="1" x14ac:dyDescent="0.25">
      <c r="A150" s="108" t="s">
        <v>85</v>
      </c>
      <c r="B150" s="141"/>
      <c r="C150" s="142"/>
      <c r="D150" s="143"/>
      <c r="E150" s="143"/>
      <c r="F150" s="132"/>
      <c r="G150" s="144"/>
      <c r="H150" s="139" t="str">
        <f>IF(ISBLANK(F150),"-",VLOOKUP('ent1-&gt;ent2'!F150,'BDD 2'!$A$2:$H$6,2,FALSE))</f>
        <v>-</v>
      </c>
      <c r="I150" s="140" t="str">
        <f>IF(ISBLANK(F150),"-",VLOOKUP('ent1-&gt;ent2'!F150,'BDD 2'!$A$2:$H$6,3,FALSE))</f>
        <v>-</v>
      </c>
      <c r="J150" s="145"/>
      <c r="K150" s="135" t="str">
        <f t="shared" si="27"/>
        <v>-</v>
      </c>
      <c r="L150" s="175" t="e">
        <f>IF(F150="P1",G150*'BDD 2'!$D$2,VLOOKUP('ent1-&gt;ent2'!F150,'BDD 2'!$A$2:$H$6,4,FALSE))</f>
        <v>#N/A</v>
      </c>
      <c r="M150" s="168" t="e">
        <f t="shared" si="31"/>
        <v>#N/A</v>
      </c>
      <c r="N150" s="145"/>
      <c r="O150" s="136" t="str">
        <f t="shared" si="28"/>
        <v>-</v>
      </c>
      <c r="P150" s="138" t="str">
        <f t="shared" si="29"/>
        <v>-</v>
      </c>
      <c r="Q150" s="138" t="str">
        <f t="shared" si="30"/>
        <v>-</v>
      </c>
      <c r="R150" s="149"/>
      <c r="S150" s="149"/>
      <c r="T150" s="135" t="str">
        <f>IF(ISBLANK(E150),"-",VLOOKUP(J150,'BDD 2'!$A$9:$B$72,2,FALSE))</f>
        <v>-</v>
      </c>
      <c r="U150" s="136" t="e">
        <f>IF(T150="Heure_creuse",VLOOKUP('ent1-&gt;ent2'!F150,'BDD 2'!$A$2:$H$6,5,FALSE),VLOOKUP('ent1-&gt;ent2'!F150,'BDD 2'!$A$2:$H$6,7,FALSE))</f>
        <v>#N/A</v>
      </c>
      <c r="V150" s="161">
        <f t="shared" si="32"/>
        <v>-0.1</v>
      </c>
      <c r="W150" s="136" t="str">
        <f t="shared" si="33"/>
        <v>-</v>
      </c>
      <c r="X150" s="136" t="e">
        <f t="shared" si="34"/>
        <v>#N/A</v>
      </c>
      <c r="Y150" s="136" t="e">
        <f t="shared" si="35"/>
        <v>#N/A</v>
      </c>
    </row>
    <row r="151" spans="1:25" ht="40.5" customHeight="1" x14ac:dyDescent="0.25">
      <c r="A151" s="108" t="s">
        <v>85</v>
      </c>
      <c r="B151" s="141"/>
      <c r="C151" s="142"/>
      <c r="D151" s="143"/>
      <c r="E151" s="143"/>
      <c r="F151" s="132"/>
      <c r="G151" s="144"/>
      <c r="H151" s="139" t="str">
        <f>IF(ISBLANK(F151),"-",VLOOKUP('ent1-&gt;ent2'!F151,'BDD 2'!$A$2:$H$6,2,FALSE))</f>
        <v>-</v>
      </c>
      <c r="I151" s="140" t="str">
        <f>IF(ISBLANK(F151),"-",VLOOKUP('ent1-&gt;ent2'!F151,'BDD 2'!$A$2:$H$6,3,FALSE))</f>
        <v>-</v>
      </c>
      <c r="J151" s="145"/>
      <c r="K151" s="135" t="str">
        <f t="shared" si="27"/>
        <v>-</v>
      </c>
      <c r="L151" s="175" t="e">
        <f>IF(F151="P1",G151*'BDD 2'!$D$2,VLOOKUP('ent1-&gt;ent2'!F151,'BDD 2'!$A$2:$H$6,4,FALSE))</f>
        <v>#N/A</v>
      </c>
      <c r="M151" s="168" t="e">
        <f t="shared" si="31"/>
        <v>#N/A</v>
      </c>
      <c r="N151" s="145"/>
      <c r="O151" s="136" t="str">
        <f t="shared" si="28"/>
        <v>-</v>
      </c>
      <c r="P151" s="138" t="str">
        <f t="shared" si="29"/>
        <v>-</v>
      </c>
      <c r="Q151" s="138" t="str">
        <f t="shared" si="30"/>
        <v>-</v>
      </c>
      <c r="R151" s="149"/>
      <c r="S151" s="149"/>
      <c r="T151" s="135" t="str">
        <f>IF(ISBLANK(E151),"-",VLOOKUP(J151,'BDD 2'!$A$9:$B$72,2,FALSE))</f>
        <v>-</v>
      </c>
      <c r="U151" s="136" t="e">
        <f>IF(T151="Heure_creuse",VLOOKUP('ent1-&gt;ent2'!F151,'BDD 2'!$A$2:$H$6,5,FALSE),VLOOKUP('ent1-&gt;ent2'!F151,'BDD 2'!$A$2:$H$6,7,FALSE))</f>
        <v>#N/A</v>
      </c>
      <c r="V151" s="161">
        <f t="shared" si="32"/>
        <v>-0.1</v>
      </c>
      <c r="W151" s="136" t="str">
        <f t="shared" si="33"/>
        <v>-</v>
      </c>
      <c r="X151" s="136" t="e">
        <f t="shared" si="34"/>
        <v>#N/A</v>
      </c>
      <c r="Y151" s="136" t="e">
        <f t="shared" si="35"/>
        <v>#N/A</v>
      </c>
    </row>
    <row r="152" spans="1:25" ht="40.5" customHeight="1" x14ac:dyDescent="0.25">
      <c r="A152" s="108" t="s">
        <v>85</v>
      </c>
      <c r="B152" s="141"/>
      <c r="C152" s="142"/>
      <c r="D152" s="143"/>
      <c r="E152" s="143"/>
      <c r="F152" s="132"/>
      <c r="G152" s="144"/>
      <c r="H152" s="139" t="str">
        <f>IF(ISBLANK(F152),"-",VLOOKUP('ent1-&gt;ent2'!F152,'BDD 2'!$A$2:$H$6,2,FALSE))</f>
        <v>-</v>
      </c>
      <c r="I152" s="140" t="str">
        <f>IF(ISBLANK(F152),"-",VLOOKUP('ent1-&gt;ent2'!F152,'BDD 2'!$A$2:$H$6,3,FALSE))</f>
        <v>-</v>
      </c>
      <c r="J152" s="145"/>
      <c r="K152" s="135" t="str">
        <f t="shared" si="27"/>
        <v>-</v>
      </c>
      <c r="L152" s="175" t="e">
        <f>IF(F152="P1",G152*'BDD 2'!$D$2,VLOOKUP('ent1-&gt;ent2'!F152,'BDD 2'!$A$2:$H$6,4,FALSE))</f>
        <v>#N/A</v>
      </c>
      <c r="M152" s="168" t="e">
        <f t="shared" si="31"/>
        <v>#N/A</v>
      </c>
      <c r="N152" s="145"/>
      <c r="O152" s="136" t="str">
        <f t="shared" si="28"/>
        <v>-</v>
      </c>
      <c r="P152" s="138" t="str">
        <f t="shared" si="29"/>
        <v>-</v>
      </c>
      <c r="Q152" s="138" t="str">
        <f t="shared" si="30"/>
        <v>-</v>
      </c>
      <c r="R152" s="149"/>
      <c r="S152" s="149"/>
      <c r="T152" s="135" t="str">
        <f>IF(ISBLANK(E152),"-",VLOOKUP(J152,'BDD 2'!$A$9:$B$72,2,FALSE))</f>
        <v>-</v>
      </c>
      <c r="U152" s="136" t="e">
        <f>IF(T152="Heure_creuse",VLOOKUP('ent1-&gt;ent2'!F152,'BDD 2'!$A$2:$H$6,5,FALSE),VLOOKUP('ent1-&gt;ent2'!F152,'BDD 2'!$A$2:$H$6,7,FALSE))</f>
        <v>#N/A</v>
      </c>
      <c r="V152" s="161">
        <f t="shared" si="32"/>
        <v>-0.1</v>
      </c>
      <c r="W152" s="136" t="str">
        <f t="shared" si="33"/>
        <v>-</v>
      </c>
      <c r="X152" s="136" t="e">
        <f t="shared" si="34"/>
        <v>#N/A</v>
      </c>
      <c r="Y152" s="136" t="e">
        <f t="shared" si="35"/>
        <v>#N/A</v>
      </c>
    </row>
    <row r="153" spans="1:25" ht="40.5" customHeight="1" x14ac:dyDescent="0.25">
      <c r="A153" s="108" t="s">
        <v>85</v>
      </c>
      <c r="B153" s="141"/>
      <c r="C153" s="142"/>
      <c r="D153" s="143"/>
      <c r="E153" s="143"/>
      <c r="F153" s="132"/>
      <c r="G153" s="144"/>
      <c r="H153" s="139" t="str">
        <f>IF(ISBLANK(F153),"-",VLOOKUP('ent1-&gt;ent2'!F153,'BDD 2'!$A$2:$H$6,2,FALSE))</f>
        <v>-</v>
      </c>
      <c r="I153" s="140" t="str">
        <f>IF(ISBLANK(F153),"-",VLOOKUP('ent1-&gt;ent2'!F153,'BDD 2'!$A$2:$H$6,3,FALSE))</f>
        <v>-</v>
      </c>
      <c r="J153" s="145"/>
      <c r="K153" s="135" t="str">
        <f t="shared" si="27"/>
        <v>-</v>
      </c>
      <c r="L153" s="175" t="e">
        <f>IF(F153="P1",G153*'BDD 2'!$D$2,VLOOKUP('ent1-&gt;ent2'!F153,'BDD 2'!$A$2:$H$6,4,FALSE))</f>
        <v>#N/A</v>
      </c>
      <c r="M153" s="168" t="e">
        <f t="shared" si="31"/>
        <v>#N/A</v>
      </c>
      <c r="N153" s="145"/>
      <c r="O153" s="136" t="str">
        <f t="shared" si="28"/>
        <v>-</v>
      </c>
      <c r="P153" s="138" t="str">
        <f t="shared" si="29"/>
        <v>-</v>
      </c>
      <c r="Q153" s="138" t="str">
        <f t="shared" si="30"/>
        <v>-</v>
      </c>
      <c r="R153" s="149"/>
      <c r="S153" s="149"/>
      <c r="T153" s="135" t="str">
        <f>IF(ISBLANK(E153),"-",VLOOKUP(J153,'BDD 2'!$A$9:$B$72,2,FALSE))</f>
        <v>-</v>
      </c>
      <c r="U153" s="136" t="e">
        <f>IF(T153="Heure_creuse",VLOOKUP('ent1-&gt;ent2'!F153,'BDD 2'!$A$2:$H$6,5,FALSE),VLOOKUP('ent1-&gt;ent2'!F153,'BDD 2'!$A$2:$H$6,7,FALSE))</f>
        <v>#N/A</v>
      </c>
      <c r="V153" s="161">
        <f t="shared" si="32"/>
        <v>-0.1</v>
      </c>
      <c r="W153" s="136" t="str">
        <f t="shared" si="33"/>
        <v>-</v>
      </c>
      <c r="X153" s="136" t="e">
        <f t="shared" si="34"/>
        <v>#N/A</v>
      </c>
      <c r="Y153" s="136" t="e">
        <f t="shared" si="35"/>
        <v>#N/A</v>
      </c>
    </row>
    <row r="154" spans="1:25" ht="40.5" customHeight="1" x14ac:dyDescent="0.25">
      <c r="A154" s="108" t="s">
        <v>85</v>
      </c>
      <c r="B154" s="141"/>
      <c r="C154" s="142"/>
      <c r="D154" s="143"/>
      <c r="E154" s="143"/>
      <c r="F154" s="132"/>
      <c r="G154" s="144"/>
      <c r="H154" s="139" t="str">
        <f>IF(ISBLANK(F154),"-",VLOOKUP('ent1-&gt;ent2'!F154,'BDD 2'!$A$2:$H$6,2,FALSE))</f>
        <v>-</v>
      </c>
      <c r="I154" s="140" t="str">
        <f>IF(ISBLANK(F154),"-",VLOOKUP('ent1-&gt;ent2'!F154,'BDD 2'!$A$2:$H$6,3,FALSE))</f>
        <v>-</v>
      </c>
      <c r="J154" s="145"/>
      <c r="K154" s="135" t="str">
        <f t="shared" si="27"/>
        <v>-</v>
      </c>
      <c r="L154" s="175" t="e">
        <f>IF(F154="P1",G154*'BDD 2'!$D$2,VLOOKUP('ent1-&gt;ent2'!F154,'BDD 2'!$A$2:$H$6,4,FALSE))</f>
        <v>#N/A</v>
      </c>
      <c r="M154" s="168" t="e">
        <f t="shared" si="31"/>
        <v>#N/A</v>
      </c>
      <c r="N154" s="145"/>
      <c r="O154" s="136" t="str">
        <f t="shared" si="28"/>
        <v>-</v>
      </c>
      <c r="P154" s="138" t="str">
        <f t="shared" si="29"/>
        <v>-</v>
      </c>
      <c r="Q154" s="138" t="str">
        <f t="shared" si="30"/>
        <v>-</v>
      </c>
      <c r="R154" s="149"/>
      <c r="S154" s="149"/>
      <c r="T154" s="135" t="str">
        <f>IF(ISBLANK(E154),"-",VLOOKUP(J154,'BDD 2'!$A$9:$B$72,2,FALSE))</f>
        <v>-</v>
      </c>
      <c r="U154" s="136" t="e">
        <f>IF(T154="Heure_creuse",VLOOKUP('ent1-&gt;ent2'!F154,'BDD 2'!$A$2:$H$6,5,FALSE),VLOOKUP('ent1-&gt;ent2'!F154,'BDD 2'!$A$2:$H$6,7,FALSE))</f>
        <v>#N/A</v>
      </c>
      <c r="V154" s="161">
        <f t="shared" si="32"/>
        <v>-0.1</v>
      </c>
      <c r="W154" s="136" t="str">
        <f t="shared" si="33"/>
        <v>-</v>
      </c>
      <c r="X154" s="136" t="e">
        <f t="shared" si="34"/>
        <v>#N/A</v>
      </c>
      <c r="Y154" s="136" t="e">
        <f t="shared" si="35"/>
        <v>#N/A</v>
      </c>
    </row>
    <row r="155" spans="1:25" ht="40.5" customHeight="1" x14ac:dyDescent="0.25">
      <c r="A155" s="108" t="s">
        <v>85</v>
      </c>
      <c r="B155" s="141"/>
      <c r="C155" s="142"/>
      <c r="D155" s="143"/>
      <c r="E155" s="143"/>
      <c r="F155" s="132"/>
      <c r="G155" s="144"/>
      <c r="H155" s="139" t="str">
        <f>IF(ISBLANK(F155),"-",VLOOKUP('ent1-&gt;ent2'!F155,'BDD 2'!$A$2:$H$6,2,FALSE))</f>
        <v>-</v>
      </c>
      <c r="I155" s="140" t="str">
        <f>IF(ISBLANK(F155),"-",VLOOKUP('ent1-&gt;ent2'!F155,'BDD 2'!$A$2:$H$6,3,FALSE))</f>
        <v>-</v>
      </c>
      <c r="J155" s="145"/>
      <c r="K155" s="135" t="str">
        <f t="shared" si="27"/>
        <v>-</v>
      </c>
      <c r="L155" s="175" t="e">
        <f>IF(F155="P1",G155*'BDD 2'!$D$2,VLOOKUP('ent1-&gt;ent2'!F155,'BDD 2'!$A$2:$H$6,4,FALSE))</f>
        <v>#N/A</v>
      </c>
      <c r="M155" s="168" t="e">
        <f t="shared" si="31"/>
        <v>#N/A</v>
      </c>
      <c r="N155" s="145"/>
      <c r="O155" s="136" t="str">
        <f t="shared" si="28"/>
        <v>-</v>
      </c>
      <c r="P155" s="138" t="str">
        <f t="shared" si="29"/>
        <v>-</v>
      </c>
      <c r="Q155" s="138" t="str">
        <f t="shared" si="30"/>
        <v>-</v>
      </c>
      <c r="R155" s="149"/>
      <c r="S155" s="149"/>
      <c r="T155" s="135" t="str">
        <f>IF(ISBLANK(E155),"-",VLOOKUP(J155,'BDD 2'!$A$9:$B$72,2,FALSE))</f>
        <v>-</v>
      </c>
      <c r="U155" s="136" t="e">
        <f>IF(T155="Heure_creuse",VLOOKUP('ent1-&gt;ent2'!F155,'BDD 2'!$A$2:$H$6,5,FALSE),VLOOKUP('ent1-&gt;ent2'!F155,'BDD 2'!$A$2:$H$6,7,FALSE))</f>
        <v>#N/A</v>
      </c>
      <c r="V155" s="161">
        <f t="shared" si="32"/>
        <v>-0.1</v>
      </c>
      <c r="W155" s="136" t="str">
        <f t="shared" si="33"/>
        <v>-</v>
      </c>
      <c r="X155" s="136" t="e">
        <f t="shared" si="34"/>
        <v>#N/A</v>
      </c>
      <c r="Y155" s="136" t="e">
        <f t="shared" si="35"/>
        <v>#N/A</v>
      </c>
    </row>
    <row r="156" spans="1:25" ht="40.5" customHeight="1" x14ac:dyDescent="0.25">
      <c r="A156" s="108" t="s">
        <v>85</v>
      </c>
      <c r="B156" s="141"/>
      <c r="C156" s="142"/>
      <c r="D156" s="143"/>
      <c r="E156" s="143"/>
      <c r="F156" s="132"/>
      <c r="G156" s="144"/>
      <c r="H156" s="139" t="str">
        <f>IF(ISBLANK(F156),"-",VLOOKUP('ent1-&gt;ent2'!F156,'BDD 2'!$A$2:$H$6,2,FALSE))</f>
        <v>-</v>
      </c>
      <c r="I156" s="140" t="str">
        <f>IF(ISBLANK(F156),"-",VLOOKUP('ent1-&gt;ent2'!F156,'BDD 2'!$A$2:$H$6,3,FALSE))</f>
        <v>-</v>
      </c>
      <c r="J156" s="145"/>
      <c r="K156" s="135" t="str">
        <f t="shared" si="27"/>
        <v>-</v>
      </c>
      <c r="L156" s="175" t="e">
        <f>IF(F156="P1",G156*'BDD 2'!$D$2,VLOOKUP('ent1-&gt;ent2'!F156,'BDD 2'!$A$2:$H$6,4,FALSE))</f>
        <v>#N/A</v>
      </c>
      <c r="M156" s="168" t="e">
        <f t="shared" si="31"/>
        <v>#N/A</v>
      </c>
      <c r="N156" s="145"/>
      <c r="O156" s="136" t="str">
        <f t="shared" si="28"/>
        <v>-</v>
      </c>
      <c r="P156" s="138" t="str">
        <f t="shared" si="29"/>
        <v>-</v>
      </c>
      <c r="Q156" s="138" t="str">
        <f t="shared" si="30"/>
        <v>-</v>
      </c>
      <c r="R156" s="149"/>
      <c r="S156" s="149"/>
      <c r="T156" s="135" t="str">
        <f>IF(ISBLANK(E156),"-",VLOOKUP(J156,'BDD 2'!$A$9:$B$72,2,FALSE))</f>
        <v>-</v>
      </c>
      <c r="U156" s="136" t="e">
        <f>IF(T156="Heure_creuse",VLOOKUP('ent1-&gt;ent2'!F156,'BDD 2'!$A$2:$H$6,5,FALSE),VLOOKUP('ent1-&gt;ent2'!F156,'BDD 2'!$A$2:$H$6,7,FALSE))</f>
        <v>#N/A</v>
      </c>
      <c r="V156" s="161">
        <f t="shared" si="32"/>
        <v>-0.1</v>
      </c>
      <c r="W156" s="136" t="str">
        <f t="shared" si="33"/>
        <v>-</v>
      </c>
      <c r="X156" s="136" t="e">
        <f t="shared" si="34"/>
        <v>#N/A</v>
      </c>
      <c r="Y156" s="136" t="e">
        <f t="shared" si="35"/>
        <v>#N/A</v>
      </c>
    </row>
    <row r="157" spans="1:25" ht="40.5" customHeight="1" x14ac:dyDescent="0.25">
      <c r="A157" s="108" t="s">
        <v>85</v>
      </c>
      <c r="B157" s="141"/>
      <c r="C157" s="142"/>
      <c r="D157" s="143"/>
      <c r="E157" s="143"/>
      <c r="F157" s="132"/>
      <c r="G157" s="144"/>
      <c r="H157" s="139" t="str">
        <f>IF(ISBLANK(F157),"-",VLOOKUP('ent1-&gt;ent2'!F157,'BDD 2'!$A$2:$H$6,2,FALSE))</f>
        <v>-</v>
      </c>
      <c r="I157" s="140" t="str">
        <f>IF(ISBLANK(F157),"-",VLOOKUP('ent1-&gt;ent2'!F157,'BDD 2'!$A$2:$H$6,3,FALSE))</f>
        <v>-</v>
      </c>
      <c r="J157" s="145"/>
      <c r="K157" s="135" t="str">
        <f t="shared" si="27"/>
        <v>-</v>
      </c>
      <c r="L157" s="175" t="e">
        <f>IF(F157="P1",G157*'BDD 2'!$D$2,VLOOKUP('ent1-&gt;ent2'!F157,'BDD 2'!$A$2:$H$6,4,FALSE))</f>
        <v>#N/A</v>
      </c>
      <c r="M157" s="168" t="e">
        <f t="shared" si="31"/>
        <v>#N/A</v>
      </c>
      <c r="N157" s="145"/>
      <c r="O157" s="136" t="str">
        <f t="shared" si="28"/>
        <v>-</v>
      </c>
      <c r="P157" s="138" t="str">
        <f t="shared" si="29"/>
        <v>-</v>
      </c>
      <c r="Q157" s="138" t="str">
        <f t="shared" si="30"/>
        <v>-</v>
      </c>
      <c r="R157" s="149"/>
      <c r="S157" s="149"/>
      <c r="T157" s="135" t="str">
        <f>IF(ISBLANK(E157),"-",VLOOKUP(J157,'BDD 2'!$A$9:$B$72,2,FALSE))</f>
        <v>-</v>
      </c>
      <c r="U157" s="136" t="e">
        <f>IF(T157="Heure_creuse",VLOOKUP('ent1-&gt;ent2'!F157,'BDD 2'!$A$2:$H$6,5,FALSE),VLOOKUP('ent1-&gt;ent2'!F157,'BDD 2'!$A$2:$H$6,7,FALSE))</f>
        <v>#N/A</v>
      </c>
      <c r="V157" s="161">
        <f t="shared" si="32"/>
        <v>-0.1</v>
      </c>
      <c r="W157" s="136" t="str">
        <f t="shared" si="33"/>
        <v>-</v>
      </c>
      <c r="X157" s="136" t="e">
        <f t="shared" si="34"/>
        <v>#N/A</v>
      </c>
      <c r="Y157" s="136" t="e">
        <f t="shared" si="35"/>
        <v>#N/A</v>
      </c>
    </row>
    <row r="158" spans="1:25" ht="40.5" customHeight="1" x14ac:dyDescent="0.25">
      <c r="A158" s="108" t="s">
        <v>85</v>
      </c>
      <c r="B158" s="141"/>
      <c r="C158" s="142"/>
      <c r="D158" s="143"/>
      <c r="E158" s="143"/>
      <c r="F158" s="132"/>
      <c r="G158" s="144"/>
      <c r="H158" s="139" t="str">
        <f>IF(ISBLANK(F158),"-",VLOOKUP('ent1-&gt;ent2'!F158,'BDD 2'!$A$2:$H$6,2,FALSE))</f>
        <v>-</v>
      </c>
      <c r="I158" s="140" t="str">
        <f>IF(ISBLANK(F158),"-",VLOOKUP('ent1-&gt;ent2'!F158,'BDD 2'!$A$2:$H$6,3,FALSE))</f>
        <v>-</v>
      </c>
      <c r="J158" s="145"/>
      <c r="K158" s="135" t="str">
        <f t="shared" si="27"/>
        <v>-</v>
      </c>
      <c r="L158" s="175" t="e">
        <f>IF(F158="P1",G158*'BDD 2'!$D$2,VLOOKUP('ent1-&gt;ent2'!F158,'BDD 2'!$A$2:$H$6,4,FALSE))</f>
        <v>#N/A</v>
      </c>
      <c r="M158" s="168" t="e">
        <f t="shared" si="31"/>
        <v>#N/A</v>
      </c>
      <c r="N158" s="145"/>
      <c r="O158" s="136" t="str">
        <f t="shared" si="28"/>
        <v>-</v>
      </c>
      <c r="P158" s="138" t="str">
        <f t="shared" si="29"/>
        <v>-</v>
      </c>
      <c r="Q158" s="138" t="str">
        <f t="shared" si="30"/>
        <v>-</v>
      </c>
      <c r="R158" s="149"/>
      <c r="S158" s="149"/>
      <c r="T158" s="135" t="str">
        <f>IF(ISBLANK(E158),"-",VLOOKUP(J158,'BDD 2'!$A$9:$B$72,2,FALSE))</f>
        <v>-</v>
      </c>
      <c r="U158" s="136" t="e">
        <f>IF(T158="Heure_creuse",VLOOKUP('ent1-&gt;ent2'!F158,'BDD 2'!$A$2:$H$6,5,FALSE),VLOOKUP('ent1-&gt;ent2'!F158,'BDD 2'!$A$2:$H$6,7,FALSE))</f>
        <v>#N/A</v>
      </c>
      <c r="V158" s="161">
        <f t="shared" si="32"/>
        <v>-0.1</v>
      </c>
      <c r="W158" s="136" t="str">
        <f t="shared" si="33"/>
        <v>-</v>
      </c>
      <c r="X158" s="136" t="e">
        <f t="shared" si="34"/>
        <v>#N/A</v>
      </c>
      <c r="Y158" s="136" t="e">
        <f t="shared" si="35"/>
        <v>#N/A</v>
      </c>
    </row>
    <row r="159" spans="1:25" ht="40.5" customHeight="1" x14ac:dyDescent="0.25">
      <c r="A159" s="108" t="s">
        <v>85</v>
      </c>
      <c r="B159" s="141"/>
      <c r="C159" s="142"/>
      <c r="D159" s="143"/>
      <c r="E159" s="143"/>
      <c r="F159" s="132"/>
      <c r="G159" s="144"/>
      <c r="H159" s="139" t="str">
        <f>IF(ISBLANK(F159),"-",VLOOKUP('ent1-&gt;ent2'!F159,'BDD 2'!$A$2:$H$6,2,FALSE))</f>
        <v>-</v>
      </c>
      <c r="I159" s="140" t="str">
        <f>IF(ISBLANK(F159),"-",VLOOKUP('ent1-&gt;ent2'!F159,'BDD 2'!$A$2:$H$6,3,FALSE))</f>
        <v>-</v>
      </c>
      <c r="J159" s="145"/>
      <c r="K159" s="135" t="str">
        <f t="shared" si="27"/>
        <v>-</v>
      </c>
      <c r="L159" s="175" t="e">
        <f>IF(F159="P1",G159*'BDD 2'!$D$2,VLOOKUP('ent1-&gt;ent2'!F159,'BDD 2'!$A$2:$H$6,4,FALSE))</f>
        <v>#N/A</v>
      </c>
      <c r="M159" s="168" t="e">
        <f t="shared" si="31"/>
        <v>#N/A</v>
      </c>
      <c r="N159" s="145"/>
      <c r="O159" s="136" t="str">
        <f t="shared" si="28"/>
        <v>-</v>
      </c>
      <c r="P159" s="138" t="str">
        <f t="shared" si="29"/>
        <v>-</v>
      </c>
      <c r="Q159" s="138" t="str">
        <f t="shared" si="30"/>
        <v>-</v>
      </c>
      <c r="R159" s="149"/>
      <c r="S159" s="149"/>
      <c r="T159" s="135" t="str">
        <f>IF(ISBLANK(E159),"-",VLOOKUP(J159,'BDD 2'!$A$9:$B$72,2,FALSE))</f>
        <v>-</v>
      </c>
      <c r="U159" s="136" t="e">
        <f>IF(T159="Heure_creuse",VLOOKUP('ent1-&gt;ent2'!F159,'BDD 2'!$A$2:$H$6,5,FALSE),VLOOKUP('ent1-&gt;ent2'!F159,'BDD 2'!$A$2:$H$6,7,FALSE))</f>
        <v>#N/A</v>
      </c>
      <c r="V159" s="161">
        <f t="shared" si="32"/>
        <v>-0.1</v>
      </c>
      <c r="W159" s="136" t="str">
        <f t="shared" si="33"/>
        <v>-</v>
      </c>
      <c r="X159" s="136" t="e">
        <f t="shared" si="34"/>
        <v>#N/A</v>
      </c>
      <c r="Y159" s="136" t="e">
        <f t="shared" si="35"/>
        <v>#N/A</v>
      </c>
    </row>
    <row r="160" spans="1:25" ht="40.5" customHeight="1" x14ac:dyDescent="0.25">
      <c r="A160" s="108" t="s">
        <v>85</v>
      </c>
      <c r="B160" s="141"/>
      <c r="C160" s="142"/>
      <c r="D160" s="143"/>
      <c r="E160" s="143"/>
      <c r="F160" s="132"/>
      <c r="G160" s="144"/>
      <c r="H160" s="139" t="str">
        <f>IF(ISBLANK(F160),"-",VLOOKUP('ent1-&gt;ent2'!F160,'BDD 2'!$A$2:$H$6,2,FALSE))</f>
        <v>-</v>
      </c>
      <c r="I160" s="140" t="str">
        <f>IF(ISBLANK(F160),"-",VLOOKUP('ent1-&gt;ent2'!F160,'BDD 2'!$A$2:$H$6,3,FALSE))</f>
        <v>-</v>
      </c>
      <c r="J160" s="145"/>
      <c r="K160" s="135" t="str">
        <f t="shared" si="27"/>
        <v>-</v>
      </c>
      <c r="L160" s="175" t="e">
        <f>IF(F160="P1",G160*'BDD 2'!$D$2,VLOOKUP('ent1-&gt;ent2'!F160,'BDD 2'!$A$2:$H$6,4,FALSE))</f>
        <v>#N/A</v>
      </c>
      <c r="M160" s="168" t="e">
        <f t="shared" si="31"/>
        <v>#N/A</v>
      </c>
      <c r="N160" s="145"/>
      <c r="O160" s="136" t="str">
        <f t="shared" si="28"/>
        <v>-</v>
      </c>
      <c r="P160" s="138" t="str">
        <f t="shared" si="29"/>
        <v>-</v>
      </c>
      <c r="Q160" s="138" t="str">
        <f t="shared" si="30"/>
        <v>-</v>
      </c>
      <c r="R160" s="149"/>
      <c r="S160" s="149"/>
      <c r="T160" s="135" t="str">
        <f>IF(ISBLANK(E160),"-",VLOOKUP(J160,'BDD 2'!$A$9:$B$72,2,FALSE))</f>
        <v>-</v>
      </c>
      <c r="U160" s="136" t="e">
        <f>IF(T160="Heure_creuse",VLOOKUP('ent1-&gt;ent2'!F160,'BDD 2'!$A$2:$H$6,5,FALSE),VLOOKUP('ent1-&gt;ent2'!F160,'BDD 2'!$A$2:$H$6,7,FALSE))</f>
        <v>#N/A</v>
      </c>
      <c r="V160" s="161">
        <f t="shared" si="32"/>
        <v>-0.1</v>
      </c>
      <c r="W160" s="136" t="str">
        <f t="shared" si="33"/>
        <v>-</v>
      </c>
      <c r="X160" s="136" t="e">
        <f t="shared" si="34"/>
        <v>#N/A</v>
      </c>
      <c r="Y160" s="136" t="e">
        <f t="shared" si="35"/>
        <v>#N/A</v>
      </c>
    </row>
    <row r="161" spans="1:25" ht="40.5" customHeight="1" x14ac:dyDescent="0.25">
      <c r="A161" s="108" t="s">
        <v>85</v>
      </c>
      <c r="B161" s="141"/>
      <c r="C161" s="142"/>
      <c r="D161" s="143"/>
      <c r="E161" s="143"/>
      <c r="F161" s="132"/>
      <c r="G161" s="144"/>
      <c r="H161" s="139" t="str">
        <f>IF(ISBLANK(F161),"-",VLOOKUP('ent1-&gt;ent2'!F161,'BDD 2'!$A$2:$H$6,2,FALSE))</f>
        <v>-</v>
      </c>
      <c r="I161" s="140" t="str">
        <f>IF(ISBLANK(F161),"-",VLOOKUP('ent1-&gt;ent2'!F161,'BDD 2'!$A$2:$H$6,3,FALSE))</f>
        <v>-</v>
      </c>
      <c r="J161" s="145"/>
      <c r="K161" s="135" t="str">
        <f t="shared" si="27"/>
        <v>-</v>
      </c>
      <c r="L161" s="175" t="e">
        <f>IF(F161="P1",G161*'BDD 2'!$D$2,VLOOKUP('ent1-&gt;ent2'!F161,'BDD 2'!$A$2:$H$6,4,FALSE))</f>
        <v>#N/A</v>
      </c>
      <c r="M161" s="168" t="e">
        <f t="shared" si="31"/>
        <v>#N/A</v>
      </c>
      <c r="N161" s="145"/>
      <c r="O161" s="136" t="str">
        <f t="shared" si="28"/>
        <v>-</v>
      </c>
      <c r="P161" s="138" t="str">
        <f t="shared" si="29"/>
        <v>-</v>
      </c>
      <c r="Q161" s="138" t="str">
        <f t="shared" si="30"/>
        <v>-</v>
      </c>
      <c r="R161" s="149"/>
      <c r="S161" s="149"/>
      <c r="T161" s="135" t="str">
        <f>IF(ISBLANK(E161),"-",VLOOKUP(J161,'BDD 2'!$A$9:$B$72,2,FALSE))</f>
        <v>-</v>
      </c>
      <c r="U161" s="136" t="e">
        <f>IF(T161="Heure_creuse",VLOOKUP('ent1-&gt;ent2'!F161,'BDD 2'!$A$2:$H$6,5,FALSE),VLOOKUP('ent1-&gt;ent2'!F161,'BDD 2'!$A$2:$H$6,7,FALSE))</f>
        <v>#N/A</v>
      </c>
      <c r="V161" s="161">
        <f t="shared" si="32"/>
        <v>-0.1</v>
      </c>
      <c r="W161" s="136" t="str">
        <f t="shared" si="33"/>
        <v>-</v>
      </c>
      <c r="X161" s="136" t="e">
        <f t="shared" si="34"/>
        <v>#N/A</v>
      </c>
      <c r="Y161" s="136" t="e">
        <f t="shared" si="35"/>
        <v>#N/A</v>
      </c>
    </row>
    <row r="162" spans="1:25" ht="40.5" customHeight="1" x14ac:dyDescent="0.25">
      <c r="A162" s="108" t="s">
        <v>85</v>
      </c>
      <c r="B162" s="141"/>
      <c r="C162" s="142"/>
      <c r="D162" s="143"/>
      <c r="E162" s="143"/>
      <c r="F162" s="132"/>
      <c r="G162" s="144"/>
      <c r="H162" s="139" t="str">
        <f>IF(ISBLANK(F162),"-",VLOOKUP('ent1-&gt;ent2'!F162,'BDD 2'!$A$2:$H$6,2,FALSE))</f>
        <v>-</v>
      </c>
      <c r="I162" s="140" t="str">
        <f>IF(ISBLANK(F162),"-",VLOOKUP('ent1-&gt;ent2'!F162,'BDD 2'!$A$2:$H$6,3,FALSE))</f>
        <v>-</v>
      </c>
      <c r="J162" s="145"/>
      <c r="K162" s="135" t="str">
        <f t="shared" si="27"/>
        <v>-</v>
      </c>
      <c r="L162" s="175" t="e">
        <f>IF(F162="P1",G162*'BDD 2'!$D$2,VLOOKUP('ent1-&gt;ent2'!F162,'BDD 2'!$A$2:$H$6,4,FALSE))</f>
        <v>#N/A</v>
      </c>
      <c r="M162" s="168" t="e">
        <f t="shared" si="31"/>
        <v>#N/A</v>
      </c>
      <c r="N162" s="145"/>
      <c r="O162" s="136" t="str">
        <f t="shared" si="28"/>
        <v>-</v>
      </c>
      <c r="P162" s="138" t="str">
        <f t="shared" si="29"/>
        <v>-</v>
      </c>
      <c r="Q162" s="138" t="str">
        <f t="shared" si="30"/>
        <v>-</v>
      </c>
      <c r="R162" s="149"/>
      <c r="S162" s="149"/>
      <c r="T162" s="135" t="str">
        <f>IF(ISBLANK(E162),"-",VLOOKUP(J162,'BDD 2'!$A$9:$B$72,2,FALSE))</f>
        <v>-</v>
      </c>
      <c r="U162" s="136" t="e">
        <f>IF(T162="Heure_creuse",VLOOKUP('ent1-&gt;ent2'!F162,'BDD 2'!$A$2:$H$6,5,FALSE),VLOOKUP('ent1-&gt;ent2'!F162,'BDD 2'!$A$2:$H$6,7,FALSE))</f>
        <v>#N/A</v>
      </c>
      <c r="V162" s="161">
        <f t="shared" si="32"/>
        <v>-0.1</v>
      </c>
      <c r="W162" s="136" t="str">
        <f t="shared" si="33"/>
        <v>-</v>
      </c>
      <c r="X162" s="136" t="e">
        <f t="shared" si="34"/>
        <v>#N/A</v>
      </c>
      <c r="Y162" s="136" t="e">
        <f t="shared" si="35"/>
        <v>#N/A</v>
      </c>
    </row>
    <row r="163" spans="1:25" ht="40.5" customHeight="1" x14ac:dyDescent="0.25">
      <c r="A163" s="108" t="s">
        <v>85</v>
      </c>
      <c r="B163" s="141"/>
      <c r="C163" s="142"/>
      <c r="D163" s="143"/>
      <c r="E163" s="143"/>
      <c r="F163" s="132"/>
      <c r="G163" s="144"/>
      <c r="H163" s="139" t="str">
        <f>IF(ISBLANK(F163),"-",VLOOKUP('ent1-&gt;ent2'!F163,'BDD 2'!$A$2:$H$6,2,FALSE))</f>
        <v>-</v>
      </c>
      <c r="I163" s="140" t="str">
        <f>IF(ISBLANK(F163),"-",VLOOKUP('ent1-&gt;ent2'!F163,'BDD 2'!$A$2:$H$6,3,FALSE))</f>
        <v>-</v>
      </c>
      <c r="J163" s="145"/>
      <c r="K163" s="135" t="str">
        <f t="shared" si="27"/>
        <v>-</v>
      </c>
      <c r="L163" s="175" t="e">
        <f>IF(F163="P1",G163*'BDD 2'!$D$2,VLOOKUP('ent1-&gt;ent2'!F163,'BDD 2'!$A$2:$H$6,4,FALSE))</f>
        <v>#N/A</v>
      </c>
      <c r="M163" s="168" t="e">
        <f t="shared" si="31"/>
        <v>#N/A</v>
      </c>
      <c r="N163" s="145"/>
      <c r="O163" s="136" t="str">
        <f t="shared" si="28"/>
        <v>-</v>
      </c>
      <c r="P163" s="138" t="str">
        <f t="shared" si="29"/>
        <v>-</v>
      </c>
      <c r="Q163" s="138" t="str">
        <f t="shared" si="30"/>
        <v>-</v>
      </c>
      <c r="R163" s="149"/>
      <c r="S163" s="149"/>
      <c r="T163" s="135" t="str">
        <f>IF(ISBLANK(E163),"-",VLOOKUP(J163,'BDD 2'!$A$9:$B$72,2,FALSE))</f>
        <v>-</v>
      </c>
      <c r="U163" s="136" t="e">
        <f>IF(T163="Heure_creuse",VLOOKUP('ent1-&gt;ent2'!F163,'BDD 2'!$A$2:$H$6,5,FALSE),VLOOKUP('ent1-&gt;ent2'!F163,'BDD 2'!$A$2:$H$6,7,FALSE))</f>
        <v>#N/A</v>
      </c>
      <c r="V163" s="161">
        <f t="shared" si="32"/>
        <v>-0.1</v>
      </c>
      <c r="W163" s="136" t="str">
        <f t="shared" si="33"/>
        <v>-</v>
      </c>
      <c r="X163" s="136" t="e">
        <f t="shared" si="34"/>
        <v>#N/A</v>
      </c>
      <c r="Y163" s="136" t="e">
        <f t="shared" si="35"/>
        <v>#N/A</v>
      </c>
    </row>
    <row r="164" spans="1:25" ht="40.5" customHeight="1" x14ac:dyDescent="0.25">
      <c r="A164" s="108" t="s">
        <v>85</v>
      </c>
      <c r="B164" s="141"/>
      <c r="C164" s="142"/>
      <c r="D164" s="143"/>
      <c r="E164" s="143"/>
      <c r="F164" s="132"/>
      <c r="G164" s="144"/>
      <c r="H164" s="139" t="str">
        <f>IF(ISBLANK(F164),"-",VLOOKUP('ent1-&gt;ent2'!F164,'BDD 2'!$A$2:$H$6,2,FALSE))</f>
        <v>-</v>
      </c>
      <c r="I164" s="140" t="str">
        <f>IF(ISBLANK(F164),"-",VLOOKUP('ent1-&gt;ent2'!F164,'BDD 2'!$A$2:$H$6,3,FALSE))</f>
        <v>-</v>
      </c>
      <c r="J164" s="145"/>
      <c r="K164" s="135" t="str">
        <f t="shared" si="27"/>
        <v>-</v>
      </c>
      <c r="L164" s="175" t="e">
        <f>IF(F164="P1",G164*'BDD 2'!$D$2,VLOOKUP('ent1-&gt;ent2'!F164,'BDD 2'!$A$2:$H$6,4,FALSE))</f>
        <v>#N/A</v>
      </c>
      <c r="M164" s="168" t="e">
        <f t="shared" si="31"/>
        <v>#N/A</v>
      </c>
      <c r="N164" s="145"/>
      <c r="O164" s="136" t="str">
        <f t="shared" si="28"/>
        <v>-</v>
      </c>
      <c r="P164" s="138" t="str">
        <f t="shared" si="29"/>
        <v>-</v>
      </c>
      <c r="Q164" s="138" t="str">
        <f t="shared" si="30"/>
        <v>-</v>
      </c>
      <c r="R164" s="149"/>
      <c r="S164" s="149"/>
      <c r="T164" s="135" t="str">
        <f>IF(ISBLANK(E164),"-",VLOOKUP(J164,'BDD 2'!$A$9:$B$72,2,FALSE))</f>
        <v>-</v>
      </c>
      <c r="U164" s="136" t="e">
        <f>IF(T164="Heure_creuse",VLOOKUP('ent1-&gt;ent2'!F164,'BDD 2'!$A$2:$H$6,5,FALSE),VLOOKUP('ent1-&gt;ent2'!F164,'BDD 2'!$A$2:$H$6,7,FALSE))</f>
        <v>#N/A</v>
      </c>
      <c r="V164" s="161">
        <f t="shared" si="32"/>
        <v>-0.1</v>
      </c>
      <c r="W164" s="136" t="str">
        <f t="shared" si="33"/>
        <v>-</v>
      </c>
      <c r="X164" s="136" t="e">
        <f t="shared" si="34"/>
        <v>#N/A</v>
      </c>
      <c r="Y164" s="136" t="e">
        <f t="shared" si="35"/>
        <v>#N/A</v>
      </c>
    </row>
    <row r="165" spans="1:25" ht="40.5" customHeight="1" x14ac:dyDescent="0.25">
      <c r="A165" s="108" t="s">
        <v>85</v>
      </c>
      <c r="B165" s="141"/>
      <c r="C165" s="142"/>
      <c r="D165" s="143"/>
      <c r="E165" s="143"/>
      <c r="F165" s="132"/>
      <c r="G165" s="144"/>
      <c r="H165" s="139" t="str">
        <f>IF(ISBLANK(F165),"-",VLOOKUP('ent1-&gt;ent2'!F165,'BDD 2'!$A$2:$H$6,2,FALSE))</f>
        <v>-</v>
      </c>
      <c r="I165" s="140" t="str">
        <f>IF(ISBLANK(F165),"-",VLOOKUP('ent1-&gt;ent2'!F165,'BDD 2'!$A$2:$H$6,3,FALSE))</f>
        <v>-</v>
      </c>
      <c r="J165" s="145"/>
      <c r="K165" s="135" t="str">
        <f t="shared" ref="K165:K196" si="36">IF(ISBLANK(J165),"-",+J165+I165)</f>
        <v>-</v>
      </c>
      <c r="L165" s="175" t="e">
        <f>IF(F165="P1",G165*'BDD 2'!$D$2,VLOOKUP('ent1-&gt;ent2'!F165,'BDD 2'!$A$2:$H$6,4,FALSE))</f>
        <v>#N/A</v>
      </c>
      <c r="M165" s="168" t="e">
        <f t="shared" si="31"/>
        <v>#N/A</v>
      </c>
      <c r="N165" s="145"/>
      <c r="O165" s="136" t="str">
        <f t="shared" ref="O165:O196" si="37">IF(ISBLANK(J165),"-",L165-M165)</f>
        <v>-</v>
      </c>
      <c r="P165" s="138" t="str">
        <f t="shared" ref="P165:P198" si="38">IF(ISBLANK(J165),"-",J165-$P$4)</f>
        <v>-</v>
      </c>
      <c r="Q165" s="138" t="str">
        <f t="shared" ref="Q165:Q198" si="39">IF(ISBLANK(J165),"-",K165+$P$4)</f>
        <v>-</v>
      </c>
      <c r="R165" s="149"/>
      <c r="S165" s="149"/>
      <c r="T165" s="135" t="str">
        <f>IF(ISBLANK(E165),"-",VLOOKUP(J165,'BDD 2'!$A$9:$B$72,2,FALSE))</f>
        <v>-</v>
      </c>
      <c r="U165" s="136" t="e">
        <f>IF(T165="Heure_creuse",VLOOKUP('ent1-&gt;ent2'!F165,'BDD 2'!$A$2:$H$6,5,FALSE),VLOOKUP('ent1-&gt;ent2'!F165,'BDD 2'!$A$2:$H$6,7,FALSE))</f>
        <v>#N/A</v>
      </c>
      <c r="V165" s="161">
        <f t="shared" si="32"/>
        <v>-0.1</v>
      </c>
      <c r="W165" s="136" t="str">
        <f t="shared" si="33"/>
        <v>-</v>
      </c>
      <c r="X165" s="136" t="e">
        <f t="shared" si="34"/>
        <v>#N/A</v>
      </c>
      <c r="Y165" s="136" t="e">
        <f t="shared" si="35"/>
        <v>#N/A</v>
      </c>
    </row>
    <row r="166" spans="1:25" ht="40.5" customHeight="1" x14ac:dyDescent="0.25">
      <c r="A166" s="108" t="s">
        <v>85</v>
      </c>
      <c r="B166" s="141"/>
      <c r="C166" s="142"/>
      <c r="D166" s="143"/>
      <c r="E166" s="143"/>
      <c r="F166" s="132"/>
      <c r="G166" s="144"/>
      <c r="H166" s="139" t="str">
        <f>IF(ISBLANK(F166),"-",VLOOKUP('ent1-&gt;ent2'!F166,'BDD 2'!$A$2:$H$6,2,FALSE))</f>
        <v>-</v>
      </c>
      <c r="I166" s="140" t="str">
        <f>IF(ISBLANK(F166),"-",VLOOKUP('ent1-&gt;ent2'!F166,'BDD 2'!$A$2:$H$6,3,FALSE))</f>
        <v>-</v>
      </c>
      <c r="J166" s="145"/>
      <c r="K166" s="135" t="str">
        <f t="shared" si="36"/>
        <v>-</v>
      </c>
      <c r="L166" s="175" t="e">
        <f>IF(F166="P1",G166*'BDD 2'!$D$2,VLOOKUP('ent1-&gt;ent2'!F166,'BDD 2'!$A$2:$H$6,4,FALSE))</f>
        <v>#N/A</v>
      </c>
      <c r="M166" s="168" t="e">
        <f t="shared" si="31"/>
        <v>#N/A</v>
      </c>
      <c r="N166" s="145"/>
      <c r="O166" s="136" t="str">
        <f t="shared" si="37"/>
        <v>-</v>
      </c>
      <c r="P166" s="138" t="str">
        <f t="shared" si="38"/>
        <v>-</v>
      </c>
      <c r="Q166" s="138" t="str">
        <f t="shared" si="39"/>
        <v>-</v>
      </c>
      <c r="R166" s="149"/>
      <c r="S166" s="149"/>
      <c r="T166" s="135" t="str">
        <f>IF(ISBLANK(E166),"-",VLOOKUP(J166,'BDD 2'!$A$9:$B$72,2,FALSE))</f>
        <v>-</v>
      </c>
      <c r="U166" s="136" t="e">
        <f>IF(T166="Heure_creuse",VLOOKUP('ent1-&gt;ent2'!F166,'BDD 2'!$A$2:$H$6,5,FALSE),VLOOKUP('ent1-&gt;ent2'!F166,'BDD 2'!$A$2:$H$6,7,FALSE))</f>
        <v>#N/A</v>
      </c>
      <c r="V166" s="161">
        <f t="shared" si="32"/>
        <v>-0.1</v>
      </c>
      <c r="W166" s="136" t="str">
        <f t="shared" si="33"/>
        <v>-</v>
      </c>
      <c r="X166" s="136" t="e">
        <f t="shared" si="34"/>
        <v>#N/A</v>
      </c>
      <c r="Y166" s="136" t="e">
        <f t="shared" si="35"/>
        <v>#N/A</v>
      </c>
    </row>
    <row r="167" spans="1:25" ht="40.5" customHeight="1" x14ac:dyDescent="0.25">
      <c r="A167" s="108" t="s">
        <v>85</v>
      </c>
      <c r="B167" s="141"/>
      <c r="C167" s="142"/>
      <c r="D167" s="143"/>
      <c r="E167" s="143"/>
      <c r="F167" s="132"/>
      <c r="G167" s="144"/>
      <c r="H167" s="139" t="str">
        <f>IF(ISBLANK(F167),"-",VLOOKUP('ent1-&gt;ent2'!F167,'BDD 2'!$A$2:$H$6,2,FALSE))</f>
        <v>-</v>
      </c>
      <c r="I167" s="140" t="str">
        <f>IF(ISBLANK(F167),"-",VLOOKUP('ent1-&gt;ent2'!F167,'BDD 2'!$A$2:$H$6,3,FALSE))</f>
        <v>-</v>
      </c>
      <c r="J167" s="145"/>
      <c r="K167" s="135" t="str">
        <f t="shared" si="36"/>
        <v>-</v>
      </c>
      <c r="L167" s="175" t="e">
        <f>IF(F167="P1",G167*'BDD 2'!$D$2,VLOOKUP('ent1-&gt;ent2'!F167,'BDD 2'!$A$2:$H$6,4,FALSE))</f>
        <v>#N/A</v>
      </c>
      <c r="M167" s="168" t="e">
        <f t="shared" si="31"/>
        <v>#N/A</v>
      </c>
      <c r="N167" s="145"/>
      <c r="O167" s="136" t="str">
        <f t="shared" si="37"/>
        <v>-</v>
      </c>
      <c r="P167" s="138" t="str">
        <f t="shared" si="38"/>
        <v>-</v>
      </c>
      <c r="Q167" s="138" t="str">
        <f t="shared" si="39"/>
        <v>-</v>
      </c>
      <c r="R167" s="149"/>
      <c r="S167" s="149"/>
      <c r="T167" s="135" t="str">
        <f>IF(ISBLANK(E167),"-",VLOOKUP(J167,'BDD 2'!$A$9:$B$72,2,FALSE))</f>
        <v>-</v>
      </c>
      <c r="U167" s="136" t="e">
        <f>IF(T167="Heure_creuse",VLOOKUP('ent1-&gt;ent2'!F167,'BDD 2'!$A$2:$H$6,5,FALSE),VLOOKUP('ent1-&gt;ent2'!F167,'BDD 2'!$A$2:$H$6,7,FALSE))</f>
        <v>#N/A</v>
      </c>
      <c r="V167" s="161">
        <f t="shared" si="32"/>
        <v>-0.1</v>
      </c>
      <c r="W167" s="136" t="str">
        <f t="shared" si="33"/>
        <v>-</v>
      </c>
      <c r="X167" s="136" t="e">
        <f t="shared" si="34"/>
        <v>#N/A</v>
      </c>
      <c r="Y167" s="136" t="e">
        <f t="shared" si="35"/>
        <v>#N/A</v>
      </c>
    </row>
    <row r="168" spans="1:25" ht="40.5" customHeight="1" x14ac:dyDescent="0.25">
      <c r="A168" s="108" t="s">
        <v>85</v>
      </c>
      <c r="B168" s="141"/>
      <c r="C168" s="142"/>
      <c r="D168" s="143"/>
      <c r="E168" s="143"/>
      <c r="F168" s="132"/>
      <c r="G168" s="144"/>
      <c r="H168" s="139" t="str">
        <f>IF(ISBLANK(F168),"-",VLOOKUP('ent1-&gt;ent2'!F168,'BDD 2'!$A$2:$H$6,2,FALSE))</f>
        <v>-</v>
      </c>
      <c r="I168" s="140" t="str">
        <f>IF(ISBLANK(F168),"-",VLOOKUP('ent1-&gt;ent2'!F168,'BDD 2'!$A$2:$H$6,3,FALSE))</f>
        <v>-</v>
      </c>
      <c r="J168" s="145"/>
      <c r="K168" s="135" t="str">
        <f t="shared" si="36"/>
        <v>-</v>
      </c>
      <c r="L168" s="175" t="e">
        <f>IF(F168="P1",G168*'BDD 2'!$D$2,VLOOKUP('ent1-&gt;ent2'!F168,'BDD 2'!$A$2:$H$6,4,FALSE))</f>
        <v>#N/A</v>
      </c>
      <c r="M168" s="168" t="e">
        <f t="shared" si="31"/>
        <v>#N/A</v>
      </c>
      <c r="N168" s="145"/>
      <c r="O168" s="136" t="str">
        <f t="shared" si="37"/>
        <v>-</v>
      </c>
      <c r="P168" s="138" t="str">
        <f t="shared" si="38"/>
        <v>-</v>
      </c>
      <c r="Q168" s="138" t="str">
        <f t="shared" si="39"/>
        <v>-</v>
      </c>
      <c r="R168" s="149"/>
      <c r="S168" s="149"/>
      <c r="T168" s="135" t="str">
        <f>IF(ISBLANK(E168),"-",VLOOKUP(J168,'BDD 2'!$A$9:$B$72,2,FALSE))</f>
        <v>-</v>
      </c>
      <c r="U168" s="136" t="e">
        <f>IF(T168="Heure_creuse",VLOOKUP('ent1-&gt;ent2'!F168,'BDD 2'!$A$2:$H$6,5,FALSE),VLOOKUP('ent1-&gt;ent2'!F168,'BDD 2'!$A$2:$H$6,7,FALSE))</f>
        <v>#N/A</v>
      </c>
      <c r="V168" s="161">
        <f t="shared" si="32"/>
        <v>-0.1</v>
      </c>
      <c r="W168" s="136" t="str">
        <f t="shared" si="33"/>
        <v>-</v>
      </c>
      <c r="X168" s="136" t="e">
        <f t="shared" si="34"/>
        <v>#N/A</v>
      </c>
      <c r="Y168" s="136" t="e">
        <f t="shared" si="35"/>
        <v>#N/A</v>
      </c>
    </row>
    <row r="169" spans="1:25" ht="40.5" customHeight="1" x14ac:dyDescent="0.25">
      <c r="A169" s="108" t="s">
        <v>85</v>
      </c>
      <c r="B169" s="141"/>
      <c r="C169" s="142"/>
      <c r="D169" s="143"/>
      <c r="E169" s="143"/>
      <c r="F169" s="132"/>
      <c r="G169" s="144"/>
      <c r="H169" s="139" t="str">
        <f>IF(ISBLANK(F169),"-",VLOOKUP('ent1-&gt;ent2'!F169,'BDD 2'!$A$2:$H$6,2,FALSE))</f>
        <v>-</v>
      </c>
      <c r="I169" s="140" t="str">
        <f>IF(ISBLANK(F169),"-",VLOOKUP('ent1-&gt;ent2'!F169,'BDD 2'!$A$2:$H$6,3,FALSE))</f>
        <v>-</v>
      </c>
      <c r="J169" s="145"/>
      <c r="K169" s="135" t="str">
        <f t="shared" si="36"/>
        <v>-</v>
      </c>
      <c r="L169" s="175" t="e">
        <f>IF(F169="P1",G169*'BDD 2'!$D$2,VLOOKUP('ent1-&gt;ent2'!F169,'BDD 2'!$A$2:$H$6,4,FALSE))</f>
        <v>#N/A</v>
      </c>
      <c r="M169" s="168" t="e">
        <f t="shared" si="31"/>
        <v>#N/A</v>
      </c>
      <c r="N169" s="145"/>
      <c r="O169" s="136" t="str">
        <f t="shared" si="37"/>
        <v>-</v>
      </c>
      <c r="P169" s="138" t="str">
        <f t="shared" si="38"/>
        <v>-</v>
      </c>
      <c r="Q169" s="138" t="str">
        <f t="shared" si="39"/>
        <v>-</v>
      </c>
      <c r="R169" s="149"/>
      <c r="S169" s="149"/>
      <c r="T169" s="135" t="str">
        <f>IF(ISBLANK(E169),"-",VLOOKUP(J169,'BDD 2'!$A$9:$B$72,2,FALSE))</f>
        <v>-</v>
      </c>
      <c r="U169" s="136" t="e">
        <f>IF(T169="Heure_creuse",VLOOKUP('ent1-&gt;ent2'!F169,'BDD 2'!$A$2:$H$6,5,FALSE),VLOOKUP('ent1-&gt;ent2'!F169,'BDD 2'!$A$2:$H$6,7,FALSE))</f>
        <v>#N/A</v>
      </c>
      <c r="V169" s="161">
        <f t="shared" si="32"/>
        <v>-0.1</v>
      </c>
      <c r="W169" s="136" t="str">
        <f t="shared" si="33"/>
        <v>-</v>
      </c>
      <c r="X169" s="136" t="e">
        <f t="shared" si="34"/>
        <v>#N/A</v>
      </c>
      <c r="Y169" s="136" t="e">
        <f t="shared" si="35"/>
        <v>#N/A</v>
      </c>
    </row>
    <row r="170" spans="1:25" ht="40.5" customHeight="1" x14ac:dyDescent="0.25">
      <c r="A170" s="108" t="s">
        <v>85</v>
      </c>
      <c r="B170" s="141"/>
      <c r="C170" s="142"/>
      <c r="D170" s="143"/>
      <c r="E170" s="143"/>
      <c r="F170" s="132"/>
      <c r="G170" s="144"/>
      <c r="H170" s="139" t="str">
        <f>IF(ISBLANK(F170),"-",VLOOKUP('ent1-&gt;ent2'!F170,'BDD 2'!$A$2:$H$6,2,FALSE))</f>
        <v>-</v>
      </c>
      <c r="I170" s="140" t="str">
        <f>IF(ISBLANK(F170),"-",VLOOKUP('ent1-&gt;ent2'!F170,'BDD 2'!$A$2:$H$6,3,FALSE))</f>
        <v>-</v>
      </c>
      <c r="J170" s="145"/>
      <c r="K170" s="135" t="str">
        <f t="shared" si="36"/>
        <v>-</v>
      </c>
      <c r="L170" s="175" t="e">
        <f>IF(F170="P1",G170*'BDD 2'!$D$2,VLOOKUP('ent1-&gt;ent2'!F170,'BDD 2'!$A$2:$H$6,4,FALSE))</f>
        <v>#N/A</v>
      </c>
      <c r="M170" s="168" t="e">
        <f t="shared" si="31"/>
        <v>#N/A</v>
      </c>
      <c r="N170" s="145"/>
      <c r="O170" s="136" t="str">
        <f t="shared" si="37"/>
        <v>-</v>
      </c>
      <c r="P170" s="138" t="str">
        <f t="shared" si="38"/>
        <v>-</v>
      </c>
      <c r="Q170" s="138" t="str">
        <f t="shared" si="39"/>
        <v>-</v>
      </c>
      <c r="R170" s="149"/>
      <c r="S170" s="149"/>
      <c r="T170" s="135" t="str">
        <f>IF(ISBLANK(E170),"-",VLOOKUP(J170,'BDD 2'!$A$9:$B$72,2,FALSE))</f>
        <v>-</v>
      </c>
      <c r="U170" s="136" t="e">
        <f>IF(T170="Heure_creuse",VLOOKUP('ent1-&gt;ent2'!F170,'BDD 2'!$A$2:$H$6,5,FALSE),VLOOKUP('ent1-&gt;ent2'!F170,'BDD 2'!$A$2:$H$6,7,FALSE))</f>
        <v>#N/A</v>
      </c>
      <c r="V170" s="161">
        <f t="shared" si="32"/>
        <v>-0.1</v>
      </c>
      <c r="W170" s="136" t="str">
        <f t="shared" si="33"/>
        <v>-</v>
      </c>
      <c r="X170" s="136" t="e">
        <f t="shared" si="34"/>
        <v>#N/A</v>
      </c>
      <c r="Y170" s="136" t="e">
        <f t="shared" si="35"/>
        <v>#N/A</v>
      </c>
    </row>
    <row r="171" spans="1:25" ht="40.5" customHeight="1" x14ac:dyDescent="0.25">
      <c r="A171" s="108" t="s">
        <v>85</v>
      </c>
      <c r="B171" s="141"/>
      <c r="C171" s="142"/>
      <c r="D171" s="143"/>
      <c r="E171" s="143"/>
      <c r="F171" s="132"/>
      <c r="G171" s="144"/>
      <c r="H171" s="139" t="str">
        <f>IF(ISBLANK(F171),"-",VLOOKUP('ent1-&gt;ent2'!F171,'BDD 2'!$A$2:$H$6,2,FALSE))</f>
        <v>-</v>
      </c>
      <c r="I171" s="140" t="str">
        <f>IF(ISBLANK(F171),"-",VLOOKUP('ent1-&gt;ent2'!F171,'BDD 2'!$A$2:$H$6,3,FALSE))</f>
        <v>-</v>
      </c>
      <c r="J171" s="145"/>
      <c r="K171" s="135" t="str">
        <f t="shared" si="36"/>
        <v>-</v>
      </c>
      <c r="L171" s="175" t="e">
        <f>IF(F171="P1",G171*'BDD 2'!$D$2,VLOOKUP('ent1-&gt;ent2'!F171,'BDD 2'!$A$2:$H$6,4,FALSE))</f>
        <v>#N/A</v>
      </c>
      <c r="M171" s="168" t="e">
        <f t="shared" si="31"/>
        <v>#N/A</v>
      </c>
      <c r="N171" s="145"/>
      <c r="O171" s="136" t="str">
        <f t="shared" si="37"/>
        <v>-</v>
      </c>
      <c r="P171" s="138" t="str">
        <f t="shared" si="38"/>
        <v>-</v>
      </c>
      <c r="Q171" s="138" t="str">
        <f t="shared" si="39"/>
        <v>-</v>
      </c>
      <c r="R171" s="149"/>
      <c r="S171" s="149"/>
      <c r="T171" s="135" t="str">
        <f>IF(ISBLANK(E171),"-",VLOOKUP(J171,'BDD 2'!$A$9:$B$72,2,FALSE))</f>
        <v>-</v>
      </c>
      <c r="U171" s="136" t="e">
        <f>IF(T171="Heure_creuse",VLOOKUP('ent1-&gt;ent2'!F171,'BDD 2'!$A$2:$H$6,5,FALSE),VLOOKUP('ent1-&gt;ent2'!F171,'BDD 2'!$A$2:$H$6,7,FALSE))</f>
        <v>#N/A</v>
      </c>
      <c r="V171" s="161">
        <f t="shared" si="32"/>
        <v>-0.1</v>
      </c>
      <c r="W171" s="136" t="str">
        <f t="shared" si="33"/>
        <v>-</v>
      </c>
      <c r="X171" s="136" t="e">
        <f t="shared" si="34"/>
        <v>#N/A</v>
      </c>
      <c r="Y171" s="136" t="e">
        <f t="shared" si="35"/>
        <v>#N/A</v>
      </c>
    </row>
    <row r="172" spans="1:25" ht="40.5" customHeight="1" x14ac:dyDescent="0.25">
      <c r="A172" s="108" t="s">
        <v>85</v>
      </c>
      <c r="B172" s="141"/>
      <c r="C172" s="142"/>
      <c r="D172" s="143"/>
      <c r="E172" s="143"/>
      <c r="F172" s="132"/>
      <c r="G172" s="144"/>
      <c r="H172" s="139" t="str">
        <f>IF(ISBLANK(F172),"-",VLOOKUP('ent1-&gt;ent2'!F172,'BDD 2'!$A$2:$H$6,2,FALSE))</f>
        <v>-</v>
      </c>
      <c r="I172" s="140" t="str">
        <f>IF(ISBLANK(F172),"-",VLOOKUP('ent1-&gt;ent2'!F172,'BDD 2'!$A$2:$H$6,3,FALSE))</f>
        <v>-</v>
      </c>
      <c r="J172" s="145"/>
      <c r="K172" s="135" t="str">
        <f t="shared" si="36"/>
        <v>-</v>
      </c>
      <c r="L172" s="175" t="e">
        <f>IF(F172="P1",G172*'BDD 2'!$D$2,VLOOKUP('ent1-&gt;ent2'!F172,'BDD 2'!$A$2:$H$6,4,FALSE))</f>
        <v>#N/A</v>
      </c>
      <c r="M172" s="168" t="e">
        <f t="shared" si="31"/>
        <v>#N/A</v>
      </c>
      <c r="N172" s="145"/>
      <c r="O172" s="136" t="str">
        <f t="shared" si="37"/>
        <v>-</v>
      </c>
      <c r="P172" s="138" t="str">
        <f t="shared" si="38"/>
        <v>-</v>
      </c>
      <c r="Q172" s="138" t="str">
        <f t="shared" si="39"/>
        <v>-</v>
      </c>
      <c r="R172" s="149"/>
      <c r="S172" s="149"/>
      <c r="T172" s="135" t="str">
        <f>IF(ISBLANK(E172),"-",VLOOKUP(J172,'BDD 2'!$A$9:$B$72,2,FALSE))</f>
        <v>-</v>
      </c>
      <c r="U172" s="136" t="e">
        <f>IF(T172="Heure_creuse",VLOOKUP('ent1-&gt;ent2'!F172,'BDD 2'!$A$2:$H$6,5,FALSE),VLOOKUP('ent1-&gt;ent2'!F172,'BDD 2'!$A$2:$H$6,7,FALSE))</f>
        <v>#N/A</v>
      </c>
      <c r="V172" s="161">
        <f t="shared" si="32"/>
        <v>-0.1</v>
      </c>
      <c r="W172" s="136" t="str">
        <f t="shared" si="33"/>
        <v>-</v>
      </c>
      <c r="X172" s="136" t="e">
        <f t="shared" si="34"/>
        <v>#N/A</v>
      </c>
      <c r="Y172" s="136" t="e">
        <f t="shared" si="35"/>
        <v>#N/A</v>
      </c>
    </row>
    <row r="173" spans="1:25" ht="40.5" customHeight="1" x14ac:dyDescent="0.25">
      <c r="A173" s="108" t="s">
        <v>85</v>
      </c>
      <c r="B173" s="141"/>
      <c r="C173" s="142"/>
      <c r="D173" s="143"/>
      <c r="E173" s="143"/>
      <c r="F173" s="132"/>
      <c r="G173" s="144"/>
      <c r="H173" s="139" t="str">
        <f>IF(ISBLANK(F173),"-",VLOOKUP('ent1-&gt;ent2'!F173,'BDD 2'!$A$2:$H$6,2,FALSE))</f>
        <v>-</v>
      </c>
      <c r="I173" s="140" t="str">
        <f>IF(ISBLANK(F173),"-",VLOOKUP('ent1-&gt;ent2'!F173,'BDD 2'!$A$2:$H$6,3,FALSE))</f>
        <v>-</v>
      </c>
      <c r="J173" s="145"/>
      <c r="K173" s="135" t="str">
        <f t="shared" si="36"/>
        <v>-</v>
      </c>
      <c r="L173" s="175" t="e">
        <f>IF(F173="P1",G173*'BDD 2'!$D$2,VLOOKUP('ent1-&gt;ent2'!F173,'BDD 2'!$A$2:$H$6,4,FALSE))</f>
        <v>#N/A</v>
      </c>
      <c r="M173" s="168" t="e">
        <f t="shared" si="31"/>
        <v>#N/A</v>
      </c>
      <c r="N173" s="145"/>
      <c r="O173" s="136" t="str">
        <f t="shared" si="37"/>
        <v>-</v>
      </c>
      <c r="P173" s="138" t="str">
        <f t="shared" si="38"/>
        <v>-</v>
      </c>
      <c r="Q173" s="138" t="str">
        <f t="shared" si="39"/>
        <v>-</v>
      </c>
      <c r="R173" s="149"/>
      <c r="S173" s="149"/>
      <c r="T173" s="135" t="str">
        <f>IF(ISBLANK(E173),"-",VLOOKUP(J173,'BDD 2'!$A$9:$B$72,2,FALSE))</f>
        <v>-</v>
      </c>
      <c r="U173" s="136" t="e">
        <f>IF(T173="Heure_creuse",VLOOKUP('ent1-&gt;ent2'!F173,'BDD 2'!$A$2:$H$6,5,FALSE),VLOOKUP('ent1-&gt;ent2'!F173,'BDD 2'!$A$2:$H$6,7,FALSE))</f>
        <v>#N/A</v>
      </c>
      <c r="V173" s="161">
        <f t="shared" si="32"/>
        <v>-0.1</v>
      </c>
      <c r="W173" s="136" t="str">
        <f t="shared" si="33"/>
        <v>-</v>
      </c>
      <c r="X173" s="136" t="e">
        <f t="shared" si="34"/>
        <v>#N/A</v>
      </c>
      <c r="Y173" s="136" t="e">
        <f t="shared" si="35"/>
        <v>#N/A</v>
      </c>
    </row>
    <row r="174" spans="1:25" ht="40.5" customHeight="1" x14ac:dyDescent="0.25">
      <c r="A174" s="108" t="s">
        <v>85</v>
      </c>
      <c r="B174" s="141"/>
      <c r="C174" s="142"/>
      <c r="D174" s="143"/>
      <c r="E174" s="143"/>
      <c r="F174" s="132"/>
      <c r="G174" s="144"/>
      <c r="H174" s="139" t="str">
        <f>IF(ISBLANK(F174),"-",VLOOKUP('ent1-&gt;ent2'!F174,'BDD 2'!$A$2:$H$6,2,FALSE))</f>
        <v>-</v>
      </c>
      <c r="I174" s="140" t="str">
        <f>IF(ISBLANK(F174),"-",VLOOKUP('ent1-&gt;ent2'!F174,'BDD 2'!$A$2:$H$6,3,FALSE))</f>
        <v>-</v>
      </c>
      <c r="J174" s="145"/>
      <c r="K174" s="135" t="str">
        <f t="shared" si="36"/>
        <v>-</v>
      </c>
      <c r="L174" s="175" t="e">
        <f>IF(F174="P1",G174*'BDD 2'!$D$2,VLOOKUP('ent1-&gt;ent2'!F174,'BDD 2'!$A$2:$H$6,4,FALSE))</f>
        <v>#N/A</v>
      </c>
      <c r="M174" s="168" t="e">
        <f t="shared" si="31"/>
        <v>#N/A</v>
      </c>
      <c r="N174" s="145"/>
      <c r="O174" s="136" t="str">
        <f t="shared" si="37"/>
        <v>-</v>
      </c>
      <c r="P174" s="138" t="str">
        <f t="shared" si="38"/>
        <v>-</v>
      </c>
      <c r="Q174" s="138" t="str">
        <f t="shared" si="39"/>
        <v>-</v>
      </c>
      <c r="R174" s="149"/>
      <c r="S174" s="149"/>
      <c r="T174" s="135" t="str">
        <f>IF(ISBLANK(E174),"-",VLOOKUP(J174,'BDD 2'!$A$9:$B$72,2,FALSE))</f>
        <v>-</v>
      </c>
      <c r="U174" s="136" t="e">
        <f>IF(T174="Heure_creuse",VLOOKUP('ent1-&gt;ent2'!F174,'BDD 2'!$A$2:$H$6,5,FALSE),VLOOKUP('ent1-&gt;ent2'!F174,'BDD 2'!$A$2:$H$6,7,FALSE))</f>
        <v>#N/A</v>
      </c>
      <c r="V174" s="161">
        <f t="shared" si="32"/>
        <v>-0.1</v>
      </c>
      <c r="W174" s="136" t="str">
        <f t="shared" si="33"/>
        <v>-</v>
      </c>
      <c r="X174" s="136" t="e">
        <f t="shared" si="34"/>
        <v>#N/A</v>
      </c>
      <c r="Y174" s="136" t="e">
        <f t="shared" si="35"/>
        <v>#N/A</v>
      </c>
    </row>
    <row r="175" spans="1:25" ht="40.5" customHeight="1" x14ac:dyDescent="0.25">
      <c r="A175" s="108" t="s">
        <v>85</v>
      </c>
      <c r="B175" s="141"/>
      <c r="C175" s="142"/>
      <c r="D175" s="143"/>
      <c r="E175" s="143"/>
      <c r="F175" s="132"/>
      <c r="G175" s="144"/>
      <c r="H175" s="139" t="str">
        <f>IF(ISBLANK(F175),"-",VLOOKUP('ent1-&gt;ent2'!F175,'BDD 2'!$A$2:$H$6,2,FALSE))</f>
        <v>-</v>
      </c>
      <c r="I175" s="140" t="str">
        <f>IF(ISBLANK(F175),"-",VLOOKUP('ent1-&gt;ent2'!F175,'BDD 2'!$A$2:$H$6,3,FALSE))</f>
        <v>-</v>
      </c>
      <c r="J175" s="145"/>
      <c r="K175" s="135" t="str">
        <f t="shared" si="36"/>
        <v>-</v>
      </c>
      <c r="L175" s="175" t="e">
        <f>IF(F175="P1",G175*'BDD 2'!$D$2,VLOOKUP('ent1-&gt;ent2'!F175,'BDD 2'!$A$2:$H$6,4,FALSE))</f>
        <v>#N/A</v>
      </c>
      <c r="M175" s="168" t="e">
        <f t="shared" si="31"/>
        <v>#N/A</v>
      </c>
      <c r="N175" s="145"/>
      <c r="O175" s="136" t="str">
        <f t="shared" si="37"/>
        <v>-</v>
      </c>
      <c r="P175" s="138" t="str">
        <f t="shared" si="38"/>
        <v>-</v>
      </c>
      <c r="Q175" s="138" t="str">
        <f t="shared" si="39"/>
        <v>-</v>
      </c>
      <c r="R175" s="149"/>
      <c r="S175" s="149"/>
      <c r="T175" s="135" t="str">
        <f>IF(ISBLANK(E175),"-",VLOOKUP(J175,'BDD 2'!$A$9:$B$72,2,FALSE))</f>
        <v>-</v>
      </c>
      <c r="U175" s="136" t="e">
        <f>IF(T175="Heure_creuse",VLOOKUP('ent1-&gt;ent2'!F175,'BDD 2'!$A$2:$H$6,5,FALSE),VLOOKUP('ent1-&gt;ent2'!F175,'BDD 2'!$A$2:$H$6,7,FALSE))</f>
        <v>#N/A</v>
      </c>
      <c r="V175" s="161">
        <f t="shared" si="32"/>
        <v>-0.1</v>
      </c>
      <c r="W175" s="136" t="str">
        <f t="shared" si="33"/>
        <v>-</v>
      </c>
      <c r="X175" s="136" t="e">
        <f t="shared" si="34"/>
        <v>#N/A</v>
      </c>
      <c r="Y175" s="136" t="e">
        <f t="shared" si="35"/>
        <v>#N/A</v>
      </c>
    </row>
    <row r="176" spans="1:25" ht="40.5" customHeight="1" x14ac:dyDescent="0.25">
      <c r="A176" s="108" t="s">
        <v>85</v>
      </c>
      <c r="B176" s="141"/>
      <c r="C176" s="142"/>
      <c r="D176" s="143"/>
      <c r="E176" s="143"/>
      <c r="F176" s="132"/>
      <c r="G176" s="144"/>
      <c r="H176" s="139" t="str">
        <f>IF(ISBLANK(F176),"-",VLOOKUP('ent1-&gt;ent2'!F176,'BDD 2'!$A$2:$H$6,2,FALSE))</f>
        <v>-</v>
      </c>
      <c r="I176" s="140" t="str">
        <f>IF(ISBLANK(F176),"-",VLOOKUP('ent1-&gt;ent2'!F176,'BDD 2'!$A$2:$H$6,3,FALSE))</f>
        <v>-</v>
      </c>
      <c r="J176" s="145"/>
      <c r="K176" s="135" t="str">
        <f t="shared" si="36"/>
        <v>-</v>
      </c>
      <c r="L176" s="175" t="e">
        <f>IF(F176="P1",G176*'BDD 2'!$D$2,VLOOKUP('ent1-&gt;ent2'!F176,'BDD 2'!$A$2:$H$6,4,FALSE))</f>
        <v>#N/A</v>
      </c>
      <c r="M176" s="168" t="e">
        <f t="shared" si="31"/>
        <v>#N/A</v>
      </c>
      <c r="N176" s="145"/>
      <c r="O176" s="136" t="str">
        <f t="shared" si="37"/>
        <v>-</v>
      </c>
      <c r="P176" s="138" t="str">
        <f t="shared" si="38"/>
        <v>-</v>
      </c>
      <c r="Q176" s="138" t="str">
        <f t="shared" si="39"/>
        <v>-</v>
      </c>
      <c r="R176" s="149"/>
      <c r="S176" s="149"/>
      <c r="T176" s="135" t="str">
        <f>IF(ISBLANK(E176),"-",VLOOKUP(J176,'BDD 2'!$A$9:$B$72,2,FALSE))</f>
        <v>-</v>
      </c>
      <c r="U176" s="136" t="e">
        <f>IF(T176="Heure_creuse",VLOOKUP('ent1-&gt;ent2'!F176,'BDD 2'!$A$2:$H$6,5,FALSE),VLOOKUP('ent1-&gt;ent2'!F176,'BDD 2'!$A$2:$H$6,7,FALSE))</f>
        <v>#N/A</v>
      </c>
      <c r="V176" s="161">
        <f t="shared" si="32"/>
        <v>-0.1</v>
      </c>
      <c r="W176" s="136" t="str">
        <f t="shared" si="33"/>
        <v>-</v>
      </c>
      <c r="X176" s="136" t="e">
        <f t="shared" si="34"/>
        <v>#N/A</v>
      </c>
      <c r="Y176" s="136" t="e">
        <f t="shared" si="35"/>
        <v>#N/A</v>
      </c>
    </row>
    <row r="177" spans="1:25" ht="40.5" customHeight="1" x14ac:dyDescent="0.25">
      <c r="A177" s="108" t="s">
        <v>85</v>
      </c>
      <c r="B177" s="141"/>
      <c r="C177" s="142"/>
      <c r="D177" s="143"/>
      <c r="E177" s="143"/>
      <c r="F177" s="132"/>
      <c r="G177" s="144"/>
      <c r="H177" s="139" t="str">
        <f>IF(ISBLANK(F177),"-",VLOOKUP('ent1-&gt;ent2'!F177,'BDD 2'!$A$2:$H$6,2,FALSE))</f>
        <v>-</v>
      </c>
      <c r="I177" s="140" t="str">
        <f>IF(ISBLANK(F177),"-",VLOOKUP('ent1-&gt;ent2'!F177,'BDD 2'!$A$2:$H$6,3,FALSE))</f>
        <v>-</v>
      </c>
      <c r="J177" s="145"/>
      <c r="K177" s="135" t="str">
        <f t="shared" si="36"/>
        <v>-</v>
      </c>
      <c r="L177" s="175" t="e">
        <f>IF(F177="P1",G177*'BDD 2'!$D$2,VLOOKUP('ent1-&gt;ent2'!F177,'BDD 2'!$A$2:$H$6,4,FALSE))</f>
        <v>#N/A</v>
      </c>
      <c r="M177" s="168" t="e">
        <f t="shared" si="31"/>
        <v>#N/A</v>
      </c>
      <c r="N177" s="145"/>
      <c r="O177" s="136" t="str">
        <f t="shared" si="37"/>
        <v>-</v>
      </c>
      <c r="P177" s="138" t="str">
        <f t="shared" si="38"/>
        <v>-</v>
      </c>
      <c r="Q177" s="138" t="str">
        <f t="shared" si="39"/>
        <v>-</v>
      </c>
      <c r="R177" s="149"/>
      <c r="S177" s="149"/>
      <c r="T177" s="135" t="str">
        <f>IF(ISBLANK(E177),"-",VLOOKUP(J177,'BDD 2'!$A$9:$B$72,2,FALSE))</f>
        <v>-</v>
      </c>
      <c r="U177" s="136" t="e">
        <f>IF(T177="Heure_creuse",VLOOKUP('ent1-&gt;ent2'!F177,'BDD 2'!$A$2:$H$6,5,FALSE),VLOOKUP('ent1-&gt;ent2'!F177,'BDD 2'!$A$2:$H$6,7,FALSE))</f>
        <v>#N/A</v>
      </c>
      <c r="V177" s="161">
        <f t="shared" si="32"/>
        <v>-0.1</v>
      </c>
      <c r="W177" s="136" t="str">
        <f t="shared" si="33"/>
        <v>-</v>
      </c>
      <c r="X177" s="136" t="e">
        <f t="shared" si="34"/>
        <v>#N/A</v>
      </c>
      <c r="Y177" s="136" t="e">
        <f t="shared" si="35"/>
        <v>#N/A</v>
      </c>
    </row>
    <row r="178" spans="1:25" ht="40.5" customHeight="1" x14ac:dyDescent="0.25">
      <c r="A178" s="108" t="s">
        <v>85</v>
      </c>
      <c r="B178" s="141"/>
      <c r="C178" s="142"/>
      <c r="D178" s="143"/>
      <c r="E178" s="143"/>
      <c r="F178" s="132"/>
      <c r="G178" s="144"/>
      <c r="H178" s="139" t="str">
        <f>IF(ISBLANK(F178),"-",VLOOKUP('ent1-&gt;ent2'!F178,'BDD 2'!$A$2:$H$6,2,FALSE))</f>
        <v>-</v>
      </c>
      <c r="I178" s="140" t="str">
        <f>IF(ISBLANK(F178),"-",VLOOKUP('ent1-&gt;ent2'!F178,'BDD 2'!$A$2:$H$6,3,FALSE))</f>
        <v>-</v>
      </c>
      <c r="J178" s="145"/>
      <c r="K178" s="135" t="str">
        <f t="shared" si="36"/>
        <v>-</v>
      </c>
      <c r="L178" s="175" t="e">
        <f>IF(F178="P1",G178*'BDD 2'!$D$2,VLOOKUP('ent1-&gt;ent2'!F178,'BDD 2'!$A$2:$H$6,4,FALSE))</f>
        <v>#N/A</v>
      </c>
      <c r="M178" s="168" t="e">
        <f t="shared" si="31"/>
        <v>#N/A</v>
      </c>
      <c r="N178" s="145"/>
      <c r="O178" s="136" t="str">
        <f t="shared" si="37"/>
        <v>-</v>
      </c>
      <c r="P178" s="138" t="str">
        <f t="shared" si="38"/>
        <v>-</v>
      </c>
      <c r="Q178" s="138" t="str">
        <f t="shared" si="39"/>
        <v>-</v>
      </c>
      <c r="R178" s="149"/>
      <c r="S178" s="149"/>
      <c r="T178" s="135" t="str">
        <f>IF(ISBLANK(E178),"-",VLOOKUP(J178,'BDD 2'!$A$9:$B$72,2,FALSE))</f>
        <v>-</v>
      </c>
      <c r="U178" s="136" t="e">
        <f>IF(T178="Heure_creuse",VLOOKUP('ent1-&gt;ent2'!F178,'BDD 2'!$A$2:$H$6,5,FALSE),VLOOKUP('ent1-&gt;ent2'!F178,'BDD 2'!$A$2:$H$6,7,FALSE))</f>
        <v>#N/A</v>
      </c>
      <c r="V178" s="161">
        <f t="shared" si="32"/>
        <v>-0.1</v>
      </c>
      <c r="W178" s="136" t="str">
        <f t="shared" si="33"/>
        <v>-</v>
      </c>
      <c r="X178" s="136" t="e">
        <f t="shared" si="34"/>
        <v>#N/A</v>
      </c>
      <c r="Y178" s="136" t="e">
        <f t="shared" si="35"/>
        <v>#N/A</v>
      </c>
    </row>
    <row r="179" spans="1:25" ht="40.5" customHeight="1" x14ac:dyDescent="0.25">
      <c r="A179" s="108" t="s">
        <v>85</v>
      </c>
      <c r="B179" s="141"/>
      <c r="C179" s="142"/>
      <c r="D179" s="143"/>
      <c r="E179" s="143"/>
      <c r="F179" s="132"/>
      <c r="G179" s="144"/>
      <c r="H179" s="139" t="str">
        <f>IF(ISBLANK(F179),"-",VLOOKUP('ent1-&gt;ent2'!F179,'BDD 2'!$A$2:$H$6,2,FALSE))</f>
        <v>-</v>
      </c>
      <c r="I179" s="140" t="str">
        <f>IF(ISBLANK(F179),"-",VLOOKUP('ent1-&gt;ent2'!F179,'BDD 2'!$A$2:$H$6,3,FALSE))</f>
        <v>-</v>
      </c>
      <c r="J179" s="145"/>
      <c r="K179" s="135" t="str">
        <f t="shared" si="36"/>
        <v>-</v>
      </c>
      <c r="L179" s="175" t="e">
        <f>IF(F179="P1",G179*'BDD 2'!$D$2,VLOOKUP('ent1-&gt;ent2'!F179,'BDD 2'!$A$2:$H$6,4,FALSE))</f>
        <v>#N/A</v>
      </c>
      <c r="M179" s="168" t="e">
        <f t="shared" si="31"/>
        <v>#N/A</v>
      </c>
      <c r="N179" s="145"/>
      <c r="O179" s="136" t="str">
        <f t="shared" si="37"/>
        <v>-</v>
      </c>
      <c r="P179" s="138" t="str">
        <f t="shared" si="38"/>
        <v>-</v>
      </c>
      <c r="Q179" s="138" t="str">
        <f t="shared" si="39"/>
        <v>-</v>
      </c>
      <c r="R179" s="149"/>
      <c r="S179" s="149"/>
      <c r="T179" s="135" t="str">
        <f>IF(ISBLANK(E179),"-",VLOOKUP(J179,'BDD 2'!$A$9:$B$72,2,FALSE))</f>
        <v>-</v>
      </c>
      <c r="U179" s="136" t="e">
        <f>IF(T179="Heure_creuse",VLOOKUP('ent1-&gt;ent2'!F179,'BDD 2'!$A$2:$H$6,5,FALSE),VLOOKUP('ent1-&gt;ent2'!F179,'BDD 2'!$A$2:$H$6,7,FALSE))</f>
        <v>#N/A</v>
      </c>
      <c r="V179" s="161">
        <f t="shared" si="32"/>
        <v>-0.1</v>
      </c>
      <c r="W179" s="136" t="str">
        <f t="shared" si="33"/>
        <v>-</v>
      </c>
      <c r="X179" s="136" t="e">
        <f t="shared" si="34"/>
        <v>#N/A</v>
      </c>
      <c r="Y179" s="136" t="e">
        <f t="shared" si="35"/>
        <v>#N/A</v>
      </c>
    </row>
    <row r="180" spans="1:25" ht="40.5" customHeight="1" x14ac:dyDescent="0.25">
      <c r="A180" s="108" t="s">
        <v>85</v>
      </c>
      <c r="B180" s="141"/>
      <c r="C180" s="142"/>
      <c r="D180" s="143"/>
      <c r="E180" s="143"/>
      <c r="F180" s="132"/>
      <c r="G180" s="144"/>
      <c r="H180" s="139" t="str">
        <f>IF(ISBLANK(F180),"-",VLOOKUP('ent1-&gt;ent2'!F180,'BDD 2'!$A$2:$H$6,2,FALSE))</f>
        <v>-</v>
      </c>
      <c r="I180" s="140" t="str">
        <f>IF(ISBLANK(F180),"-",VLOOKUP('ent1-&gt;ent2'!F180,'BDD 2'!$A$2:$H$6,3,FALSE))</f>
        <v>-</v>
      </c>
      <c r="J180" s="145"/>
      <c r="K180" s="135" t="str">
        <f t="shared" si="36"/>
        <v>-</v>
      </c>
      <c r="L180" s="175" t="e">
        <f>IF(F180="P1",G180*'BDD 2'!$D$2,VLOOKUP('ent1-&gt;ent2'!F180,'BDD 2'!$A$2:$H$6,4,FALSE))</f>
        <v>#N/A</v>
      </c>
      <c r="M180" s="168" t="e">
        <f t="shared" si="31"/>
        <v>#N/A</v>
      </c>
      <c r="N180" s="145"/>
      <c r="O180" s="136" t="str">
        <f t="shared" si="37"/>
        <v>-</v>
      </c>
      <c r="P180" s="138" t="str">
        <f t="shared" si="38"/>
        <v>-</v>
      </c>
      <c r="Q180" s="138" t="str">
        <f t="shared" si="39"/>
        <v>-</v>
      </c>
      <c r="R180" s="149"/>
      <c r="S180" s="149"/>
      <c r="T180" s="135" t="str">
        <f>IF(ISBLANK(E180),"-",VLOOKUP(J180,'BDD 2'!$A$9:$B$72,2,FALSE))</f>
        <v>-</v>
      </c>
      <c r="U180" s="136" t="e">
        <f>IF(T180="Heure_creuse",VLOOKUP('ent1-&gt;ent2'!F180,'BDD 2'!$A$2:$H$6,5,FALSE),VLOOKUP('ent1-&gt;ent2'!F180,'BDD 2'!$A$2:$H$6,7,FALSE))</f>
        <v>#N/A</v>
      </c>
      <c r="V180" s="161">
        <f t="shared" si="32"/>
        <v>-0.1</v>
      </c>
      <c r="W180" s="136" t="str">
        <f t="shared" si="33"/>
        <v>-</v>
      </c>
      <c r="X180" s="136" t="e">
        <f t="shared" si="34"/>
        <v>#N/A</v>
      </c>
      <c r="Y180" s="136" t="e">
        <f t="shared" si="35"/>
        <v>#N/A</v>
      </c>
    </row>
    <row r="181" spans="1:25" ht="40.5" customHeight="1" x14ac:dyDescent="0.25">
      <c r="A181" s="108" t="s">
        <v>85</v>
      </c>
      <c r="B181" s="141"/>
      <c r="C181" s="142"/>
      <c r="D181" s="143"/>
      <c r="E181" s="143"/>
      <c r="F181" s="132"/>
      <c r="G181" s="144"/>
      <c r="H181" s="139" t="str">
        <f>IF(ISBLANK(F181),"-",VLOOKUP('ent1-&gt;ent2'!F181,'BDD 2'!$A$2:$H$6,2,FALSE))</f>
        <v>-</v>
      </c>
      <c r="I181" s="140" t="str">
        <f>IF(ISBLANK(F181),"-",VLOOKUP('ent1-&gt;ent2'!F181,'BDD 2'!$A$2:$H$6,3,FALSE))</f>
        <v>-</v>
      </c>
      <c r="J181" s="145"/>
      <c r="K181" s="135" t="str">
        <f t="shared" si="36"/>
        <v>-</v>
      </c>
      <c r="L181" s="175" t="e">
        <f>IF(F181="P1",G181*'BDD 2'!$D$2,VLOOKUP('ent1-&gt;ent2'!F181,'BDD 2'!$A$2:$H$6,4,FALSE))</f>
        <v>#N/A</v>
      </c>
      <c r="M181" s="168" t="e">
        <f t="shared" si="31"/>
        <v>#N/A</v>
      </c>
      <c r="N181" s="145"/>
      <c r="O181" s="136" t="str">
        <f t="shared" si="37"/>
        <v>-</v>
      </c>
      <c r="P181" s="138" t="str">
        <f t="shared" si="38"/>
        <v>-</v>
      </c>
      <c r="Q181" s="138" t="str">
        <f t="shared" si="39"/>
        <v>-</v>
      </c>
      <c r="R181" s="149"/>
      <c r="S181" s="149"/>
      <c r="T181" s="135" t="str">
        <f>IF(ISBLANK(E181),"-",VLOOKUP(J181,'BDD 2'!$A$9:$B$72,2,FALSE))</f>
        <v>-</v>
      </c>
      <c r="U181" s="136" t="e">
        <f>IF(T181="Heure_creuse",VLOOKUP('ent1-&gt;ent2'!F181,'BDD 2'!$A$2:$H$6,5,FALSE),VLOOKUP('ent1-&gt;ent2'!F181,'BDD 2'!$A$2:$H$6,7,FALSE))</f>
        <v>#N/A</v>
      </c>
      <c r="V181" s="161">
        <f t="shared" si="32"/>
        <v>-0.1</v>
      </c>
      <c r="W181" s="136" t="str">
        <f t="shared" si="33"/>
        <v>-</v>
      </c>
      <c r="X181" s="136" t="e">
        <f t="shared" si="34"/>
        <v>#N/A</v>
      </c>
      <c r="Y181" s="136" t="e">
        <f t="shared" si="35"/>
        <v>#N/A</v>
      </c>
    </row>
    <row r="182" spans="1:25" ht="40.5" customHeight="1" x14ac:dyDescent="0.25">
      <c r="A182" s="108" t="s">
        <v>85</v>
      </c>
      <c r="B182" s="141"/>
      <c r="C182" s="142"/>
      <c r="D182" s="143"/>
      <c r="E182" s="143"/>
      <c r="F182" s="132"/>
      <c r="G182" s="144"/>
      <c r="H182" s="139" t="str">
        <f>IF(ISBLANK(F182),"-",VLOOKUP('ent1-&gt;ent2'!F182,'BDD 2'!$A$2:$H$6,2,FALSE))</f>
        <v>-</v>
      </c>
      <c r="I182" s="140" t="str">
        <f>IF(ISBLANK(F182),"-",VLOOKUP('ent1-&gt;ent2'!F182,'BDD 2'!$A$2:$H$6,3,FALSE))</f>
        <v>-</v>
      </c>
      <c r="J182" s="145"/>
      <c r="K182" s="135" t="str">
        <f t="shared" si="36"/>
        <v>-</v>
      </c>
      <c r="L182" s="175" t="e">
        <f>IF(F182="P1",G182*'BDD 2'!$D$2,VLOOKUP('ent1-&gt;ent2'!F182,'BDD 2'!$A$2:$H$6,4,FALSE))</f>
        <v>#N/A</v>
      </c>
      <c r="M182" s="168" t="e">
        <f t="shared" si="31"/>
        <v>#N/A</v>
      </c>
      <c r="N182" s="145"/>
      <c r="O182" s="136" t="str">
        <f t="shared" si="37"/>
        <v>-</v>
      </c>
      <c r="P182" s="138" t="str">
        <f t="shared" si="38"/>
        <v>-</v>
      </c>
      <c r="Q182" s="138" t="str">
        <f t="shared" si="39"/>
        <v>-</v>
      </c>
      <c r="R182" s="149"/>
      <c r="S182" s="149"/>
      <c r="T182" s="135" t="str">
        <f>IF(ISBLANK(E182),"-",VLOOKUP(J182,'BDD 2'!$A$9:$B$72,2,FALSE))</f>
        <v>-</v>
      </c>
      <c r="U182" s="136" t="e">
        <f>IF(T182="Heure_creuse",VLOOKUP('ent1-&gt;ent2'!F182,'BDD 2'!$A$2:$H$6,5,FALSE),VLOOKUP('ent1-&gt;ent2'!F182,'BDD 2'!$A$2:$H$6,7,FALSE))</f>
        <v>#N/A</v>
      </c>
      <c r="V182" s="161">
        <f t="shared" si="32"/>
        <v>-0.1</v>
      </c>
      <c r="W182" s="136" t="str">
        <f t="shared" si="33"/>
        <v>-</v>
      </c>
      <c r="X182" s="136" t="e">
        <f t="shared" si="34"/>
        <v>#N/A</v>
      </c>
      <c r="Y182" s="136" t="e">
        <f t="shared" si="35"/>
        <v>#N/A</v>
      </c>
    </row>
    <row r="183" spans="1:25" ht="40.5" customHeight="1" x14ac:dyDescent="0.25">
      <c r="A183" s="108" t="s">
        <v>85</v>
      </c>
      <c r="B183" s="141"/>
      <c r="C183" s="142"/>
      <c r="D183" s="143"/>
      <c r="E183" s="143"/>
      <c r="F183" s="132"/>
      <c r="G183" s="144"/>
      <c r="H183" s="139" t="str">
        <f>IF(ISBLANK(F183),"-",VLOOKUP('ent1-&gt;ent2'!F183,'BDD 2'!$A$2:$H$6,2,FALSE))</f>
        <v>-</v>
      </c>
      <c r="I183" s="140" t="str">
        <f>IF(ISBLANK(F183),"-",VLOOKUP('ent1-&gt;ent2'!F183,'BDD 2'!$A$2:$H$6,3,FALSE))</f>
        <v>-</v>
      </c>
      <c r="J183" s="145"/>
      <c r="K183" s="135" t="str">
        <f t="shared" si="36"/>
        <v>-</v>
      </c>
      <c r="L183" s="175" t="e">
        <f>IF(F183="P1",G183*'BDD 2'!$D$2,VLOOKUP('ent1-&gt;ent2'!F183,'BDD 2'!$A$2:$H$6,4,FALSE))</f>
        <v>#N/A</v>
      </c>
      <c r="M183" s="168" t="e">
        <f t="shared" si="31"/>
        <v>#N/A</v>
      </c>
      <c r="N183" s="145"/>
      <c r="O183" s="136" t="str">
        <f t="shared" si="37"/>
        <v>-</v>
      </c>
      <c r="P183" s="138" t="str">
        <f t="shared" si="38"/>
        <v>-</v>
      </c>
      <c r="Q183" s="138" t="str">
        <f t="shared" si="39"/>
        <v>-</v>
      </c>
      <c r="R183" s="149"/>
      <c r="S183" s="149"/>
      <c r="T183" s="135" t="str">
        <f>IF(ISBLANK(E183),"-",VLOOKUP(J183,'BDD 2'!$A$9:$B$72,2,FALSE))</f>
        <v>-</v>
      </c>
      <c r="U183" s="136" t="e">
        <f>IF(T183="Heure_creuse",VLOOKUP('ent1-&gt;ent2'!F183,'BDD 2'!$A$2:$H$6,5,FALSE),VLOOKUP('ent1-&gt;ent2'!F183,'BDD 2'!$A$2:$H$6,7,FALSE))</f>
        <v>#N/A</v>
      </c>
      <c r="V183" s="161">
        <f t="shared" si="32"/>
        <v>-0.1</v>
      </c>
      <c r="W183" s="136" t="str">
        <f t="shared" si="33"/>
        <v>-</v>
      </c>
      <c r="X183" s="136" t="e">
        <f t="shared" si="34"/>
        <v>#N/A</v>
      </c>
      <c r="Y183" s="136" t="e">
        <f t="shared" si="35"/>
        <v>#N/A</v>
      </c>
    </row>
    <row r="184" spans="1:25" ht="40.5" customHeight="1" x14ac:dyDescent="0.25">
      <c r="A184" s="108" t="s">
        <v>85</v>
      </c>
      <c r="B184" s="141"/>
      <c r="C184" s="142"/>
      <c r="D184" s="143"/>
      <c r="E184" s="143"/>
      <c r="F184" s="132"/>
      <c r="G184" s="144"/>
      <c r="H184" s="139" t="str">
        <f>IF(ISBLANK(F184),"-",VLOOKUP('ent1-&gt;ent2'!F184,'BDD 2'!$A$2:$H$6,2,FALSE))</f>
        <v>-</v>
      </c>
      <c r="I184" s="140" t="str">
        <f>IF(ISBLANK(F184),"-",VLOOKUP('ent1-&gt;ent2'!F184,'BDD 2'!$A$2:$H$6,3,FALSE))</f>
        <v>-</v>
      </c>
      <c r="J184" s="145"/>
      <c r="K184" s="135" t="str">
        <f t="shared" si="36"/>
        <v>-</v>
      </c>
      <c r="L184" s="175" t="e">
        <f>IF(F184="P1",G184*'BDD 2'!$D$2,VLOOKUP('ent1-&gt;ent2'!F184,'BDD 2'!$A$2:$H$6,4,FALSE))</f>
        <v>#N/A</v>
      </c>
      <c r="M184" s="168" t="e">
        <f t="shared" si="31"/>
        <v>#N/A</v>
      </c>
      <c r="N184" s="145"/>
      <c r="O184" s="136" t="str">
        <f t="shared" si="37"/>
        <v>-</v>
      </c>
      <c r="P184" s="138" t="str">
        <f t="shared" si="38"/>
        <v>-</v>
      </c>
      <c r="Q184" s="138" t="str">
        <f t="shared" si="39"/>
        <v>-</v>
      </c>
      <c r="R184" s="149"/>
      <c r="S184" s="149"/>
      <c r="T184" s="135" t="str">
        <f>IF(ISBLANK(E184),"-",VLOOKUP(J184,'BDD 2'!$A$9:$B$72,2,FALSE))</f>
        <v>-</v>
      </c>
      <c r="U184" s="136" t="e">
        <f>IF(T184="Heure_creuse",VLOOKUP('ent1-&gt;ent2'!F184,'BDD 2'!$A$2:$H$6,5,FALSE),VLOOKUP('ent1-&gt;ent2'!F184,'BDD 2'!$A$2:$H$6,7,FALSE))</f>
        <v>#N/A</v>
      </c>
      <c r="V184" s="161">
        <f t="shared" si="32"/>
        <v>-0.1</v>
      </c>
      <c r="W184" s="136" t="str">
        <f t="shared" si="33"/>
        <v>-</v>
      </c>
      <c r="X184" s="136" t="e">
        <f t="shared" si="34"/>
        <v>#N/A</v>
      </c>
      <c r="Y184" s="136" t="e">
        <f t="shared" si="35"/>
        <v>#N/A</v>
      </c>
    </row>
    <row r="185" spans="1:25" ht="40.5" customHeight="1" x14ac:dyDescent="0.25">
      <c r="A185" s="108" t="s">
        <v>85</v>
      </c>
      <c r="B185" s="141"/>
      <c r="C185" s="142"/>
      <c r="D185" s="143"/>
      <c r="E185" s="143"/>
      <c r="F185" s="132"/>
      <c r="G185" s="144"/>
      <c r="H185" s="139" t="str">
        <f>IF(ISBLANK(F185),"-",VLOOKUP('ent1-&gt;ent2'!F185,'BDD 2'!$A$2:$H$6,2,FALSE))</f>
        <v>-</v>
      </c>
      <c r="I185" s="140" t="str">
        <f>IF(ISBLANK(F185),"-",VLOOKUP('ent1-&gt;ent2'!F185,'BDD 2'!$A$2:$H$6,3,FALSE))</f>
        <v>-</v>
      </c>
      <c r="J185" s="145"/>
      <c r="K185" s="135" t="str">
        <f t="shared" si="36"/>
        <v>-</v>
      </c>
      <c r="L185" s="175" t="e">
        <f>IF(F185="P1",G185*'BDD 2'!$D$2,VLOOKUP('ent1-&gt;ent2'!F185,'BDD 2'!$A$2:$H$6,4,FALSE))</f>
        <v>#N/A</v>
      </c>
      <c r="M185" s="168" t="e">
        <f t="shared" si="31"/>
        <v>#N/A</v>
      </c>
      <c r="N185" s="145"/>
      <c r="O185" s="136" t="str">
        <f t="shared" si="37"/>
        <v>-</v>
      </c>
      <c r="P185" s="138" t="str">
        <f t="shared" si="38"/>
        <v>-</v>
      </c>
      <c r="Q185" s="138" t="str">
        <f t="shared" si="39"/>
        <v>-</v>
      </c>
      <c r="R185" s="149"/>
      <c r="S185" s="149"/>
      <c r="T185" s="135" t="str">
        <f>IF(ISBLANK(E185),"-",VLOOKUP(J185,'BDD 2'!$A$9:$B$72,2,FALSE))</f>
        <v>-</v>
      </c>
      <c r="U185" s="136" t="e">
        <f>IF(T185="Heure_creuse",VLOOKUP('ent1-&gt;ent2'!F185,'BDD 2'!$A$2:$H$6,5,FALSE),VLOOKUP('ent1-&gt;ent2'!F185,'BDD 2'!$A$2:$H$6,7,FALSE))</f>
        <v>#N/A</v>
      </c>
      <c r="V185" s="161">
        <f t="shared" si="32"/>
        <v>-0.1</v>
      </c>
      <c r="W185" s="136" t="str">
        <f t="shared" si="33"/>
        <v>-</v>
      </c>
      <c r="X185" s="136" t="e">
        <f t="shared" si="34"/>
        <v>#N/A</v>
      </c>
      <c r="Y185" s="136" t="e">
        <f t="shared" si="35"/>
        <v>#N/A</v>
      </c>
    </row>
    <row r="186" spans="1:25" ht="40.5" customHeight="1" x14ac:dyDescent="0.25">
      <c r="A186" s="108" t="s">
        <v>85</v>
      </c>
      <c r="B186" s="141"/>
      <c r="C186" s="142"/>
      <c r="D186" s="143"/>
      <c r="E186" s="143"/>
      <c r="F186" s="132"/>
      <c r="G186" s="144"/>
      <c r="H186" s="139" t="str">
        <f>IF(ISBLANK(F186),"-",VLOOKUP('ent1-&gt;ent2'!F186,'BDD 2'!$A$2:$H$6,2,FALSE))</f>
        <v>-</v>
      </c>
      <c r="I186" s="140" t="str">
        <f>IF(ISBLANK(F186),"-",VLOOKUP('ent1-&gt;ent2'!F186,'BDD 2'!$A$2:$H$6,3,FALSE))</f>
        <v>-</v>
      </c>
      <c r="J186" s="145"/>
      <c r="K186" s="135" t="str">
        <f t="shared" si="36"/>
        <v>-</v>
      </c>
      <c r="L186" s="175" t="e">
        <f>IF(F186="P1",G186*'BDD 2'!$D$2,VLOOKUP('ent1-&gt;ent2'!F186,'BDD 2'!$A$2:$H$6,4,FALSE))</f>
        <v>#N/A</v>
      </c>
      <c r="M186" s="168" t="e">
        <f t="shared" si="31"/>
        <v>#N/A</v>
      </c>
      <c r="N186" s="145"/>
      <c r="O186" s="136" t="str">
        <f t="shared" si="37"/>
        <v>-</v>
      </c>
      <c r="P186" s="138" t="str">
        <f t="shared" si="38"/>
        <v>-</v>
      </c>
      <c r="Q186" s="138" t="str">
        <f t="shared" si="39"/>
        <v>-</v>
      </c>
      <c r="R186" s="149"/>
      <c r="S186" s="149"/>
      <c r="T186" s="135" t="str">
        <f>IF(ISBLANK(E186),"-",VLOOKUP(J186,'BDD 2'!$A$9:$B$72,2,FALSE))</f>
        <v>-</v>
      </c>
      <c r="U186" s="136" t="e">
        <f>IF(T186="Heure_creuse",VLOOKUP('ent1-&gt;ent2'!F186,'BDD 2'!$A$2:$H$6,5,FALSE),VLOOKUP('ent1-&gt;ent2'!F186,'BDD 2'!$A$2:$H$6,7,FALSE))</f>
        <v>#N/A</v>
      </c>
      <c r="V186" s="161">
        <f t="shared" si="32"/>
        <v>-0.1</v>
      </c>
      <c r="W186" s="136" t="str">
        <f t="shared" si="33"/>
        <v>-</v>
      </c>
      <c r="X186" s="136" t="e">
        <f t="shared" si="34"/>
        <v>#N/A</v>
      </c>
      <c r="Y186" s="136" t="e">
        <f t="shared" si="35"/>
        <v>#N/A</v>
      </c>
    </row>
    <row r="187" spans="1:25" ht="40.5" customHeight="1" x14ac:dyDescent="0.25">
      <c r="A187" s="108" t="s">
        <v>85</v>
      </c>
      <c r="B187" s="141"/>
      <c r="C187" s="142"/>
      <c r="D187" s="143"/>
      <c r="E187" s="143"/>
      <c r="F187" s="132"/>
      <c r="G187" s="144"/>
      <c r="H187" s="139" t="str">
        <f>IF(ISBLANK(F187),"-",VLOOKUP('ent1-&gt;ent2'!F187,'BDD 2'!$A$2:$H$6,2,FALSE))</f>
        <v>-</v>
      </c>
      <c r="I187" s="140" t="str">
        <f>IF(ISBLANK(F187),"-",VLOOKUP('ent1-&gt;ent2'!F187,'BDD 2'!$A$2:$H$6,3,FALSE))</f>
        <v>-</v>
      </c>
      <c r="J187" s="145"/>
      <c r="K187" s="135" t="str">
        <f t="shared" si="36"/>
        <v>-</v>
      </c>
      <c r="L187" s="175" t="e">
        <f>IF(F187="P1",G187*'BDD 2'!$D$2,VLOOKUP('ent1-&gt;ent2'!F187,'BDD 2'!$A$2:$H$6,4,FALSE))</f>
        <v>#N/A</v>
      </c>
      <c r="M187" s="168" t="e">
        <f t="shared" si="31"/>
        <v>#N/A</v>
      </c>
      <c r="N187" s="145"/>
      <c r="O187" s="136" t="str">
        <f t="shared" si="37"/>
        <v>-</v>
      </c>
      <c r="P187" s="138" t="str">
        <f t="shared" si="38"/>
        <v>-</v>
      </c>
      <c r="Q187" s="138" t="str">
        <f t="shared" si="39"/>
        <v>-</v>
      </c>
      <c r="R187" s="149"/>
      <c r="S187" s="149"/>
      <c r="T187" s="135" t="str">
        <f>IF(ISBLANK(E187),"-",VLOOKUP(J187,'BDD 2'!$A$9:$B$72,2,FALSE))</f>
        <v>-</v>
      </c>
      <c r="U187" s="136" t="e">
        <f>IF(T187="Heure_creuse",VLOOKUP('ent1-&gt;ent2'!F187,'BDD 2'!$A$2:$H$6,5,FALSE),VLOOKUP('ent1-&gt;ent2'!F187,'BDD 2'!$A$2:$H$6,7,FALSE))</f>
        <v>#N/A</v>
      </c>
      <c r="V187" s="161">
        <f t="shared" si="32"/>
        <v>-0.1</v>
      </c>
      <c r="W187" s="136" t="str">
        <f t="shared" si="33"/>
        <v>-</v>
      </c>
      <c r="X187" s="136" t="e">
        <f t="shared" si="34"/>
        <v>#N/A</v>
      </c>
      <c r="Y187" s="136" t="e">
        <f t="shared" si="35"/>
        <v>#N/A</v>
      </c>
    </row>
    <row r="188" spans="1:25" ht="40.5" customHeight="1" x14ac:dyDescent="0.25">
      <c r="A188" s="108" t="s">
        <v>85</v>
      </c>
      <c r="B188" s="141"/>
      <c r="C188" s="142"/>
      <c r="D188" s="143"/>
      <c r="E188" s="143"/>
      <c r="F188" s="132"/>
      <c r="G188" s="144"/>
      <c r="H188" s="139" t="str">
        <f>IF(ISBLANK(F188),"-",VLOOKUP('ent1-&gt;ent2'!F188,'BDD 2'!$A$2:$H$6,2,FALSE))</f>
        <v>-</v>
      </c>
      <c r="I188" s="140" t="str">
        <f>IF(ISBLANK(F188),"-",VLOOKUP('ent1-&gt;ent2'!F188,'BDD 2'!$A$2:$H$6,3,FALSE))</f>
        <v>-</v>
      </c>
      <c r="J188" s="145"/>
      <c r="K188" s="135" t="str">
        <f t="shared" si="36"/>
        <v>-</v>
      </c>
      <c r="L188" s="175" t="e">
        <f>IF(F188="P1",G188*'BDD 2'!$D$2,VLOOKUP('ent1-&gt;ent2'!F188,'BDD 2'!$A$2:$H$6,4,FALSE))</f>
        <v>#N/A</v>
      </c>
      <c r="M188" s="168" t="e">
        <f t="shared" si="31"/>
        <v>#N/A</v>
      </c>
      <c r="N188" s="145"/>
      <c r="O188" s="136" t="str">
        <f t="shared" si="37"/>
        <v>-</v>
      </c>
      <c r="P188" s="138" t="str">
        <f t="shared" si="38"/>
        <v>-</v>
      </c>
      <c r="Q188" s="138" t="str">
        <f t="shared" si="39"/>
        <v>-</v>
      </c>
      <c r="R188" s="149"/>
      <c r="S188" s="149"/>
      <c r="T188" s="135" t="str">
        <f>IF(ISBLANK(E188),"-",VLOOKUP(J188,'BDD 2'!$A$9:$B$72,2,FALSE))</f>
        <v>-</v>
      </c>
      <c r="U188" s="136" t="e">
        <f>IF(T188="Heure_creuse",VLOOKUP('ent1-&gt;ent2'!F188,'BDD 2'!$A$2:$H$6,5,FALSE),VLOOKUP('ent1-&gt;ent2'!F188,'BDD 2'!$A$2:$H$6,7,FALSE))</f>
        <v>#N/A</v>
      </c>
      <c r="V188" s="161">
        <f t="shared" si="32"/>
        <v>-0.1</v>
      </c>
      <c r="W188" s="136" t="str">
        <f t="shared" si="33"/>
        <v>-</v>
      </c>
      <c r="X188" s="136" t="e">
        <f t="shared" si="34"/>
        <v>#N/A</v>
      </c>
      <c r="Y188" s="136" t="e">
        <f t="shared" si="35"/>
        <v>#N/A</v>
      </c>
    </row>
    <row r="189" spans="1:25" ht="40.5" customHeight="1" x14ac:dyDescent="0.25">
      <c r="A189" s="108" t="s">
        <v>85</v>
      </c>
      <c r="B189" s="141"/>
      <c r="C189" s="142"/>
      <c r="D189" s="143"/>
      <c r="E189" s="143"/>
      <c r="F189" s="132"/>
      <c r="G189" s="144"/>
      <c r="H189" s="139" t="str">
        <f>IF(ISBLANK(F189),"-",VLOOKUP('ent1-&gt;ent2'!F189,'BDD 2'!$A$2:$H$6,2,FALSE))</f>
        <v>-</v>
      </c>
      <c r="I189" s="140" t="str">
        <f>IF(ISBLANK(F189),"-",VLOOKUP('ent1-&gt;ent2'!F189,'BDD 2'!$A$2:$H$6,3,FALSE))</f>
        <v>-</v>
      </c>
      <c r="J189" s="145"/>
      <c r="K189" s="135" t="str">
        <f t="shared" si="36"/>
        <v>-</v>
      </c>
      <c r="L189" s="175" t="e">
        <f>IF(F189="P1",G189*'BDD 2'!$D$2,VLOOKUP('ent1-&gt;ent2'!F189,'BDD 2'!$A$2:$H$6,4,FALSE))</f>
        <v>#N/A</v>
      </c>
      <c r="M189" s="168" t="e">
        <f t="shared" si="31"/>
        <v>#N/A</v>
      </c>
      <c r="N189" s="145"/>
      <c r="O189" s="136" t="str">
        <f t="shared" si="37"/>
        <v>-</v>
      </c>
      <c r="P189" s="138" t="str">
        <f t="shared" si="38"/>
        <v>-</v>
      </c>
      <c r="Q189" s="138" t="str">
        <f t="shared" si="39"/>
        <v>-</v>
      </c>
      <c r="R189" s="149"/>
      <c r="S189" s="149"/>
      <c r="T189" s="135" t="str">
        <f>IF(ISBLANK(E189),"-",VLOOKUP(J189,'BDD 2'!$A$9:$B$72,2,FALSE))</f>
        <v>-</v>
      </c>
      <c r="U189" s="136" t="e">
        <f>IF(T189="Heure_creuse",VLOOKUP('ent1-&gt;ent2'!F189,'BDD 2'!$A$2:$H$6,5,FALSE),VLOOKUP('ent1-&gt;ent2'!F189,'BDD 2'!$A$2:$H$6,7,FALSE))</f>
        <v>#N/A</v>
      </c>
      <c r="V189" s="161">
        <f t="shared" si="32"/>
        <v>-0.1</v>
      </c>
      <c r="W189" s="136" t="str">
        <f t="shared" si="33"/>
        <v>-</v>
      </c>
      <c r="X189" s="136" t="e">
        <f t="shared" si="34"/>
        <v>#N/A</v>
      </c>
      <c r="Y189" s="136" t="e">
        <f t="shared" si="35"/>
        <v>#N/A</v>
      </c>
    </row>
    <row r="190" spans="1:25" ht="40.5" customHeight="1" x14ac:dyDescent="0.25">
      <c r="A190" s="108" t="s">
        <v>85</v>
      </c>
      <c r="B190" s="141"/>
      <c r="C190" s="142"/>
      <c r="D190" s="143"/>
      <c r="E190" s="143"/>
      <c r="F190" s="132"/>
      <c r="G190" s="144"/>
      <c r="H190" s="139" t="str">
        <f>IF(ISBLANK(F190),"-",VLOOKUP('ent1-&gt;ent2'!F190,'BDD 2'!$A$2:$H$6,2,FALSE))</f>
        <v>-</v>
      </c>
      <c r="I190" s="140" t="str">
        <f>IF(ISBLANK(F190),"-",VLOOKUP('ent1-&gt;ent2'!F190,'BDD 2'!$A$2:$H$6,3,FALSE))</f>
        <v>-</v>
      </c>
      <c r="J190" s="145"/>
      <c r="K190" s="135" t="str">
        <f t="shared" si="36"/>
        <v>-</v>
      </c>
      <c r="L190" s="175" t="e">
        <f>IF(F190="P1",G190*'BDD 2'!$D$2,VLOOKUP('ent1-&gt;ent2'!F190,'BDD 2'!$A$2:$H$6,4,FALSE))</f>
        <v>#N/A</v>
      </c>
      <c r="M190" s="168" t="e">
        <f t="shared" si="31"/>
        <v>#N/A</v>
      </c>
      <c r="N190" s="145"/>
      <c r="O190" s="136" t="str">
        <f t="shared" si="37"/>
        <v>-</v>
      </c>
      <c r="P190" s="138" t="str">
        <f t="shared" si="38"/>
        <v>-</v>
      </c>
      <c r="Q190" s="138" t="str">
        <f t="shared" si="39"/>
        <v>-</v>
      </c>
      <c r="R190" s="149"/>
      <c r="S190" s="149"/>
      <c r="T190" s="135" t="str">
        <f>IF(ISBLANK(E190),"-",VLOOKUP(J190,'BDD 2'!$A$9:$B$72,2,FALSE))</f>
        <v>-</v>
      </c>
      <c r="U190" s="136" t="e">
        <f>IF(T190="Heure_creuse",VLOOKUP('ent1-&gt;ent2'!F190,'BDD 2'!$A$2:$H$6,5,FALSE),VLOOKUP('ent1-&gt;ent2'!F190,'BDD 2'!$A$2:$H$6,7,FALSE))</f>
        <v>#N/A</v>
      </c>
      <c r="V190" s="161">
        <f t="shared" si="32"/>
        <v>-0.1</v>
      </c>
      <c r="W190" s="136" t="str">
        <f t="shared" si="33"/>
        <v>-</v>
      </c>
      <c r="X190" s="136" t="e">
        <f t="shared" si="34"/>
        <v>#N/A</v>
      </c>
      <c r="Y190" s="136" t="e">
        <f t="shared" si="35"/>
        <v>#N/A</v>
      </c>
    </row>
    <row r="191" spans="1:25" ht="40.5" customHeight="1" x14ac:dyDescent="0.25">
      <c r="A191" s="108" t="s">
        <v>85</v>
      </c>
      <c r="B191" s="141"/>
      <c r="C191" s="142"/>
      <c r="D191" s="143"/>
      <c r="E191" s="143"/>
      <c r="F191" s="132"/>
      <c r="G191" s="144"/>
      <c r="H191" s="139" t="str">
        <f>IF(ISBLANK(F191),"-",VLOOKUP('ent1-&gt;ent2'!F191,'BDD 2'!$A$2:$H$6,2,FALSE))</f>
        <v>-</v>
      </c>
      <c r="I191" s="140" t="str">
        <f>IF(ISBLANK(F191),"-",VLOOKUP('ent1-&gt;ent2'!F191,'BDD 2'!$A$2:$H$6,3,FALSE))</f>
        <v>-</v>
      </c>
      <c r="J191" s="145"/>
      <c r="K191" s="135" t="str">
        <f t="shared" si="36"/>
        <v>-</v>
      </c>
      <c r="L191" s="175" t="e">
        <f>IF(F191="P1",G191*'BDD 2'!$D$2,VLOOKUP('ent1-&gt;ent2'!F191,'BDD 2'!$A$2:$H$6,4,FALSE))</f>
        <v>#N/A</v>
      </c>
      <c r="M191" s="168" t="e">
        <f t="shared" si="31"/>
        <v>#N/A</v>
      </c>
      <c r="N191" s="145"/>
      <c r="O191" s="136" t="str">
        <f t="shared" si="37"/>
        <v>-</v>
      </c>
      <c r="P191" s="138" t="str">
        <f t="shared" si="38"/>
        <v>-</v>
      </c>
      <c r="Q191" s="138" t="str">
        <f t="shared" si="39"/>
        <v>-</v>
      </c>
      <c r="R191" s="149"/>
      <c r="S191" s="149"/>
      <c r="T191" s="135" t="str">
        <f>IF(ISBLANK(E191),"-",VLOOKUP(J191,'BDD 2'!$A$9:$B$72,2,FALSE))</f>
        <v>-</v>
      </c>
      <c r="U191" s="136" t="e">
        <f>IF(T191="Heure_creuse",VLOOKUP('ent1-&gt;ent2'!F191,'BDD 2'!$A$2:$H$6,5,FALSE),VLOOKUP('ent1-&gt;ent2'!F191,'BDD 2'!$A$2:$H$6,7,FALSE))</f>
        <v>#N/A</v>
      </c>
      <c r="V191" s="161">
        <f t="shared" si="32"/>
        <v>-0.1</v>
      </c>
      <c r="W191" s="136" t="str">
        <f t="shared" si="33"/>
        <v>-</v>
      </c>
      <c r="X191" s="136" t="e">
        <f t="shared" si="34"/>
        <v>#N/A</v>
      </c>
      <c r="Y191" s="136" t="e">
        <f t="shared" si="35"/>
        <v>#N/A</v>
      </c>
    </row>
    <row r="192" spans="1:25" ht="40.5" customHeight="1" x14ac:dyDescent="0.25">
      <c r="A192" s="108" t="s">
        <v>85</v>
      </c>
      <c r="B192" s="141"/>
      <c r="C192" s="142"/>
      <c r="D192" s="143"/>
      <c r="E192" s="143"/>
      <c r="F192" s="132"/>
      <c r="G192" s="144"/>
      <c r="H192" s="139" t="str">
        <f>IF(ISBLANK(F192),"-",VLOOKUP('ent1-&gt;ent2'!F192,'BDD 2'!$A$2:$H$6,2,FALSE))</f>
        <v>-</v>
      </c>
      <c r="I192" s="140" t="str">
        <f>IF(ISBLANK(F192),"-",VLOOKUP('ent1-&gt;ent2'!F192,'BDD 2'!$A$2:$H$6,3,FALSE))</f>
        <v>-</v>
      </c>
      <c r="J192" s="145"/>
      <c r="K192" s="135" t="str">
        <f t="shared" si="36"/>
        <v>-</v>
      </c>
      <c r="L192" s="175" t="e">
        <f>IF(F192="P1",G192*'BDD 2'!$D$2,VLOOKUP('ent1-&gt;ent2'!F192,'BDD 2'!$A$2:$H$6,4,FALSE))</f>
        <v>#N/A</v>
      </c>
      <c r="M192" s="168" t="e">
        <f t="shared" si="31"/>
        <v>#N/A</v>
      </c>
      <c r="N192" s="145"/>
      <c r="O192" s="136" t="str">
        <f t="shared" si="37"/>
        <v>-</v>
      </c>
      <c r="P192" s="138" t="str">
        <f t="shared" si="38"/>
        <v>-</v>
      </c>
      <c r="Q192" s="138" t="str">
        <f t="shared" si="39"/>
        <v>-</v>
      </c>
      <c r="R192" s="149"/>
      <c r="S192" s="149"/>
      <c r="T192" s="135" t="str">
        <f>IF(ISBLANK(E192),"-",VLOOKUP(J192,'BDD 2'!$A$9:$B$72,2,FALSE))</f>
        <v>-</v>
      </c>
      <c r="U192" s="136" t="e">
        <f>IF(T192="Heure_creuse",VLOOKUP('ent1-&gt;ent2'!F192,'BDD 2'!$A$2:$H$6,5,FALSE),VLOOKUP('ent1-&gt;ent2'!F192,'BDD 2'!$A$2:$H$6,7,FALSE))</f>
        <v>#N/A</v>
      </c>
      <c r="V192" s="161">
        <f t="shared" si="32"/>
        <v>-0.1</v>
      </c>
      <c r="W192" s="136" t="str">
        <f t="shared" si="33"/>
        <v>-</v>
      </c>
      <c r="X192" s="136" t="e">
        <f t="shared" si="34"/>
        <v>#N/A</v>
      </c>
      <c r="Y192" s="136" t="e">
        <f t="shared" si="35"/>
        <v>#N/A</v>
      </c>
    </row>
    <row r="193" spans="1:25" ht="40.5" customHeight="1" x14ac:dyDescent="0.25">
      <c r="A193" s="108" t="s">
        <v>85</v>
      </c>
      <c r="B193" s="141"/>
      <c r="C193" s="142"/>
      <c r="D193" s="143"/>
      <c r="E193" s="143"/>
      <c r="F193" s="132"/>
      <c r="G193" s="144"/>
      <c r="H193" s="139" t="str">
        <f>IF(ISBLANK(F193),"-",VLOOKUP('ent1-&gt;ent2'!F193,'BDD 2'!$A$2:$H$6,2,FALSE))</f>
        <v>-</v>
      </c>
      <c r="I193" s="140" t="str">
        <f>IF(ISBLANK(F193),"-",VLOOKUP('ent1-&gt;ent2'!F193,'BDD 2'!$A$2:$H$6,3,FALSE))</f>
        <v>-</v>
      </c>
      <c r="J193" s="145"/>
      <c r="K193" s="135" t="str">
        <f t="shared" si="36"/>
        <v>-</v>
      </c>
      <c r="L193" s="175" t="e">
        <f>IF(F193="P1",G193*'BDD 2'!$D$2,VLOOKUP('ent1-&gt;ent2'!F193,'BDD 2'!$A$2:$H$6,4,FALSE))</f>
        <v>#N/A</v>
      </c>
      <c r="M193" s="168" t="e">
        <f t="shared" si="31"/>
        <v>#N/A</v>
      </c>
      <c r="N193" s="145"/>
      <c r="O193" s="136" t="str">
        <f t="shared" si="37"/>
        <v>-</v>
      </c>
      <c r="P193" s="138" t="str">
        <f t="shared" si="38"/>
        <v>-</v>
      </c>
      <c r="Q193" s="138" t="str">
        <f t="shared" si="39"/>
        <v>-</v>
      </c>
      <c r="R193" s="149"/>
      <c r="S193" s="149"/>
      <c r="T193" s="135" t="str">
        <f>IF(ISBLANK(E193),"-",VLOOKUP(J193,'BDD 2'!$A$9:$B$72,2,FALSE))</f>
        <v>-</v>
      </c>
      <c r="U193" s="136" t="e">
        <f>IF(T193="Heure_creuse",VLOOKUP('ent1-&gt;ent2'!F193,'BDD 2'!$A$2:$H$6,5,FALSE),VLOOKUP('ent1-&gt;ent2'!F193,'BDD 2'!$A$2:$H$6,7,FALSE))</f>
        <v>#N/A</v>
      </c>
      <c r="V193" s="161">
        <f t="shared" si="32"/>
        <v>-0.1</v>
      </c>
      <c r="W193" s="136" t="str">
        <f t="shared" si="33"/>
        <v>-</v>
      </c>
      <c r="X193" s="136" t="e">
        <f t="shared" si="34"/>
        <v>#N/A</v>
      </c>
      <c r="Y193" s="136" t="e">
        <f t="shared" si="35"/>
        <v>#N/A</v>
      </c>
    </row>
    <row r="194" spans="1:25" ht="40.5" customHeight="1" x14ac:dyDescent="0.25">
      <c r="A194" s="108" t="s">
        <v>85</v>
      </c>
      <c r="B194" s="141"/>
      <c r="C194" s="142"/>
      <c r="D194" s="143"/>
      <c r="E194" s="143"/>
      <c r="F194" s="132"/>
      <c r="G194" s="144"/>
      <c r="H194" s="139" t="str">
        <f>IF(ISBLANK(F194),"-",VLOOKUP('ent1-&gt;ent2'!F194,'BDD 2'!$A$2:$H$6,2,FALSE))</f>
        <v>-</v>
      </c>
      <c r="I194" s="140" t="str">
        <f>IF(ISBLANK(F194),"-",VLOOKUP('ent1-&gt;ent2'!F194,'BDD 2'!$A$2:$H$6,3,FALSE))</f>
        <v>-</v>
      </c>
      <c r="J194" s="145"/>
      <c r="K194" s="135" t="str">
        <f t="shared" si="36"/>
        <v>-</v>
      </c>
      <c r="L194" s="175" t="e">
        <f>IF(F194="P1",G194*'BDD 2'!$D$2,VLOOKUP('ent1-&gt;ent2'!F194,'BDD 2'!$A$2:$H$6,4,FALSE))</f>
        <v>#N/A</v>
      </c>
      <c r="M194" s="168" t="e">
        <f t="shared" si="31"/>
        <v>#N/A</v>
      </c>
      <c r="N194" s="145"/>
      <c r="O194" s="136" t="str">
        <f t="shared" si="37"/>
        <v>-</v>
      </c>
      <c r="P194" s="138" t="str">
        <f t="shared" si="38"/>
        <v>-</v>
      </c>
      <c r="Q194" s="138" t="str">
        <f t="shared" si="39"/>
        <v>-</v>
      </c>
      <c r="R194" s="149"/>
      <c r="S194" s="149"/>
      <c r="T194" s="135" t="str">
        <f>IF(ISBLANK(E194),"-",VLOOKUP(J194,'BDD 2'!$A$9:$B$72,2,FALSE))</f>
        <v>-</v>
      </c>
      <c r="U194" s="136" t="e">
        <f>IF(T194="Heure_creuse",VLOOKUP('ent1-&gt;ent2'!F194,'BDD 2'!$A$2:$H$6,5,FALSE),VLOOKUP('ent1-&gt;ent2'!F194,'BDD 2'!$A$2:$H$6,7,FALSE))</f>
        <v>#N/A</v>
      </c>
      <c r="V194" s="161">
        <f t="shared" si="32"/>
        <v>-0.1</v>
      </c>
      <c r="W194" s="136" t="str">
        <f t="shared" si="33"/>
        <v>-</v>
      </c>
      <c r="X194" s="136" t="e">
        <f t="shared" si="34"/>
        <v>#N/A</v>
      </c>
      <c r="Y194" s="136" t="e">
        <f t="shared" si="35"/>
        <v>#N/A</v>
      </c>
    </row>
    <row r="195" spans="1:25" ht="40.5" customHeight="1" x14ac:dyDescent="0.25">
      <c r="A195" s="108" t="s">
        <v>85</v>
      </c>
      <c r="B195" s="141"/>
      <c r="C195" s="142"/>
      <c r="D195" s="143"/>
      <c r="E195" s="143"/>
      <c r="F195" s="132"/>
      <c r="G195" s="144"/>
      <c r="H195" s="139" t="str">
        <f>IF(ISBLANK(F195),"-",VLOOKUP('ent1-&gt;ent2'!F195,'BDD 2'!$A$2:$H$6,2,FALSE))</f>
        <v>-</v>
      </c>
      <c r="I195" s="140" t="str">
        <f>IF(ISBLANK(F195),"-",VLOOKUP('ent1-&gt;ent2'!F195,'BDD 2'!$A$2:$H$6,3,FALSE))</f>
        <v>-</v>
      </c>
      <c r="J195" s="145"/>
      <c r="K195" s="135" t="str">
        <f t="shared" si="36"/>
        <v>-</v>
      </c>
      <c r="L195" s="175" t="e">
        <f>IF(F195="P1",G195*'BDD 2'!$D$2,VLOOKUP('ent1-&gt;ent2'!F195,'BDD 2'!$A$2:$H$6,4,FALSE))</f>
        <v>#N/A</v>
      </c>
      <c r="M195" s="168" t="e">
        <f t="shared" si="31"/>
        <v>#N/A</v>
      </c>
      <c r="N195" s="145"/>
      <c r="O195" s="136" t="str">
        <f t="shared" si="37"/>
        <v>-</v>
      </c>
      <c r="P195" s="138" t="str">
        <f t="shared" si="38"/>
        <v>-</v>
      </c>
      <c r="Q195" s="138" t="str">
        <f t="shared" si="39"/>
        <v>-</v>
      </c>
      <c r="R195" s="149"/>
      <c r="S195" s="149"/>
      <c r="T195" s="135" t="str">
        <f>IF(ISBLANK(E195),"-",VLOOKUP(J195,'BDD 2'!$A$9:$B$72,2,FALSE))</f>
        <v>-</v>
      </c>
      <c r="U195" s="136" t="e">
        <f>IF(T195="Heure_creuse",VLOOKUP('ent1-&gt;ent2'!F195,'BDD 2'!$A$2:$H$6,5,FALSE),VLOOKUP('ent1-&gt;ent2'!F195,'BDD 2'!$A$2:$H$6,7,FALSE))</f>
        <v>#N/A</v>
      </c>
      <c r="V195" s="161">
        <f t="shared" si="32"/>
        <v>-0.1</v>
      </c>
      <c r="W195" s="136" t="str">
        <f t="shared" si="33"/>
        <v>-</v>
      </c>
      <c r="X195" s="136" t="e">
        <f t="shared" si="34"/>
        <v>#N/A</v>
      </c>
      <c r="Y195" s="136" t="e">
        <f t="shared" si="35"/>
        <v>#N/A</v>
      </c>
    </row>
    <row r="196" spans="1:25" ht="40.5" customHeight="1" x14ac:dyDescent="0.25">
      <c r="A196" s="108" t="s">
        <v>85</v>
      </c>
      <c r="B196" s="141"/>
      <c r="C196" s="142"/>
      <c r="D196" s="143"/>
      <c r="E196" s="143"/>
      <c r="F196" s="132"/>
      <c r="G196" s="144"/>
      <c r="H196" s="139" t="str">
        <f>IF(ISBLANK(F196),"-",VLOOKUP('ent1-&gt;ent2'!F196,'BDD 2'!$A$2:$H$6,2,FALSE))</f>
        <v>-</v>
      </c>
      <c r="I196" s="140" t="str">
        <f>IF(ISBLANK(F196),"-",VLOOKUP('ent1-&gt;ent2'!F196,'BDD 2'!$A$2:$H$6,3,FALSE))</f>
        <v>-</v>
      </c>
      <c r="J196" s="145"/>
      <c r="K196" s="135" t="str">
        <f t="shared" si="36"/>
        <v>-</v>
      </c>
      <c r="L196" s="175" t="e">
        <f>IF(F196="P1",G196*'BDD 2'!$D$2,VLOOKUP('ent1-&gt;ent2'!F196,'BDD 2'!$A$2:$H$6,4,FALSE))</f>
        <v>#N/A</v>
      </c>
      <c r="M196" s="168" t="e">
        <f t="shared" si="31"/>
        <v>#N/A</v>
      </c>
      <c r="N196" s="145"/>
      <c r="O196" s="136" t="str">
        <f t="shared" si="37"/>
        <v>-</v>
      </c>
      <c r="P196" s="138" t="str">
        <f t="shared" si="38"/>
        <v>-</v>
      </c>
      <c r="Q196" s="138" t="str">
        <f t="shared" si="39"/>
        <v>-</v>
      </c>
      <c r="R196" s="149"/>
      <c r="S196" s="149"/>
      <c r="T196" s="135" t="str">
        <f>IF(ISBLANK(E196),"-",VLOOKUP(J196,'BDD 2'!$A$9:$B$72,2,FALSE))</f>
        <v>-</v>
      </c>
      <c r="U196" s="136" t="e">
        <f>IF(T196="Heure_creuse",VLOOKUP('ent1-&gt;ent2'!F196,'BDD 2'!$A$2:$H$6,5,FALSE),VLOOKUP('ent1-&gt;ent2'!F196,'BDD 2'!$A$2:$H$6,7,FALSE))</f>
        <v>#N/A</v>
      </c>
      <c r="V196" s="161">
        <f t="shared" si="32"/>
        <v>-0.1</v>
      </c>
      <c r="W196" s="136" t="str">
        <f t="shared" si="33"/>
        <v>-</v>
      </c>
      <c r="X196" s="136" t="e">
        <f t="shared" si="34"/>
        <v>#N/A</v>
      </c>
      <c r="Y196" s="136" t="e">
        <f t="shared" si="35"/>
        <v>#N/A</v>
      </c>
    </row>
    <row r="197" spans="1:25" ht="40.5" customHeight="1" x14ac:dyDescent="0.25">
      <c r="A197" s="108" t="s">
        <v>85</v>
      </c>
      <c r="B197" s="141"/>
      <c r="C197" s="142"/>
      <c r="D197" s="143"/>
      <c r="E197" s="143"/>
      <c r="F197" s="132"/>
      <c r="G197" s="144"/>
      <c r="H197" s="139" t="str">
        <f>IF(ISBLANK(F197),"-",VLOOKUP('ent1-&gt;ent2'!F197,'BDD 2'!$A$2:$H$6,2,FALSE))</f>
        <v>-</v>
      </c>
      <c r="I197" s="140" t="str">
        <f>IF(ISBLANK(F197),"-",VLOOKUP('ent1-&gt;ent2'!F197,'BDD 2'!$A$2:$H$6,3,FALSE))</f>
        <v>-</v>
      </c>
      <c r="J197" s="145"/>
      <c r="K197" s="135" t="str">
        <f t="shared" ref="K197:K204" si="40">IF(ISBLANK(J197),"-",+J197+I197)</f>
        <v>-</v>
      </c>
      <c r="L197" s="175" t="e">
        <f>IF(F197="P1",G197*'BDD 2'!$D$2,VLOOKUP('ent1-&gt;ent2'!F197,'BDD 2'!$A$2:$H$6,4,FALSE))</f>
        <v>#N/A</v>
      </c>
      <c r="M197" s="168" t="e">
        <f t="shared" si="31"/>
        <v>#N/A</v>
      </c>
      <c r="N197" s="145"/>
      <c r="O197" s="136" t="str">
        <f t="shared" ref="O197:O204" si="41">IF(ISBLANK(J197),"-",L197-M197)</f>
        <v>-</v>
      </c>
      <c r="P197" s="138" t="str">
        <f t="shared" si="38"/>
        <v>-</v>
      </c>
      <c r="Q197" s="138" t="str">
        <f t="shared" si="39"/>
        <v>-</v>
      </c>
      <c r="R197" s="149"/>
      <c r="S197" s="149"/>
      <c r="T197" s="135" t="str">
        <f>IF(ISBLANK(E197),"-",VLOOKUP(J197,'BDD 2'!$A$9:$B$72,2,FALSE))</f>
        <v>-</v>
      </c>
      <c r="U197" s="136" t="e">
        <f>IF(T197="Heure_creuse",VLOOKUP('ent1-&gt;ent2'!F197,'BDD 2'!$A$2:$H$6,5,FALSE),VLOOKUP('ent1-&gt;ent2'!F197,'BDD 2'!$A$2:$H$6,7,FALSE))</f>
        <v>#N/A</v>
      </c>
      <c r="V197" s="161">
        <f t="shared" si="32"/>
        <v>-0.1</v>
      </c>
      <c r="W197" s="136" t="str">
        <f t="shared" si="33"/>
        <v>-</v>
      </c>
      <c r="X197" s="136" t="e">
        <f t="shared" si="34"/>
        <v>#N/A</v>
      </c>
      <c r="Y197" s="136" t="e">
        <f t="shared" si="35"/>
        <v>#N/A</v>
      </c>
    </row>
    <row r="198" spans="1:25" ht="40.5" customHeight="1" x14ac:dyDescent="0.25">
      <c r="A198" s="108" t="s">
        <v>85</v>
      </c>
      <c r="B198" s="141"/>
      <c r="C198" s="142"/>
      <c r="D198" s="143"/>
      <c r="E198" s="143"/>
      <c r="F198" s="132"/>
      <c r="G198" s="144"/>
      <c r="H198" s="139" t="str">
        <f>IF(ISBLANK(F198),"-",VLOOKUP('ent1-&gt;ent2'!F198,'BDD 2'!$A$2:$H$6,2,FALSE))</f>
        <v>-</v>
      </c>
      <c r="I198" s="140" t="str">
        <f>IF(ISBLANK(F198),"-",VLOOKUP('ent1-&gt;ent2'!F198,'BDD 2'!$A$2:$H$6,3,FALSE))</f>
        <v>-</v>
      </c>
      <c r="J198" s="145"/>
      <c r="K198" s="135" t="str">
        <f t="shared" si="40"/>
        <v>-</v>
      </c>
      <c r="L198" s="175" t="e">
        <f>IF(F198="P1",G198*'BDD 2'!$D$2,VLOOKUP('ent1-&gt;ent2'!F198,'BDD 2'!$A$2:$H$6,4,FALSE))</f>
        <v>#N/A</v>
      </c>
      <c r="M198" s="168" t="e">
        <f t="shared" ref="M198:M204" si="42">IF(ISBLANK(L198),0,+L198*$M$3)</f>
        <v>#N/A</v>
      </c>
      <c r="N198" s="145"/>
      <c r="O198" s="136" t="str">
        <f t="shared" si="41"/>
        <v>-</v>
      </c>
      <c r="P198" s="138" t="str">
        <f t="shared" si="38"/>
        <v>-</v>
      </c>
      <c r="Q198" s="138" t="str">
        <f t="shared" si="39"/>
        <v>-</v>
      </c>
      <c r="R198" s="149"/>
      <c r="S198" s="149"/>
      <c r="T198" s="135" t="str">
        <f>IF(ISBLANK(E198),"-",VLOOKUP(J198,'BDD 2'!$A$9:$B$72,2,FALSE))</f>
        <v>-</v>
      </c>
      <c r="U198" s="136" t="e">
        <f>IF(T198="Heure_creuse",VLOOKUP('ent1-&gt;ent2'!F198,'BDD 2'!$A$2:$H$6,5,FALSE),VLOOKUP('ent1-&gt;ent2'!F198,'BDD 2'!$A$2:$H$6,7,FALSE))</f>
        <v>#N/A</v>
      </c>
      <c r="V198" s="161">
        <f t="shared" ref="V198:V204" si="43">IF(T198="Heures_pleine",-15,-0.1)</f>
        <v>-0.1</v>
      </c>
      <c r="W198" s="136" t="str">
        <f t="shared" ref="W198:W204" si="44">IF(ISBLANK(F198),"-",L198+L198*V198)</f>
        <v>-</v>
      </c>
      <c r="X198" s="136" t="e">
        <f t="shared" ref="X198:X204" si="45">ABS(U198-W198)</f>
        <v>#N/A</v>
      </c>
      <c r="Y198" s="136" t="e">
        <f t="shared" ref="Y198:Y204" si="46">+IF(U198&gt;V198,$T$4,$V$4)</f>
        <v>#N/A</v>
      </c>
    </row>
    <row r="199" spans="1:25" ht="40.5" customHeight="1" x14ac:dyDescent="0.25">
      <c r="A199" s="108" t="s">
        <v>85</v>
      </c>
      <c r="B199" s="141"/>
      <c r="C199" s="142"/>
      <c r="D199" s="143"/>
      <c r="E199" s="143"/>
      <c r="F199" s="132"/>
      <c r="G199" s="144"/>
      <c r="H199" s="139" t="str">
        <f>IF(ISBLANK(F199),"-",VLOOKUP('ent1-&gt;ent2'!F199,'BDD 2'!$A$2:$H$6,2,FALSE))</f>
        <v>-</v>
      </c>
      <c r="I199" s="140" t="str">
        <f>IF(ISBLANK(F199),"-",VLOOKUP('ent1-&gt;ent2'!F199,'BDD 2'!$A$2:$H$6,3,FALSE))</f>
        <v>-</v>
      </c>
      <c r="J199" s="145"/>
      <c r="K199" s="135" t="str">
        <f t="shared" si="40"/>
        <v>-</v>
      </c>
      <c r="L199" s="175" t="e">
        <f>IF(F199="P1",G199*'BDD 2'!$D$2,VLOOKUP('ent1-&gt;ent2'!F199,'BDD 2'!$A$2:$H$6,4,FALSE))</f>
        <v>#N/A</v>
      </c>
      <c r="M199" s="168" t="e">
        <f t="shared" si="42"/>
        <v>#N/A</v>
      </c>
      <c r="N199" s="145"/>
      <c r="O199" s="136" t="str">
        <f t="shared" si="41"/>
        <v>-</v>
      </c>
      <c r="P199" s="138" t="str">
        <f t="shared" ref="P199:P204" si="47">IF(ISBLANK(J199),"-",J199-$P$4)</f>
        <v>-</v>
      </c>
      <c r="Q199" s="138" t="str">
        <f t="shared" ref="Q199:Q204" si="48">IF(ISBLANK(J199),"-",K199+$P$4)</f>
        <v>-</v>
      </c>
      <c r="R199" s="149"/>
      <c r="S199" s="149"/>
      <c r="T199" s="135" t="str">
        <f>IF(ISBLANK(E199),"-",VLOOKUP(J199,'BDD 2'!$A$9:$B$72,2,FALSE))</f>
        <v>-</v>
      </c>
      <c r="U199" s="136" t="e">
        <f>IF(T199="Heure_creuse",VLOOKUP('ent1-&gt;ent2'!F199,'BDD 2'!$A$2:$H$6,5,FALSE),VLOOKUP('ent1-&gt;ent2'!F199,'BDD 2'!$A$2:$H$6,7,FALSE))</f>
        <v>#N/A</v>
      </c>
      <c r="V199" s="161">
        <f t="shared" si="43"/>
        <v>-0.1</v>
      </c>
      <c r="W199" s="136" t="str">
        <f t="shared" si="44"/>
        <v>-</v>
      </c>
      <c r="X199" s="136" t="e">
        <f t="shared" si="45"/>
        <v>#N/A</v>
      </c>
      <c r="Y199" s="136" t="e">
        <f t="shared" si="46"/>
        <v>#N/A</v>
      </c>
    </row>
    <row r="200" spans="1:25" ht="40.5" customHeight="1" x14ac:dyDescent="0.25">
      <c r="A200" s="108" t="s">
        <v>85</v>
      </c>
      <c r="B200" s="141"/>
      <c r="C200" s="142"/>
      <c r="D200" s="143"/>
      <c r="E200" s="143"/>
      <c r="F200" s="132"/>
      <c r="G200" s="144"/>
      <c r="H200" s="139" t="str">
        <f>IF(ISBLANK(F200),"-",VLOOKUP('ent1-&gt;ent2'!F200,'BDD 2'!$A$2:$H$6,2,FALSE))</f>
        <v>-</v>
      </c>
      <c r="I200" s="140" t="str">
        <f>IF(ISBLANK(F200),"-",VLOOKUP('ent1-&gt;ent2'!F200,'BDD 2'!$A$2:$H$6,3,FALSE))</f>
        <v>-</v>
      </c>
      <c r="J200" s="145"/>
      <c r="K200" s="135" t="str">
        <f t="shared" si="40"/>
        <v>-</v>
      </c>
      <c r="L200" s="175" t="e">
        <f>IF(F200="P1",G200*'BDD 2'!$D$2,VLOOKUP('ent1-&gt;ent2'!F200,'BDD 2'!$A$2:$H$6,4,FALSE))</f>
        <v>#N/A</v>
      </c>
      <c r="M200" s="168" t="e">
        <f t="shared" si="42"/>
        <v>#N/A</v>
      </c>
      <c r="N200" s="145"/>
      <c r="O200" s="136" t="str">
        <f t="shared" si="41"/>
        <v>-</v>
      </c>
      <c r="P200" s="138" t="str">
        <f t="shared" si="47"/>
        <v>-</v>
      </c>
      <c r="Q200" s="138" t="str">
        <f t="shared" si="48"/>
        <v>-</v>
      </c>
      <c r="R200" s="149"/>
      <c r="S200" s="149"/>
      <c r="T200" s="135" t="str">
        <f>IF(ISBLANK(E200),"-",VLOOKUP(J200,'BDD 2'!$A$9:$B$72,2,FALSE))</f>
        <v>-</v>
      </c>
      <c r="U200" s="136" t="e">
        <f>IF(T200="Heure_creuse",VLOOKUP('ent1-&gt;ent2'!F200,'BDD 2'!$A$2:$H$6,5,FALSE),VLOOKUP('ent1-&gt;ent2'!F200,'BDD 2'!$A$2:$H$6,7,FALSE))</f>
        <v>#N/A</v>
      </c>
      <c r="V200" s="161">
        <f t="shared" si="43"/>
        <v>-0.1</v>
      </c>
      <c r="W200" s="136" t="str">
        <f t="shared" si="44"/>
        <v>-</v>
      </c>
      <c r="X200" s="136" t="e">
        <f t="shared" si="45"/>
        <v>#N/A</v>
      </c>
      <c r="Y200" s="136" t="e">
        <f t="shared" si="46"/>
        <v>#N/A</v>
      </c>
    </row>
    <row r="201" spans="1:25" ht="40.5" customHeight="1" x14ac:dyDescent="0.25">
      <c r="A201" s="108" t="s">
        <v>85</v>
      </c>
      <c r="B201" s="141"/>
      <c r="C201" s="142"/>
      <c r="D201" s="143"/>
      <c r="E201" s="143"/>
      <c r="F201" s="132"/>
      <c r="G201" s="144"/>
      <c r="H201" s="139" t="str">
        <f>IF(ISBLANK(F201),"-",VLOOKUP('ent1-&gt;ent2'!F201,'BDD 2'!$A$2:$H$6,2,FALSE))</f>
        <v>-</v>
      </c>
      <c r="I201" s="140" t="str">
        <f>IF(ISBLANK(F201),"-",VLOOKUP('ent1-&gt;ent2'!F201,'BDD 2'!$A$2:$H$6,3,FALSE))</f>
        <v>-</v>
      </c>
      <c r="J201" s="145"/>
      <c r="K201" s="135" t="str">
        <f t="shared" si="40"/>
        <v>-</v>
      </c>
      <c r="L201" s="175" t="e">
        <f>IF(F201="P1",G201*'BDD 2'!$D$2,VLOOKUP('ent1-&gt;ent2'!F201,'BDD 2'!$A$2:$H$6,4,FALSE))</f>
        <v>#N/A</v>
      </c>
      <c r="M201" s="168" t="e">
        <f t="shared" si="42"/>
        <v>#N/A</v>
      </c>
      <c r="N201" s="145"/>
      <c r="O201" s="136" t="str">
        <f t="shared" si="41"/>
        <v>-</v>
      </c>
      <c r="P201" s="138" t="str">
        <f t="shared" si="47"/>
        <v>-</v>
      </c>
      <c r="Q201" s="138" t="str">
        <f t="shared" si="48"/>
        <v>-</v>
      </c>
      <c r="R201" s="149"/>
      <c r="S201" s="149"/>
      <c r="T201" s="135" t="str">
        <f>IF(ISBLANK(E201),"-",VLOOKUP(J201,'BDD 2'!$A$9:$B$72,2,FALSE))</f>
        <v>-</v>
      </c>
      <c r="U201" s="136" t="e">
        <f>IF(T201="Heure_creuse",VLOOKUP('ent1-&gt;ent2'!F201,'BDD 2'!$A$2:$H$6,5,FALSE),VLOOKUP('ent1-&gt;ent2'!F201,'BDD 2'!$A$2:$H$6,7,FALSE))</f>
        <v>#N/A</v>
      </c>
      <c r="V201" s="161">
        <f t="shared" si="43"/>
        <v>-0.1</v>
      </c>
      <c r="W201" s="136" t="str">
        <f t="shared" si="44"/>
        <v>-</v>
      </c>
      <c r="X201" s="136" t="e">
        <f t="shared" si="45"/>
        <v>#N/A</v>
      </c>
      <c r="Y201" s="136" t="e">
        <f t="shared" si="46"/>
        <v>#N/A</v>
      </c>
    </row>
    <row r="202" spans="1:25" ht="40.5" customHeight="1" x14ac:dyDescent="0.25">
      <c r="A202" s="108" t="s">
        <v>85</v>
      </c>
      <c r="B202" s="141"/>
      <c r="C202" s="142"/>
      <c r="D202" s="143"/>
      <c r="E202" s="143"/>
      <c r="F202" s="132"/>
      <c r="G202" s="144"/>
      <c r="H202" s="139" t="str">
        <f>IF(ISBLANK(F202),"-",VLOOKUP('ent1-&gt;ent2'!F202,'BDD 2'!$A$2:$H$6,2,FALSE))</f>
        <v>-</v>
      </c>
      <c r="I202" s="140" t="str">
        <f>IF(ISBLANK(F202),"-",VLOOKUP('ent1-&gt;ent2'!F202,'BDD 2'!$A$2:$H$6,3,FALSE))</f>
        <v>-</v>
      </c>
      <c r="J202" s="145"/>
      <c r="K202" s="135" t="str">
        <f t="shared" si="40"/>
        <v>-</v>
      </c>
      <c r="L202" s="175" t="e">
        <f>IF(F202="P1",G202*'BDD 2'!$D$2,VLOOKUP('ent1-&gt;ent2'!F202,'BDD 2'!$A$2:$H$6,4,FALSE))</f>
        <v>#N/A</v>
      </c>
      <c r="M202" s="168" t="e">
        <f t="shared" si="42"/>
        <v>#N/A</v>
      </c>
      <c r="N202" s="145"/>
      <c r="O202" s="136" t="str">
        <f t="shared" si="41"/>
        <v>-</v>
      </c>
      <c r="P202" s="138" t="str">
        <f t="shared" si="47"/>
        <v>-</v>
      </c>
      <c r="Q202" s="138" t="str">
        <f t="shared" si="48"/>
        <v>-</v>
      </c>
      <c r="R202" s="149"/>
      <c r="S202" s="149"/>
      <c r="T202" s="135" t="str">
        <f>IF(ISBLANK(E202),"-",VLOOKUP(J202,'BDD 2'!$A$9:$B$72,2,FALSE))</f>
        <v>-</v>
      </c>
      <c r="U202" s="136" t="e">
        <f>IF(T202="Heure_creuse",VLOOKUP('ent1-&gt;ent2'!F202,'BDD 2'!$A$2:$H$6,5,FALSE),VLOOKUP('ent1-&gt;ent2'!F202,'BDD 2'!$A$2:$H$6,7,FALSE))</f>
        <v>#N/A</v>
      </c>
      <c r="V202" s="161">
        <f t="shared" si="43"/>
        <v>-0.1</v>
      </c>
      <c r="W202" s="136" t="str">
        <f t="shared" si="44"/>
        <v>-</v>
      </c>
      <c r="X202" s="136" t="e">
        <f t="shared" si="45"/>
        <v>#N/A</v>
      </c>
      <c r="Y202" s="136" t="e">
        <f t="shared" si="46"/>
        <v>#N/A</v>
      </c>
    </row>
    <row r="203" spans="1:25" ht="40.5" customHeight="1" x14ac:dyDescent="0.25">
      <c r="A203" s="108" t="s">
        <v>85</v>
      </c>
      <c r="B203" s="141"/>
      <c r="C203" s="142"/>
      <c r="D203" s="143"/>
      <c r="E203" s="143"/>
      <c r="F203" s="132"/>
      <c r="G203" s="144"/>
      <c r="H203" s="139" t="str">
        <f>IF(ISBLANK(F203),"-",VLOOKUP('ent1-&gt;ent2'!F203,'BDD 2'!$A$2:$H$6,2,FALSE))</f>
        <v>-</v>
      </c>
      <c r="I203" s="140" t="str">
        <f>IF(ISBLANK(F203),"-",VLOOKUP('ent1-&gt;ent2'!F203,'BDD 2'!$A$2:$H$6,3,FALSE))</f>
        <v>-</v>
      </c>
      <c r="J203" s="145"/>
      <c r="K203" s="135" t="str">
        <f t="shared" si="40"/>
        <v>-</v>
      </c>
      <c r="L203" s="175" t="e">
        <f>IF(F203="P1",G203*'BDD 2'!$D$2,VLOOKUP('ent1-&gt;ent2'!F203,'BDD 2'!$A$2:$H$6,4,FALSE))</f>
        <v>#N/A</v>
      </c>
      <c r="M203" s="168" t="e">
        <f t="shared" si="42"/>
        <v>#N/A</v>
      </c>
      <c r="N203" s="145"/>
      <c r="O203" s="136" t="str">
        <f t="shared" si="41"/>
        <v>-</v>
      </c>
      <c r="P203" s="138" t="str">
        <f t="shared" si="47"/>
        <v>-</v>
      </c>
      <c r="Q203" s="138" t="str">
        <f t="shared" si="48"/>
        <v>-</v>
      </c>
      <c r="R203" s="149"/>
      <c r="S203" s="149"/>
      <c r="T203" s="135" t="str">
        <f>IF(ISBLANK(E203),"-",VLOOKUP(J203,'BDD 2'!$A$9:$B$72,2,FALSE))</f>
        <v>-</v>
      </c>
      <c r="U203" s="136" t="e">
        <f>IF(T203="Heure_creuse",VLOOKUP('ent1-&gt;ent2'!F203,'BDD 2'!$A$2:$H$6,5,FALSE),VLOOKUP('ent1-&gt;ent2'!F203,'BDD 2'!$A$2:$H$6,7,FALSE))</f>
        <v>#N/A</v>
      </c>
      <c r="V203" s="161">
        <f t="shared" si="43"/>
        <v>-0.1</v>
      </c>
      <c r="W203" s="136" t="str">
        <f t="shared" si="44"/>
        <v>-</v>
      </c>
      <c r="X203" s="136" t="e">
        <f t="shared" si="45"/>
        <v>#N/A</v>
      </c>
      <c r="Y203" s="136" t="e">
        <f t="shared" si="46"/>
        <v>#N/A</v>
      </c>
    </row>
    <row r="204" spans="1:25" ht="40.5" customHeight="1" x14ac:dyDescent="0.25">
      <c r="A204" s="108" t="s">
        <v>85</v>
      </c>
      <c r="B204" s="141"/>
      <c r="C204" s="142"/>
      <c r="D204" s="143"/>
      <c r="E204" s="143"/>
      <c r="F204" s="132"/>
      <c r="G204" s="144"/>
      <c r="H204" s="139" t="str">
        <f>IF(ISBLANK(F204),"-",VLOOKUP('ent1-&gt;ent2'!F204,'BDD 2'!$A$2:$H$6,2,FALSE))</f>
        <v>-</v>
      </c>
      <c r="I204" s="140" t="str">
        <f>IF(ISBLANK(F204),"-",VLOOKUP('ent1-&gt;ent2'!F204,'BDD 2'!$A$2:$H$6,3,FALSE))</f>
        <v>-</v>
      </c>
      <c r="J204" s="145"/>
      <c r="K204" s="135" t="str">
        <f t="shared" si="40"/>
        <v>-</v>
      </c>
      <c r="L204" s="175" t="e">
        <f>IF(F204="P1",G204*'BDD 2'!$D$2,VLOOKUP('ent1-&gt;ent2'!F204,'BDD 2'!$A$2:$H$6,4,FALSE))</f>
        <v>#N/A</v>
      </c>
      <c r="M204" s="168" t="e">
        <f t="shared" si="42"/>
        <v>#N/A</v>
      </c>
      <c r="N204" s="145"/>
      <c r="O204" s="136" t="str">
        <f t="shared" si="41"/>
        <v>-</v>
      </c>
      <c r="P204" s="138" t="str">
        <f t="shared" si="47"/>
        <v>-</v>
      </c>
      <c r="Q204" s="138" t="str">
        <f t="shared" si="48"/>
        <v>-</v>
      </c>
      <c r="R204" s="149"/>
      <c r="S204" s="149"/>
      <c r="T204" s="135" t="str">
        <f>IF(ISBLANK(E204),"-",VLOOKUP(J204,'BDD 2'!$A$9:$B$72,2,FALSE))</f>
        <v>-</v>
      </c>
      <c r="U204" s="136" t="e">
        <f>IF(T204="Heure_creuse",VLOOKUP('ent1-&gt;ent2'!F204,'BDD 2'!$A$2:$H$6,5,FALSE),VLOOKUP('ent1-&gt;ent2'!F204,'BDD 2'!$A$2:$H$6,7,FALSE))</f>
        <v>#N/A</v>
      </c>
      <c r="V204" s="161">
        <f t="shared" si="43"/>
        <v>-0.1</v>
      </c>
      <c r="W204" s="136" t="str">
        <f t="shared" si="44"/>
        <v>-</v>
      </c>
      <c r="X204" s="136" t="e">
        <f t="shared" si="45"/>
        <v>#N/A</v>
      </c>
      <c r="Y204" s="136" t="e">
        <f t="shared" si="46"/>
        <v>#N/A</v>
      </c>
    </row>
  </sheetData>
  <mergeCells count="20">
    <mergeCell ref="Y2:Y4"/>
    <mergeCell ref="X2:X4"/>
    <mergeCell ref="V2:V3"/>
    <mergeCell ref="U2:U3"/>
    <mergeCell ref="W2:W3"/>
    <mergeCell ref="B2:B3"/>
    <mergeCell ref="O2:O3"/>
    <mergeCell ref="N2:N3"/>
    <mergeCell ref="L2:L3"/>
    <mergeCell ref="H2:H3"/>
    <mergeCell ref="G2:G3"/>
    <mergeCell ref="F2:F3"/>
    <mergeCell ref="D2:D3"/>
    <mergeCell ref="C2:C3"/>
    <mergeCell ref="T2:T3"/>
    <mergeCell ref="K2:K3"/>
    <mergeCell ref="J2:J3"/>
    <mergeCell ref="I2:I3"/>
    <mergeCell ref="E2:E3"/>
    <mergeCell ref="P2:Q2"/>
  </mergeCells>
  <phoneticPr fontId="22" type="noConversion"/>
  <dataValidations count="1">
    <dataValidation type="list" allowBlank="1" showInputMessage="1" showErrorMessage="1" sqref="F5:F204" xr:uid="{37BA9238-95FC-4A96-BBD9-AE241984E07D}">
      <formula1>prestation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3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E5252-A1D4-47F0-B45B-2A14714D009B}">
  <sheetPr codeName="Feuil6">
    <pageSetUpPr fitToPage="1"/>
  </sheetPr>
  <dimension ref="A1:K204"/>
  <sheetViews>
    <sheetView zoomScaleNormal="100" workbookViewId="0">
      <pane ySplit="4" topLeftCell="A5" activePane="bottomLeft" state="frozen"/>
      <selection pane="bottomLeft" activeCell="B17" sqref="B17"/>
    </sheetView>
  </sheetViews>
  <sheetFormatPr baseColWidth="10" defaultColWidth="11.5703125" defaultRowHeight="15" x14ac:dyDescent="0.25"/>
  <cols>
    <col min="1" max="1" width="11.5703125" style="2" bestFit="1" customWidth="1"/>
    <col min="2" max="2" width="24.140625" style="2" bestFit="1" customWidth="1"/>
    <col min="3" max="3" width="17.85546875" style="8" customWidth="1"/>
    <col min="4" max="4" width="14.42578125" style="15" customWidth="1"/>
    <col min="5" max="6" width="14.42578125" style="9" customWidth="1"/>
    <col min="7" max="8" width="16" style="113" customWidth="1"/>
    <col min="9" max="9" width="18.140625" style="11" customWidth="1"/>
    <col min="10" max="10" width="10.42578125" style="9" bestFit="1" customWidth="1"/>
    <col min="11" max="11" width="15.7109375" style="21" customWidth="1"/>
    <col min="12" max="16384" width="11.5703125" style="2"/>
  </cols>
  <sheetData>
    <row r="1" spans="1:11" ht="141" customHeight="1" x14ac:dyDescent="0.25">
      <c r="B1" s="110" t="s">
        <v>50</v>
      </c>
      <c r="C1" s="95"/>
      <c r="D1" s="105"/>
      <c r="E1" s="103"/>
      <c r="F1" s="103"/>
      <c r="I1" s="186"/>
      <c r="J1" s="103"/>
      <c r="K1" s="96"/>
    </row>
    <row r="2" spans="1:11" s="108" customFormat="1" ht="27.75" customHeight="1" x14ac:dyDescent="0.25">
      <c r="B2" s="200" t="s">
        <v>54</v>
      </c>
      <c r="C2" s="202" t="s">
        <v>40</v>
      </c>
      <c r="D2" s="199" t="s">
        <v>18</v>
      </c>
      <c r="E2" s="197" t="s">
        <v>42</v>
      </c>
      <c r="F2" s="197" t="s">
        <v>47</v>
      </c>
      <c r="G2" s="201" t="s">
        <v>51</v>
      </c>
      <c r="H2" s="201"/>
      <c r="I2" s="209" t="s">
        <v>48</v>
      </c>
      <c r="J2" s="210" t="s">
        <v>55</v>
      </c>
      <c r="K2" s="203" t="s">
        <v>23</v>
      </c>
    </row>
    <row r="3" spans="1:11" s="108" customFormat="1" ht="27.75" customHeight="1" x14ac:dyDescent="0.25">
      <c r="B3" s="200"/>
      <c r="C3" s="202"/>
      <c r="D3" s="199"/>
      <c r="E3" s="197"/>
      <c r="F3" s="197"/>
      <c r="G3" s="112" t="s">
        <v>52</v>
      </c>
      <c r="H3" s="112" t="s">
        <v>53</v>
      </c>
      <c r="I3" s="209"/>
      <c r="J3" s="210"/>
      <c r="K3" s="203"/>
    </row>
    <row r="4" spans="1:11" s="108" customFormat="1" ht="27.75" customHeight="1" x14ac:dyDescent="0.25">
      <c r="B4" s="115" t="s">
        <v>86</v>
      </c>
      <c r="C4" s="115"/>
      <c r="D4" s="115"/>
      <c r="E4" s="115"/>
      <c r="F4" s="115"/>
      <c r="G4" s="208">
        <v>2.0833333333333332E-2</v>
      </c>
      <c r="H4" s="208"/>
      <c r="I4" s="187"/>
      <c r="J4" s="115"/>
      <c r="K4" s="115"/>
    </row>
    <row r="5" spans="1:11" s="108" customFormat="1" ht="24" customHeight="1" x14ac:dyDescent="0.25">
      <c r="A5" s="108" t="s">
        <v>87</v>
      </c>
      <c r="B5" s="155">
        <v>44089</v>
      </c>
      <c r="C5" s="157">
        <v>44076</v>
      </c>
      <c r="D5" s="164">
        <v>4.1666666666666664E-2</v>
      </c>
      <c r="E5" s="185">
        <v>0.6875</v>
      </c>
      <c r="F5" s="152">
        <f>+E5+D5</f>
        <v>0.72916666666666663</v>
      </c>
      <c r="G5" s="154">
        <f>IF(ISBLANK(E5),"-",E5-$G$4)</f>
        <v>0.66666666666666663</v>
      </c>
      <c r="H5" s="154">
        <f>IF(ISBLANK(E5),"-",F5+$G$4)</f>
        <v>0.75</v>
      </c>
      <c r="I5" s="188" t="str">
        <f>IF(ISBLANK(E5),"-",VLOOKUP(E5,'BDD 2'!$A$9:$B$72,2,FALSE))</f>
        <v>Heure_creuse</v>
      </c>
      <c r="J5" s="163">
        <f>IF(T5="Heures_pleine",-15,-0.1)</f>
        <v>-0.1</v>
      </c>
      <c r="K5" s="153">
        <f>IF(I5='BDD 2'!$D$9,VLOOKUP('ent2-&gt;ent1'!D5,'BDD 2'!C10:E12,2,FALSE),VLOOKUP('ent2-&gt;ent1'!D5,'BDD 2'!C10:E12,3,FALSE))</f>
        <v>58</v>
      </c>
    </row>
    <row r="6" spans="1:11" s="108" customFormat="1" ht="24" customHeight="1" x14ac:dyDescent="0.25">
      <c r="A6" s="108" t="s">
        <v>87</v>
      </c>
      <c r="B6" s="162">
        <v>44037</v>
      </c>
      <c r="C6" s="137"/>
      <c r="D6" s="133">
        <v>4.1666666666667629E-2</v>
      </c>
      <c r="E6" s="184">
        <v>0.6875</v>
      </c>
      <c r="F6" s="152">
        <f t="shared" ref="F6:F69" si="0">+E6+D6</f>
        <v>0.72916666666666763</v>
      </c>
      <c r="G6" s="154">
        <f t="shared" ref="G6:G69" si="1">IF(ISBLANK(E6),"-",E6-$G$4)</f>
        <v>0.66666666666666663</v>
      </c>
      <c r="H6" s="154">
        <f t="shared" ref="H6:H69" si="2">IF(ISBLANK(E6),"-",F6+$G$4)</f>
        <v>0.750000000000001</v>
      </c>
      <c r="I6" s="188" t="str">
        <f>IF(ISBLANK(E6),"-",VLOOKUP(E6,'BDD 2'!$A$9:$B$72,2,FALSE))</f>
        <v>Heure_creuse</v>
      </c>
      <c r="J6" s="163">
        <f t="shared" ref="J6:J69" si="3">IF(T6="Heures_pleine",-15,-0.1)</f>
        <v>-0.1</v>
      </c>
      <c r="K6" s="153" t="e">
        <f>IF(I6='BDD 2'!$D$9,VLOOKUP('ent2-&gt;ent1'!D6,'BDD 2'!C11:E13,2,FALSE),VLOOKUP('ent2-&gt;ent1'!D6,'BDD 2'!C11:E13,3,FALSE))</f>
        <v>#N/A</v>
      </c>
    </row>
    <row r="7" spans="1:11" s="108" customFormat="1" ht="24" customHeight="1" x14ac:dyDescent="0.25">
      <c r="A7" s="108" t="s">
        <v>87</v>
      </c>
      <c r="B7" s="162">
        <v>44040</v>
      </c>
      <c r="C7" s="137"/>
      <c r="D7" s="133">
        <v>4.1666666666666963E-2</v>
      </c>
      <c r="E7" s="184">
        <v>0.64583333333333337</v>
      </c>
      <c r="F7" s="152">
        <f t="shared" si="0"/>
        <v>0.68750000000000033</v>
      </c>
      <c r="G7" s="154">
        <f t="shared" si="1"/>
        <v>0.625</v>
      </c>
      <c r="H7" s="154">
        <f t="shared" si="2"/>
        <v>0.7083333333333337</v>
      </c>
      <c r="I7" s="188" t="str">
        <f>IF(ISBLANK(E7),"-",VLOOKUP(E7,'BDD 2'!$A$9:$B$72,2,FALSE))</f>
        <v>Heure_creuse</v>
      </c>
      <c r="J7" s="163">
        <f t="shared" si="3"/>
        <v>-0.1</v>
      </c>
      <c r="K7" s="153" t="e">
        <f>IF(I7='BDD 2'!$D$9,VLOOKUP('ent2-&gt;ent1'!D7,'BDD 2'!C12:E14,2,FALSE),VLOOKUP('ent2-&gt;ent1'!D7,'BDD 2'!C12:E14,3,FALSE))</f>
        <v>#N/A</v>
      </c>
    </row>
    <row r="8" spans="1:11" s="108" customFormat="1" ht="24" customHeight="1" x14ac:dyDescent="0.25">
      <c r="A8" s="108" t="s">
        <v>87</v>
      </c>
      <c r="B8" s="162">
        <v>44043</v>
      </c>
      <c r="C8" s="137"/>
      <c r="D8" s="133">
        <v>4.1666666666666963E-2</v>
      </c>
      <c r="E8" s="184">
        <v>0.64583333333333337</v>
      </c>
      <c r="F8" s="152">
        <f t="shared" si="0"/>
        <v>0.68750000000000033</v>
      </c>
      <c r="G8" s="154">
        <f t="shared" si="1"/>
        <v>0.625</v>
      </c>
      <c r="H8" s="154">
        <f t="shared" si="2"/>
        <v>0.7083333333333337</v>
      </c>
      <c r="I8" s="188" t="str">
        <f>IF(ISBLANK(E8),"-",VLOOKUP(E8,'BDD 2'!$A$9:$B$72,2,FALSE))</f>
        <v>Heure_creuse</v>
      </c>
      <c r="J8" s="163">
        <f t="shared" si="3"/>
        <v>-0.1</v>
      </c>
      <c r="K8" s="153" t="e">
        <f>IF(I8='BDD 2'!$D$9,VLOOKUP('ent2-&gt;ent1'!D8,'BDD 2'!C13:E15,2,FALSE),VLOOKUP('ent2-&gt;ent1'!D8,'BDD 2'!C13:E15,3,FALSE))</f>
        <v>#N/A</v>
      </c>
    </row>
    <row r="9" spans="1:11" s="108" customFormat="1" ht="24" customHeight="1" x14ac:dyDescent="0.25">
      <c r="A9" s="108" t="s">
        <v>87</v>
      </c>
      <c r="B9" s="162">
        <v>44044</v>
      </c>
      <c r="C9" s="137"/>
      <c r="D9" s="133">
        <v>4.1666666666667018E-2</v>
      </c>
      <c r="E9" s="184">
        <v>0.45833333333333331</v>
      </c>
      <c r="F9" s="152">
        <f t="shared" si="0"/>
        <v>0.50000000000000033</v>
      </c>
      <c r="G9" s="154">
        <f t="shared" si="1"/>
        <v>0.4375</v>
      </c>
      <c r="H9" s="154">
        <f t="shared" si="2"/>
        <v>0.5208333333333337</v>
      </c>
      <c r="I9" s="188" t="str">
        <f>IF(ISBLANK(E9),"-",VLOOKUP(E9,'BDD 2'!$A$9:$B$72,2,FALSE))</f>
        <v>Heure_creuse</v>
      </c>
      <c r="J9" s="163">
        <f t="shared" si="3"/>
        <v>-0.1</v>
      </c>
      <c r="K9" s="153" t="e">
        <f>IF(I9='BDD 2'!$D$9,VLOOKUP('ent2-&gt;ent1'!D9,'BDD 2'!C14:E16,2,FALSE),VLOOKUP('ent2-&gt;ent1'!D9,'BDD 2'!C14:E16,3,FALSE))</f>
        <v>#N/A</v>
      </c>
    </row>
    <row r="10" spans="1:11" s="108" customFormat="1" ht="24" customHeight="1" x14ac:dyDescent="0.25">
      <c r="A10" s="108" t="s">
        <v>87</v>
      </c>
      <c r="B10" s="162">
        <v>44061</v>
      </c>
      <c r="C10" s="137"/>
      <c r="D10" s="133">
        <v>4.1666666666667407E-2</v>
      </c>
      <c r="E10" s="184">
        <v>0.60416666666666663</v>
      </c>
      <c r="F10" s="152">
        <f t="shared" si="0"/>
        <v>0.64583333333333404</v>
      </c>
      <c r="G10" s="154">
        <f t="shared" si="1"/>
        <v>0.58333333333333326</v>
      </c>
      <c r="H10" s="154">
        <f t="shared" si="2"/>
        <v>0.66666666666666741</v>
      </c>
      <c r="I10" s="188" t="str">
        <f>IF(ISBLANK(E10),"-",VLOOKUP(E10,'BDD 2'!$A$9:$B$72,2,FALSE))</f>
        <v>Heure_creuse</v>
      </c>
      <c r="J10" s="163">
        <f t="shared" si="3"/>
        <v>-0.1</v>
      </c>
      <c r="K10" s="153" t="e">
        <f>IF(I10='BDD 2'!$D$9,VLOOKUP('ent2-&gt;ent1'!D10,'BDD 2'!C15:E17,2,FALSE),VLOOKUP('ent2-&gt;ent1'!D10,'BDD 2'!C15:E17,3,FALSE))</f>
        <v>#N/A</v>
      </c>
    </row>
    <row r="11" spans="1:11" s="108" customFormat="1" ht="24" customHeight="1" x14ac:dyDescent="0.25">
      <c r="A11" s="108" t="s">
        <v>87</v>
      </c>
      <c r="B11" s="162"/>
      <c r="C11" s="137"/>
      <c r="D11" s="133"/>
      <c r="E11" s="184"/>
      <c r="F11" s="152">
        <f t="shared" si="0"/>
        <v>0</v>
      </c>
      <c r="G11" s="154" t="str">
        <f t="shared" si="1"/>
        <v>-</v>
      </c>
      <c r="H11" s="154" t="str">
        <f t="shared" si="2"/>
        <v>-</v>
      </c>
      <c r="I11" s="188" t="str">
        <f>IF(ISBLANK(E11),"-",VLOOKUP(E11,'BDD 2'!$A$9:$B$72,2,FALSE))</f>
        <v>-</v>
      </c>
      <c r="J11" s="163">
        <f t="shared" si="3"/>
        <v>-0.1</v>
      </c>
      <c r="K11" s="153" t="e">
        <f>IF(I11='BDD 2'!$D$9,VLOOKUP('ent2-&gt;ent1'!D11,'BDD 2'!C16:E18,2,FALSE),VLOOKUP('ent2-&gt;ent1'!D11,'BDD 2'!C16:E18,3,FALSE))</f>
        <v>#N/A</v>
      </c>
    </row>
    <row r="12" spans="1:11" s="108" customFormat="1" ht="24" customHeight="1" x14ac:dyDescent="0.25">
      <c r="A12" s="108" t="s">
        <v>87</v>
      </c>
      <c r="B12" s="162"/>
      <c r="C12" s="137"/>
      <c r="D12" s="133"/>
      <c r="E12" s="184"/>
      <c r="F12" s="152">
        <f t="shared" si="0"/>
        <v>0</v>
      </c>
      <c r="G12" s="154" t="str">
        <f t="shared" si="1"/>
        <v>-</v>
      </c>
      <c r="H12" s="154" t="str">
        <f t="shared" si="2"/>
        <v>-</v>
      </c>
      <c r="I12" s="188" t="str">
        <f>IF(ISBLANK(E12),"-",VLOOKUP(E12,'BDD 2'!$A$9:$B$72,2,FALSE))</f>
        <v>-</v>
      </c>
      <c r="J12" s="163">
        <f t="shared" si="3"/>
        <v>-0.1</v>
      </c>
      <c r="K12" s="153" t="e">
        <f>IF(I12='BDD 2'!$D$9,VLOOKUP('ent2-&gt;ent1'!D12,'BDD 2'!C17:E19,2,FALSE),VLOOKUP('ent2-&gt;ent1'!D12,'BDD 2'!C17:E19,3,FALSE))</f>
        <v>#N/A</v>
      </c>
    </row>
    <row r="13" spans="1:11" s="108" customFormat="1" ht="24" customHeight="1" x14ac:dyDescent="0.25">
      <c r="A13" s="108" t="s">
        <v>87</v>
      </c>
      <c r="B13" s="162"/>
      <c r="C13" s="137"/>
      <c r="D13" s="133"/>
      <c r="E13" s="184"/>
      <c r="F13" s="152">
        <f t="shared" si="0"/>
        <v>0</v>
      </c>
      <c r="G13" s="154" t="str">
        <f t="shared" si="1"/>
        <v>-</v>
      </c>
      <c r="H13" s="154" t="str">
        <f t="shared" si="2"/>
        <v>-</v>
      </c>
      <c r="I13" s="188" t="str">
        <f>IF(ISBLANK(E13),"-",VLOOKUP(E13,'BDD 2'!$A$9:$B$72,2,FALSE))</f>
        <v>-</v>
      </c>
      <c r="J13" s="163">
        <f t="shared" si="3"/>
        <v>-0.1</v>
      </c>
      <c r="K13" s="153" t="e">
        <f>IF(I13='BDD 2'!$D$9,VLOOKUP('ent2-&gt;ent1'!D13,'BDD 2'!C18:E20,2,FALSE),VLOOKUP('ent2-&gt;ent1'!D13,'BDD 2'!C18:E20,3,FALSE))</f>
        <v>#N/A</v>
      </c>
    </row>
    <row r="14" spans="1:11" s="108" customFormat="1" ht="24" customHeight="1" x14ac:dyDescent="0.25">
      <c r="A14" s="108" t="s">
        <v>87</v>
      </c>
      <c r="B14" s="162"/>
      <c r="C14" s="137"/>
      <c r="D14" s="133"/>
      <c r="E14" s="184"/>
      <c r="F14" s="152">
        <f t="shared" si="0"/>
        <v>0</v>
      </c>
      <c r="G14" s="154" t="str">
        <f t="shared" si="1"/>
        <v>-</v>
      </c>
      <c r="H14" s="154" t="str">
        <f t="shared" si="2"/>
        <v>-</v>
      </c>
      <c r="I14" s="188" t="str">
        <f>IF(ISBLANK(E14),"-",VLOOKUP(E14,'BDD 2'!$A$9:$B$72,2,FALSE))</f>
        <v>-</v>
      </c>
      <c r="J14" s="163">
        <f t="shared" si="3"/>
        <v>-0.1</v>
      </c>
      <c r="K14" s="153" t="e">
        <f>IF(I14='BDD 2'!$D$9,VLOOKUP('ent2-&gt;ent1'!D14,'BDD 2'!C19:E21,2,FALSE),VLOOKUP('ent2-&gt;ent1'!D14,'BDD 2'!C19:E21,3,FALSE))</f>
        <v>#N/A</v>
      </c>
    </row>
    <row r="15" spans="1:11" s="108" customFormat="1" ht="24" customHeight="1" x14ac:dyDescent="0.25">
      <c r="A15" s="108" t="s">
        <v>87</v>
      </c>
      <c r="B15" s="162"/>
      <c r="C15" s="137"/>
      <c r="D15" s="133"/>
      <c r="E15" s="184"/>
      <c r="F15" s="152">
        <f t="shared" si="0"/>
        <v>0</v>
      </c>
      <c r="G15" s="154" t="str">
        <f t="shared" si="1"/>
        <v>-</v>
      </c>
      <c r="H15" s="154" t="str">
        <f t="shared" si="2"/>
        <v>-</v>
      </c>
      <c r="I15" s="188" t="str">
        <f>IF(ISBLANK(E15),"-",VLOOKUP(E15,'BDD 2'!$A$9:$B$72,2,FALSE))</f>
        <v>-</v>
      </c>
      <c r="J15" s="163">
        <f t="shared" si="3"/>
        <v>-0.1</v>
      </c>
      <c r="K15" s="153" t="e">
        <f>IF(I15='BDD 2'!$D$9,VLOOKUP('ent2-&gt;ent1'!D15,'BDD 2'!C20:E22,2,FALSE),VLOOKUP('ent2-&gt;ent1'!D15,'BDD 2'!C20:E22,3,FALSE))</f>
        <v>#N/A</v>
      </c>
    </row>
    <row r="16" spans="1:11" s="108" customFormat="1" ht="24" customHeight="1" x14ac:dyDescent="0.25">
      <c r="A16" s="108" t="s">
        <v>87</v>
      </c>
      <c r="B16" s="162"/>
      <c r="C16" s="137"/>
      <c r="D16" s="133"/>
      <c r="E16" s="184"/>
      <c r="F16" s="152">
        <f t="shared" si="0"/>
        <v>0</v>
      </c>
      <c r="G16" s="154" t="str">
        <f t="shared" si="1"/>
        <v>-</v>
      </c>
      <c r="H16" s="154" t="str">
        <f t="shared" si="2"/>
        <v>-</v>
      </c>
      <c r="I16" s="188" t="str">
        <f>IF(ISBLANK(E16),"-",VLOOKUP(E16,'BDD 2'!$A$9:$B$72,2,FALSE))</f>
        <v>-</v>
      </c>
      <c r="J16" s="163">
        <f t="shared" si="3"/>
        <v>-0.1</v>
      </c>
      <c r="K16" s="153" t="e">
        <f>IF(I16='BDD 2'!$D$9,VLOOKUP('ent2-&gt;ent1'!D16,'BDD 2'!C21:E23,2,FALSE),VLOOKUP('ent2-&gt;ent1'!D16,'BDD 2'!C21:E23,3,FALSE))</f>
        <v>#N/A</v>
      </c>
    </row>
    <row r="17" spans="1:11" s="108" customFormat="1" ht="24" customHeight="1" x14ac:dyDescent="0.25">
      <c r="A17" s="108" t="s">
        <v>87</v>
      </c>
      <c r="B17" s="162"/>
      <c r="C17" s="137"/>
      <c r="D17" s="133"/>
      <c r="E17" s="184"/>
      <c r="F17" s="152">
        <f t="shared" si="0"/>
        <v>0</v>
      </c>
      <c r="G17" s="154" t="str">
        <f t="shared" si="1"/>
        <v>-</v>
      </c>
      <c r="H17" s="154" t="str">
        <f t="shared" si="2"/>
        <v>-</v>
      </c>
      <c r="I17" s="188" t="str">
        <f>IF(ISBLANK(E17),"-",VLOOKUP(E17,'BDD 2'!$A$9:$B$72,2,FALSE))</f>
        <v>-</v>
      </c>
      <c r="J17" s="163">
        <f t="shared" si="3"/>
        <v>-0.1</v>
      </c>
      <c r="K17" s="153" t="e">
        <f>IF(I17='BDD 2'!$D$9,VLOOKUP('ent2-&gt;ent1'!D17,'BDD 2'!C22:E24,2,FALSE),VLOOKUP('ent2-&gt;ent1'!D17,'BDD 2'!C22:E24,3,FALSE))</f>
        <v>#N/A</v>
      </c>
    </row>
    <row r="18" spans="1:11" s="108" customFormat="1" ht="24" customHeight="1" x14ac:dyDescent="0.25">
      <c r="A18" s="108" t="s">
        <v>87</v>
      </c>
      <c r="B18" s="162"/>
      <c r="C18" s="137"/>
      <c r="D18" s="133"/>
      <c r="E18" s="184"/>
      <c r="F18" s="152">
        <f t="shared" si="0"/>
        <v>0</v>
      </c>
      <c r="G18" s="154" t="str">
        <f t="shared" si="1"/>
        <v>-</v>
      </c>
      <c r="H18" s="154" t="str">
        <f t="shared" si="2"/>
        <v>-</v>
      </c>
      <c r="I18" s="188" t="str">
        <f>IF(ISBLANK(E18),"-",VLOOKUP(E18,'BDD 2'!$A$9:$B$72,2,FALSE))</f>
        <v>-</v>
      </c>
      <c r="J18" s="163">
        <f t="shared" si="3"/>
        <v>-0.1</v>
      </c>
      <c r="K18" s="153" t="e">
        <f>IF(I18='BDD 2'!$D$9,VLOOKUP('ent2-&gt;ent1'!D18,'BDD 2'!C23:E25,2,FALSE),VLOOKUP('ent2-&gt;ent1'!D18,'BDD 2'!C23:E25,3,FALSE))</f>
        <v>#N/A</v>
      </c>
    </row>
    <row r="19" spans="1:11" s="108" customFormat="1" ht="24" customHeight="1" x14ac:dyDescent="0.25">
      <c r="A19" s="108" t="s">
        <v>87</v>
      </c>
      <c r="B19" s="162"/>
      <c r="C19" s="137"/>
      <c r="D19" s="133"/>
      <c r="E19" s="184"/>
      <c r="F19" s="152">
        <f t="shared" si="0"/>
        <v>0</v>
      </c>
      <c r="G19" s="154" t="str">
        <f t="shared" si="1"/>
        <v>-</v>
      </c>
      <c r="H19" s="154" t="str">
        <f t="shared" si="2"/>
        <v>-</v>
      </c>
      <c r="I19" s="188" t="str">
        <f>IF(ISBLANK(E19),"-",VLOOKUP(E19,'BDD 2'!$A$9:$B$72,2,FALSE))</f>
        <v>-</v>
      </c>
      <c r="J19" s="163">
        <f t="shared" si="3"/>
        <v>-0.1</v>
      </c>
      <c r="K19" s="153" t="e">
        <f>IF(I19='BDD 2'!$D$9,VLOOKUP('ent2-&gt;ent1'!D19,'BDD 2'!C24:E26,2,FALSE),VLOOKUP('ent2-&gt;ent1'!D19,'BDD 2'!C24:E26,3,FALSE))</f>
        <v>#N/A</v>
      </c>
    </row>
    <row r="20" spans="1:11" s="108" customFormat="1" ht="24" customHeight="1" x14ac:dyDescent="0.25">
      <c r="A20" s="108" t="s">
        <v>87</v>
      </c>
      <c r="B20" s="162"/>
      <c r="C20" s="137"/>
      <c r="D20" s="133"/>
      <c r="E20" s="184"/>
      <c r="F20" s="152">
        <f t="shared" si="0"/>
        <v>0</v>
      </c>
      <c r="G20" s="154" t="str">
        <f t="shared" si="1"/>
        <v>-</v>
      </c>
      <c r="H20" s="154" t="str">
        <f t="shared" si="2"/>
        <v>-</v>
      </c>
      <c r="I20" s="188" t="str">
        <f>IF(ISBLANK(E20),"-",VLOOKUP(E20,'BDD 2'!$A$9:$B$72,2,FALSE))</f>
        <v>-</v>
      </c>
      <c r="J20" s="163">
        <f t="shared" si="3"/>
        <v>-0.1</v>
      </c>
      <c r="K20" s="153" t="e">
        <f>IF(I20='BDD 2'!$D$9,VLOOKUP('ent2-&gt;ent1'!D20,'BDD 2'!C25:E27,2,FALSE),VLOOKUP('ent2-&gt;ent1'!D20,'BDD 2'!C25:E27,3,FALSE))</f>
        <v>#N/A</v>
      </c>
    </row>
    <row r="21" spans="1:11" s="108" customFormat="1" ht="24" customHeight="1" x14ac:dyDescent="0.25">
      <c r="A21" s="108" t="s">
        <v>87</v>
      </c>
      <c r="B21" s="162"/>
      <c r="C21" s="137"/>
      <c r="D21" s="133"/>
      <c r="E21" s="184"/>
      <c r="F21" s="152">
        <f t="shared" si="0"/>
        <v>0</v>
      </c>
      <c r="G21" s="154" t="str">
        <f t="shared" si="1"/>
        <v>-</v>
      </c>
      <c r="H21" s="154" t="str">
        <f t="shared" si="2"/>
        <v>-</v>
      </c>
      <c r="I21" s="188" t="str">
        <f>IF(ISBLANK(E21),"-",VLOOKUP(E21,'BDD 2'!$A$9:$B$72,2,FALSE))</f>
        <v>-</v>
      </c>
      <c r="J21" s="163">
        <f t="shared" si="3"/>
        <v>-0.1</v>
      </c>
      <c r="K21" s="153" t="e">
        <f>IF(I21='BDD 2'!$D$9,VLOOKUP('ent2-&gt;ent1'!D21,'BDD 2'!C26:E28,2,FALSE),VLOOKUP('ent2-&gt;ent1'!D21,'BDD 2'!C26:E28,3,FALSE))</f>
        <v>#N/A</v>
      </c>
    </row>
    <row r="22" spans="1:11" s="108" customFormat="1" ht="24" customHeight="1" x14ac:dyDescent="0.25">
      <c r="A22" s="108" t="s">
        <v>87</v>
      </c>
      <c r="B22" s="162"/>
      <c r="C22" s="137"/>
      <c r="D22" s="133"/>
      <c r="E22" s="184"/>
      <c r="F22" s="152">
        <f t="shared" si="0"/>
        <v>0</v>
      </c>
      <c r="G22" s="154" t="str">
        <f t="shared" si="1"/>
        <v>-</v>
      </c>
      <c r="H22" s="154" t="str">
        <f t="shared" si="2"/>
        <v>-</v>
      </c>
      <c r="I22" s="188" t="str">
        <f>IF(ISBLANK(E22),"-",VLOOKUP(E22,'BDD 2'!$A$9:$B$72,2,FALSE))</f>
        <v>-</v>
      </c>
      <c r="J22" s="163">
        <f t="shared" si="3"/>
        <v>-0.1</v>
      </c>
      <c r="K22" s="153" t="e">
        <f>IF(I22='BDD 2'!$D$9,VLOOKUP('ent2-&gt;ent1'!D22,'BDD 2'!C27:E29,2,FALSE),VLOOKUP('ent2-&gt;ent1'!D22,'BDD 2'!C27:E29,3,FALSE))</f>
        <v>#N/A</v>
      </c>
    </row>
    <row r="23" spans="1:11" s="108" customFormat="1" ht="24" customHeight="1" x14ac:dyDescent="0.25">
      <c r="A23" s="108" t="s">
        <v>87</v>
      </c>
      <c r="B23" s="162"/>
      <c r="C23" s="137"/>
      <c r="D23" s="133"/>
      <c r="E23" s="184"/>
      <c r="F23" s="152">
        <f t="shared" si="0"/>
        <v>0</v>
      </c>
      <c r="G23" s="154" t="str">
        <f t="shared" si="1"/>
        <v>-</v>
      </c>
      <c r="H23" s="154" t="str">
        <f t="shared" si="2"/>
        <v>-</v>
      </c>
      <c r="I23" s="188" t="str">
        <f>IF(ISBLANK(E23),"-",VLOOKUP(E23,'BDD 2'!$A$9:$B$72,2,FALSE))</f>
        <v>-</v>
      </c>
      <c r="J23" s="163">
        <f t="shared" si="3"/>
        <v>-0.1</v>
      </c>
      <c r="K23" s="153" t="e">
        <f>IF(I23='BDD 2'!$D$9,VLOOKUP('ent2-&gt;ent1'!D23,'BDD 2'!C28:E30,2,FALSE),VLOOKUP('ent2-&gt;ent1'!D23,'BDD 2'!C28:E30,3,FALSE))</f>
        <v>#N/A</v>
      </c>
    </row>
    <row r="24" spans="1:11" s="108" customFormat="1" ht="24" customHeight="1" x14ac:dyDescent="0.25">
      <c r="A24" s="108" t="s">
        <v>87</v>
      </c>
      <c r="B24" s="162"/>
      <c r="C24" s="137"/>
      <c r="D24" s="133"/>
      <c r="E24" s="184"/>
      <c r="F24" s="152">
        <f t="shared" si="0"/>
        <v>0</v>
      </c>
      <c r="G24" s="154" t="str">
        <f t="shared" si="1"/>
        <v>-</v>
      </c>
      <c r="H24" s="154" t="str">
        <f t="shared" si="2"/>
        <v>-</v>
      </c>
      <c r="I24" s="188" t="str">
        <f>IF(ISBLANK(E24),"-",VLOOKUP(E24,'BDD 2'!$A$9:$B$72,2,FALSE))</f>
        <v>-</v>
      </c>
      <c r="J24" s="163">
        <f t="shared" si="3"/>
        <v>-0.1</v>
      </c>
      <c r="K24" s="153" t="e">
        <f>IF(I24='BDD 2'!$D$9,VLOOKUP('ent2-&gt;ent1'!D24,'BDD 2'!C29:E31,2,FALSE),VLOOKUP('ent2-&gt;ent1'!D24,'BDD 2'!C29:E31,3,FALSE))</f>
        <v>#N/A</v>
      </c>
    </row>
    <row r="25" spans="1:11" s="108" customFormat="1" ht="24" customHeight="1" x14ac:dyDescent="0.25">
      <c r="A25" s="108" t="s">
        <v>87</v>
      </c>
      <c r="B25" s="162"/>
      <c r="C25" s="137"/>
      <c r="D25" s="133"/>
      <c r="E25" s="184"/>
      <c r="F25" s="152">
        <f t="shared" si="0"/>
        <v>0</v>
      </c>
      <c r="G25" s="154" t="str">
        <f t="shared" si="1"/>
        <v>-</v>
      </c>
      <c r="H25" s="154" t="str">
        <f t="shared" si="2"/>
        <v>-</v>
      </c>
      <c r="I25" s="188" t="str">
        <f>IF(ISBLANK(E25),"-",VLOOKUP(E25,'BDD 2'!$A$9:$B$72,2,FALSE))</f>
        <v>-</v>
      </c>
      <c r="J25" s="163">
        <f t="shared" si="3"/>
        <v>-0.1</v>
      </c>
      <c r="K25" s="153" t="e">
        <f>IF(I25='BDD 2'!$D$9,VLOOKUP('ent2-&gt;ent1'!D25,'BDD 2'!C30:E32,2,FALSE),VLOOKUP('ent2-&gt;ent1'!D25,'BDD 2'!C30:E32,3,FALSE))</f>
        <v>#N/A</v>
      </c>
    </row>
    <row r="26" spans="1:11" s="108" customFormat="1" ht="24" customHeight="1" x14ac:dyDescent="0.25">
      <c r="A26" s="108" t="s">
        <v>87</v>
      </c>
      <c r="B26" s="162"/>
      <c r="C26" s="137"/>
      <c r="D26" s="133"/>
      <c r="E26" s="184"/>
      <c r="F26" s="152">
        <f t="shared" si="0"/>
        <v>0</v>
      </c>
      <c r="G26" s="154" t="str">
        <f t="shared" si="1"/>
        <v>-</v>
      </c>
      <c r="H26" s="154" t="str">
        <f t="shared" si="2"/>
        <v>-</v>
      </c>
      <c r="I26" s="188" t="str">
        <f>IF(ISBLANK(E26),"-",VLOOKUP(E26,'BDD 2'!$A$9:$B$72,2,FALSE))</f>
        <v>-</v>
      </c>
      <c r="J26" s="163">
        <f t="shared" si="3"/>
        <v>-0.1</v>
      </c>
      <c r="K26" s="153" t="e">
        <f>IF(I26='BDD 2'!$D$9,VLOOKUP('ent2-&gt;ent1'!D26,'BDD 2'!C31:E33,2,FALSE),VLOOKUP('ent2-&gt;ent1'!D26,'BDD 2'!C31:E33,3,FALSE))</f>
        <v>#N/A</v>
      </c>
    </row>
    <row r="27" spans="1:11" s="108" customFormat="1" ht="24" customHeight="1" x14ac:dyDescent="0.25">
      <c r="A27" s="108" t="s">
        <v>87</v>
      </c>
      <c r="B27" s="162"/>
      <c r="C27" s="137"/>
      <c r="D27" s="133"/>
      <c r="E27" s="184"/>
      <c r="F27" s="152">
        <f t="shared" si="0"/>
        <v>0</v>
      </c>
      <c r="G27" s="154" t="str">
        <f t="shared" si="1"/>
        <v>-</v>
      </c>
      <c r="H27" s="154" t="str">
        <f t="shared" si="2"/>
        <v>-</v>
      </c>
      <c r="I27" s="188" t="str">
        <f>IF(ISBLANK(E27),"-",VLOOKUP(E27,'BDD 2'!$A$9:$B$72,2,FALSE))</f>
        <v>-</v>
      </c>
      <c r="J27" s="163">
        <f t="shared" si="3"/>
        <v>-0.1</v>
      </c>
      <c r="K27" s="153" t="e">
        <f>IF(I27='BDD 2'!$D$9,VLOOKUP('ent2-&gt;ent1'!D27,'BDD 2'!C32:E34,2,FALSE),VLOOKUP('ent2-&gt;ent1'!D27,'BDD 2'!C32:E34,3,FALSE))</f>
        <v>#N/A</v>
      </c>
    </row>
    <row r="28" spans="1:11" s="108" customFormat="1" ht="24" customHeight="1" x14ac:dyDescent="0.25">
      <c r="A28" s="108" t="s">
        <v>87</v>
      </c>
      <c r="B28" s="162"/>
      <c r="C28" s="137"/>
      <c r="D28" s="133"/>
      <c r="E28" s="184"/>
      <c r="F28" s="152">
        <f t="shared" si="0"/>
        <v>0</v>
      </c>
      <c r="G28" s="154" t="str">
        <f t="shared" si="1"/>
        <v>-</v>
      </c>
      <c r="H28" s="154" t="str">
        <f t="shared" si="2"/>
        <v>-</v>
      </c>
      <c r="I28" s="188" t="str">
        <f>IF(ISBLANK(E28),"-",VLOOKUP(E28,'BDD 2'!$A$9:$B$72,2,FALSE))</f>
        <v>-</v>
      </c>
      <c r="J28" s="163">
        <f t="shared" si="3"/>
        <v>-0.1</v>
      </c>
      <c r="K28" s="153" t="e">
        <f>IF(I28='BDD 2'!$D$9,VLOOKUP('ent2-&gt;ent1'!D28,'BDD 2'!C33:E35,2,FALSE),VLOOKUP('ent2-&gt;ent1'!D28,'BDD 2'!C33:E35,3,FALSE))</f>
        <v>#N/A</v>
      </c>
    </row>
    <row r="29" spans="1:11" s="108" customFormat="1" ht="24" customHeight="1" x14ac:dyDescent="0.25">
      <c r="A29" s="108" t="s">
        <v>87</v>
      </c>
      <c r="B29" s="162"/>
      <c r="C29" s="137"/>
      <c r="D29" s="133"/>
      <c r="E29" s="184"/>
      <c r="F29" s="152">
        <f t="shared" si="0"/>
        <v>0</v>
      </c>
      <c r="G29" s="154" t="str">
        <f t="shared" si="1"/>
        <v>-</v>
      </c>
      <c r="H29" s="154" t="str">
        <f t="shared" si="2"/>
        <v>-</v>
      </c>
      <c r="I29" s="188" t="str">
        <f>IF(ISBLANK(E29),"-",VLOOKUP(E29,'BDD 2'!$A$9:$B$72,2,FALSE))</f>
        <v>-</v>
      </c>
      <c r="J29" s="163">
        <f t="shared" si="3"/>
        <v>-0.1</v>
      </c>
      <c r="K29" s="153" t="e">
        <f>IF(I29='BDD 2'!$D$9,VLOOKUP('ent2-&gt;ent1'!D29,'BDD 2'!C34:E36,2,FALSE),VLOOKUP('ent2-&gt;ent1'!D29,'BDD 2'!C34:E36,3,FALSE))</f>
        <v>#N/A</v>
      </c>
    </row>
    <row r="30" spans="1:11" s="108" customFormat="1" ht="24" customHeight="1" x14ac:dyDescent="0.25">
      <c r="A30" s="108" t="s">
        <v>87</v>
      </c>
      <c r="B30" s="162"/>
      <c r="C30" s="137"/>
      <c r="D30" s="133"/>
      <c r="E30" s="184"/>
      <c r="F30" s="152">
        <f t="shared" si="0"/>
        <v>0</v>
      </c>
      <c r="G30" s="154" t="str">
        <f t="shared" si="1"/>
        <v>-</v>
      </c>
      <c r="H30" s="154" t="str">
        <f t="shared" si="2"/>
        <v>-</v>
      </c>
      <c r="I30" s="188" t="str">
        <f>IF(ISBLANK(E30),"-",VLOOKUP(E30,'BDD 2'!$A$9:$B$72,2,FALSE))</f>
        <v>-</v>
      </c>
      <c r="J30" s="163">
        <f t="shared" si="3"/>
        <v>-0.1</v>
      </c>
      <c r="K30" s="153" t="e">
        <f>IF(I30='BDD 2'!$D$9,VLOOKUP('ent2-&gt;ent1'!D30,'BDD 2'!C35:E37,2,FALSE),VLOOKUP('ent2-&gt;ent1'!D30,'BDD 2'!C35:E37,3,FALSE))</f>
        <v>#N/A</v>
      </c>
    </row>
    <row r="31" spans="1:11" s="108" customFormat="1" ht="24" customHeight="1" x14ac:dyDescent="0.25">
      <c r="A31" s="108" t="s">
        <v>87</v>
      </c>
      <c r="B31" s="162"/>
      <c r="C31" s="137"/>
      <c r="D31" s="133"/>
      <c r="E31" s="184"/>
      <c r="F31" s="152">
        <f t="shared" si="0"/>
        <v>0</v>
      </c>
      <c r="G31" s="154" t="str">
        <f t="shared" si="1"/>
        <v>-</v>
      </c>
      <c r="H31" s="154" t="str">
        <f t="shared" si="2"/>
        <v>-</v>
      </c>
      <c r="I31" s="188" t="str">
        <f>IF(ISBLANK(E31),"-",VLOOKUP(E31,'BDD 2'!$A$9:$B$72,2,FALSE))</f>
        <v>-</v>
      </c>
      <c r="J31" s="163">
        <f t="shared" si="3"/>
        <v>-0.1</v>
      </c>
      <c r="K31" s="153" t="e">
        <f>IF(I31='BDD 2'!$D$9,VLOOKUP('ent2-&gt;ent1'!D31,'BDD 2'!C36:E38,2,FALSE),VLOOKUP('ent2-&gt;ent1'!D31,'BDD 2'!C36:E38,3,FALSE))</f>
        <v>#N/A</v>
      </c>
    </row>
    <row r="32" spans="1:11" s="108" customFormat="1" ht="24" customHeight="1" x14ac:dyDescent="0.25">
      <c r="A32" s="108" t="s">
        <v>87</v>
      </c>
      <c r="B32" s="162"/>
      <c r="C32" s="137"/>
      <c r="D32" s="133"/>
      <c r="E32" s="184"/>
      <c r="F32" s="152">
        <f t="shared" si="0"/>
        <v>0</v>
      </c>
      <c r="G32" s="154" t="str">
        <f t="shared" si="1"/>
        <v>-</v>
      </c>
      <c r="H32" s="154" t="str">
        <f t="shared" si="2"/>
        <v>-</v>
      </c>
      <c r="I32" s="188" t="str">
        <f>IF(ISBLANK(E32),"-",VLOOKUP(E32,'BDD 2'!$A$9:$B$72,2,FALSE))</f>
        <v>-</v>
      </c>
      <c r="J32" s="163">
        <f t="shared" si="3"/>
        <v>-0.1</v>
      </c>
      <c r="K32" s="153" t="e">
        <f>IF(I32='BDD 2'!$D$9,VLOOKUP('ent2-&gt;ent1'!D32,'BDD 2'!C37:E39,2,FALSE),VLOOKUP('ent2-&gt;ent1'!D32,'BDD 2'!C37:E39,3,FALSE))</f>
        <v>#N/A</v>
      </c>
    </row>
    <row r="33" spans="1:11" s="108" customFormat="1" ht="24" customHeight="1" x14ac:dyDescent="0.25">
      <c r="A33" s="108" t="s">
        <v>87</v>
      </c>
      <c r="B33" s="162"/>
      <c r="C33" s="137"/>
      <c r="D33" s="133"/>
      <c r="E33" s="184"/>
      <c r="F33" s="152">
        <f t="shared" si="0"/>
        <v>0</v>
      </c>
      <c r="G33" s="154" t="str">
        <f t="shared" si="1"/>
        <v>-</v>
      </c>
      <c r="H33" s="154" t="str">
        <f t="shared" si="2"/>
        <v>-</v>
      </c>
      <c r="I33" s="188" t="str">
        <f>IF(ISBLANK(E33),"-",VLOOKUP(E33,'BDD 2'!$A$9:$B$72,2,FALSE))</f>
        <v>-</v>
      </c>
      <c r="J33" s="163">
        <f t="shared" si="3"/>
        <v>-0.1</v>
      </c>
      <c r="K33" s="153" t="e">
        <f>IF(I33='BDD 2'!$D$9,VLOOKUP('ent2-&gt;ent1'!D33,'BDD 2'!C38:E40,2,FALSE),VLOOKUP('ent2-&gt;ent1'!D33,'BDD 2'!C38:E40,3,FALSE))</f>
        <v>#N/A</v>
      </c>
    </row>
    <row r="34" spans="1:11" s="108" customFormat="1" ht="24" customHeight="1" x14ac:dyDescent="0.25">
      <c r="A34" s="108" t="s">
        <v>87</v>
      </c>
      <c r="B34" s="162"/>
      <c r="C34" s="137"/>
      <c r="D34" s="133"/>
      <c r="E34" s="184"/>
      <c r="F34" s="152">
        <f t="shared" si="0"/>
        <v>0</v>
      </c>
      <c r="G34" s="154" t="str">
        <f t="shared" si="1"/>
        <v>-</v>
      </c>
      <c r="H34" s="154" t="str">
        <f t="shared" si="2"/>
        <v>-</v>
      </c>
      <c r="I34" s="188" t="str">
        <f>IF(ISBLANK(E34),"-",VLOOKUP(E34,'BDD 2'!$A$9:$B$72,2,FALSE))</f>
        <v>-</v>
      </c>
      <c r="J34" s="163">
        <f t="shared" si="3"/>
        <v>-0.1</v>
      </c>
      <c r="K34" s="153" t="e">
        <f>IF(I34='BDD 2'!$D$9,VLOOKUP('ent2-&gt;ent1'!D34,'BDD 2'!C39:E41,2,FALSE),VLOOKUP('ent2-&gt;ent1'!D34,'BDD 2'!C39:E41,3,FALSE))</f>
        <v>#N/A</v>
      </c>
    </row>
    <row r="35" spans="1:11" s="108" customFormat="1" ht="24" customHeight="1" x14ac:dyDescent="0.25">
      <c r="A35" s="108" t="s">
        <v>87</v>
      </c>
      <c r="B35" s="162"/>
      <c r="C35" s="137"/>
      <c r="D35" s="133"/>
      <c r="E35" s="184"/>
      <c r="F35" s="152">
        <f t="shared" si="0"/>
        <v>0</v>
      </c>
      <c r="G35" s="154" t="str">
        <f t="shared" si="1"/>
        <v>-</v>
      </c>
      <c r="H35" s="154" t="str">
        <f t="shared" si="2"/>
        <v>-</v>
      </c>
      <c r="I35" s="188" t="str">
        <f>IF(ISBLANK(E35),"-",VLOOKUP(E35,'BDD 2'!$A$9:$B$72,2,FALSE))</f>
        <v>-</v>
      </c>
      <c r="J35" s="163">
        <f t="shared" si="3"/>
        <v>-0.1</v>
      </c>
      <c r="K35" s="153" t="e">
        <f>IF(I35='BDD 2'!$D$9,VLOOKUP('ent2-&gt;ent1'!D35,'BDD 2'!C40:E42,2,FALSE),VLOOKUP('ent2-&gt;ent1'!D35,'BDD 2'!C40:E42,3,FALSE))</f>
        <v>#N/A</v>
      </c>
    </row>
    <row r="36" spans="1:11" s="108" customFormat="1" ht="24" customHeight="1" x14ac:dyDescent="0.25">
      <c r="A36" s="108" t="s">
        <v>87</v>
      </c>
      <c r="B36" s="162"/>
      <c r="C36" s="137"/>
      <c r="D36" s="133"/>
      <c r="E36" s="184"/>
      <c r="F36" s="152">
        <f t="shared" si="0"/>
        <v>0</v>
      </c>
      <c r="G36" s="154" t="str">
        <f t="shared" si="1"/>
        <v>-</v>
      </c>
      <c r="H36" s="154" t="str">
        <f t="shared" si="2"/>
        <v>-</v>
      </c>
      <c r="I36" s="188" t="str">
        <f>IF(ISBLANK(E36),"-",VLOOKUP(E36,'BDD 2'!$A$9:$B$72,2,FALSE))</f>
        <v>-</v>
      </c>
      <c r="J36" s="163">
        <f t="shared" si="3"/>
        <v>-0.1</v>
      </c>
      <c r="K36" s="153" t="e">
        <f>IF(I36='BDD 2'!$D$9,VLOOKUP('ent2-&gt;ent1'!D36,'BDD 2'!C41:E43,2,FALSE),VLOOKUP('ent2-&gt;ent1'!D36,'BDD 2'!C41:E43,3,FALSE))</f>
        <v>#N/A</v>
      </c>
    </row>
    <row r="37" spans="1:11" s="108" customFormat="1" ht="24" customHeight="1" x14ac:dyDescent="0.25">
      <c r="A37" s="108" t="s">
        <v>87</v>
      </c>
      <c r="B37" s="162"/>
      <c r="C37" s="137"/>
      <c r="D37" s="133"/>
      <c r="E37" s="184"/>
      <c r="F37" s="152">
        <f t="shared" si="0"/>
        <v>0</v>
      </c>
      <c r="G37" s="154" t="str">
        <f t="shared" si="1"/>
        <v>-</v>
      </c>
      <c r="H37" s="154" t="str">
        <f t="shared" si="2"/>
        <v>-</v>
      </c>
      <c r="I37" s="188" t="str">
        <f>IF(ISBLANK(E37),"-",VLOOKUP(E37,'BDD 2'!$A$9:$B$72,2,FALSE))</f>
        <v>-</v>
      </c>
      <c r="J37" s="163">
        <f t="shared" si="3"/>
        <v>-0.1</v>
      </c>
      <c r="K37" s="153" t="e">
        <f>IF(I37='BDD 2'!$D$9,VLOOKUP('ent2-&gt;ent1'!D37,'BDD 2'!C42:E44,2,FALSE),VLOOKUP('ent2-&gt;ent1'!D37,'BDD 2'!C42:E44,3,FALSE))</f>
        <v>#N/A</v>
      </c>
    </row>
    <row r="38" spans="1:11" s="108" customFormat="1" ht="24" customHeight="1" x14ac:dyDescent="0.25">
      <c r="A38" s="108" t="s">
        <v>87</v>
      </c>
      <c r="B38" s="162"/>
      <c r="C38" s="137"/>
      <c r="D38" s="133"/>
      <c r="E38" s="184"/>
      <c r="F38" s="152">
        <f t="shared" si="0"/>
        <v>0</v>
      </c>
      <c r="G38" s="154" t="str">
        <f t="shared" si="1"/>
        <v>-</v>
      </c>
      <c r="H38" s="154" t="str">
        <f t="shared" si="2"/>
        <v>-</v>
      </c>
      <c r="I38" s="188" t="str">
        <f>IF(ISBLANK(E38),"-",VLOOKUP(E38,'BDD 2'!$A$9:$B$72,2,FALSE))</f>
        <v>-</v>
      </c>
      <c r="J38" s="163">
        <f t="shared" si="3"/>
        <v>-0.1</v>
      </c>
      <c r="K38" s="153" t="e">
        <f>IF(I38='BDD 2'!$D$9,VLOOKUP('ent2-&gt;ent1'!D38,'BDD 2'!C43:E45,2,FALSE),VLOOKUP('ent2-&gt;ent1'!D38,'BDD 2'!C43:E45,3,FALSE))</f>
        <v>#N/A</v>
      </c>
    </row>
    <row r="39" spans="1:11" s="108" customFormat="1" ht="24" customHeight="1" x14ac:dyDescent="0.25">
      <c r="A39" s="108" t="s">
        <v>87</v>
      </c>
      <c r="B39" s="162"/>
      <c r="C39" s="137"/>
      <c r="D39" s="133"/>
      <c r="E39" s="184"/>
      <c r="F39" s="152">
        <f t="shared" si="0"/>
        <v>0</v>
      </c>
      <c r="G39" s="154" t="str">
        <f t="shared" si="1"/>
        <v>-</v>
      </c>
      <c r="H39" s="154" t="str">
        <f t="shared" si="2"/>
        <v>-</v>
      </c>
      <c r="I39" s="188" t="str">
        <f>IF(ISBLANK(E39),"-",VLOOKUP(E39,'BDD 2'!$A$9:$B$72,2,FALSE))</f>
        <v>-</v>
      </c>
      <c r="J39" s="163">
        <f t="shared" si="3"/>
        <v>-0.1</v>
      </c>
      <c r="K39" s="153" t="e">
        <f>IF(I39='BDD 2'!$D$9,VLOOKUP('ent2-&gt;ent1'!D39,'BDD 2'!C44:E46,2,FALSE),VLOOKUP('ent2-&gt;ent1'!D39,'BDD 2'!C44:E46,3,FALSE))</f>
        <v>#N/A</v>
      </c>
    </row>
    <row r="40" spans="1:11" s="108" customFormat="1" ht="24" customHeight="1" x14ac:dyDescent="0.25">
      <c r="A40" s="108" t="s">
        <v>87</v>
      </c>
      <c r="B40" s="162"/>
      <c r="C40" s="137"/>
      <c r="D40" s="133"/>
      <c r="E40" s="184"/>
      <c r="F40" s="152">
        <f t="shared" si="0"/>
        <v>0</v>
      </c>
      <c r="G40" s="154" t="str">
        <f t="shared" si="1"/>
        <v>-</v>
      </c>
      <c r="H40" s="154" t="str">
        <f t="shared" si="2"/>
        <v>-</v>
      </c>
      <c r="I40" s="188" t="str">
        <f>IF(ISBLANK(E40),"-",VLOOKUP(E40,'BDD 2'!$A$9:$B$72,2,FALSE))</f>
        <v>-</v>
      </c>
      <c r="J40" s="163">
        <f t="shared" si="3"/>
        <v>-0.1</v>
      </c>
      <c r="K40" s="153" t="e">
        <f>IF(I40='BDD 2'!$D$9,VLOOKUP('ent2-&gt;ent1'!D40,'BDD 2'!C45:E47,2,FALSE),VLOOKUP('ent2-&gt;ent1'!D40,'BDD 2'!C45:E47,3,FALSE))</f>
        <v>#N/A</v>
      </c>
    </row>
    <row r="41" spans="1:11" s="108" customFormat="1" ht="24" customHeight="1" x14ac:dyDescent="0.25">
      <c r="A41" s="108" t="s">
        <v>87</v>
      </c>
      <c r="B41" s="162"/>
      <c r="C41" s="137"/>
      <c r="D41" s="133"/>
      <c r="E41" s="184"/>
      <c r="F41" s="152">
        <f t="shared" si="0"/>
        <v>0</v>
      </c>
      <c r="G41" s="154" t="str">
        <f t="shared" si="1"/>
        <v>-</v>
      </c>
      <c r="H41" s="154" t="str">
        <f t="shared" si="2"/>
        <v>-</v>
      </c>
      <c r="I41" s="188" t="str">
        <f>IF(ISBLANK(E41),"-",VLOOKUP(E41,'BDD 2'!$A$9:$B$72,2,FALSE))</f>
        <v>-</v>
      </c>
      <c r="J41" s="163">
        <f t="shared" si="3"/>
        <v>-0.1</v>
      </c>
      <c r="K41" s="153" t="e">
        <f>IF(I41='BDD 2'!$D$9,VLOOKUP('ent2-&gt;ent1'!D41,'BDD 2'!C46:E48,2,FALSE),VLOOKUP('ent2-&gt;ent1'!D41,'BDD 2'!C46:E48,3,FALSE))</f>
        <v>#N/A</v>
      </c>
    </row>
    <row r="42" spans="1:11" s="108" customFormat="1" ht="24" customHeight="1" x14ac:dyDescent="0.25">
      <c r="A42" s="108" t="s">
        <v>87</v>
      </c>
      <c r="B42" s="162"/>
      <c r="C42" s="137"/>
      <c r="D42" s="133"/>
      <c r="E42" s="184"/>
      <c r="F42" s="152">
        <f t="shared" si="0"/>
        <v>0</v>
      </c>
      <c r="G42" s="154" t="str">
        <f t="shared" si="1"/>
        <v>-</v>
      </c>
      <c r="H42" s="154" t="str">
        <f t="shared" si="2"/>
        <v>-</v>
      </c>
      <c r="I42" s="188" t="str">
        <f>IF(ISBLANK(E42),"-",VLOOKUP(E42,'BDD 2'!$A$9:$B$72,2,FALSE))</f>
        <v>-</v>
      </c>
      <c r="J42" s="163">
        <f t="shared" si="3"/>
        <v>-0.1</v>
      </c>
      <c r="K42" s="153" t="e">
        <f>IF(I42='BDD 2'!$D$9,VLOOKUP('ent2-&gt;ent1'!D42,'BDD 2'!C47:E49,2,FALSE),VLOOKUP('ent2-&gt;ent1'!D42,'BDD 2'!C47:E49,3,FALSE))</f>
        <v>#N/A</v>
      </c>
    </row>
    <row r="43" spans="1:11" s="108" customFormat="1" ht="24" customHeight="1" x14ac:dyDescent="0.25">
      <c r="A43" s="108" t="s">
        <v>87</v>
      </c>
      <c r="B43" s="162"/>
      <c r="C43" s="137"/>
      <c r="D43" s="133"/>
      <c r="E43" s="184"/>
      <c r="F43" s="152">
        <f t="shared" si="0"/>
        <v>0</v>
      </c>
      <c r="G43" s="154" t="str">
        <f t="shared" si="1"/>
        <v>-</v>
      </c>
      <c r="H43" s="154" t="str">
        <f t="shared" si="2"/>
        <v>-</v>
      </c>
      <c r="I43" s="188" t="str">
        <f>IF(ISBLANK(E43),"-",VLOOKUP(E43,'BDD 2'!$A$9:$B$72,2,FALSE))</f>
        <v>-</v>
      </c>
      <c r="J43" s="163">
        <f t="shared" si="3"/>
        <v>-0.1</v>
      </c>
      <c r="K43" s="153" t="e">
        <f>IF(I43='BDD 2'!$D$9,VLOOKUP('ent2-&gt;ent1'!D43,'BDD 2'!C48:E50,2,FALSE),VLOOKUP('ent2-&gt;ent1'!D43,'BDD 2'!C48:E50,3,FALSE))</f>
        <v>#N/A</v>
      </c>
    </row>
    <row r="44" spans="1:11" s="108" customFormat="1" ht="24" customHeight="1" x14ac:dyDescent="0.25">
      <c r="A44" s="108" t="s">
        <v>87</v>
      </c>
      <c r="B44" s="162"/>
      <c r="C44" s="137"/>
      <c r="D44" s="133"/>
      <c r="E44" s="184"/>
      <c r="F44" s="152">
        <f t="shared" si="0"/>
        <v>0</v>
      </c>
      <c r="G44" s="154" t="str">
        <f t="shared" si="1"/>
        <v>-</v>
      </c>
      <c r="H44" s="154" t="str">
        <f t="shared" si="2"/>
        <v>-</v>
      </c>
      <c r="I44" s="188" t="str">
        <f>IF(ISBLANK(E44),"-",VLOOKUP(E44,'BDD 2'!$A$9:$B$72,2,FALSE))</f>
        <v>-</v>
      </c>
      <c r="J44" s="163">
        <f t="shared" si="3"/>
        <v>-0.1</v>
      </c>
      <c r="K44" s="153" t="e">
        <f>IF(I44='BDD 2'!$D$9,VLOOKUP('ent2-&gt;ent1'!D44,'BDD 2'!C49:E51,2,FALSE),VLOOKUP('ent2-&gt;ent1'!D44,'BDD 2'!C49:E51,3,FALSE))</f>
        <v>#N/A</v>
      </c>
    </row>
    <row r="45" spans="1:11" s="108" customFormat="1" ht="24" customHeight="1" x14ac:dyDescent="0.25">
      <c r="A45" s="108" t="s">
        <v>87</v>
      </c>
      <c r="B45" s="162"/>
      <c r="C45" s="137"/>
      <c r="D45" s="133"/>
      <c r="E45" s="184"/>
      <c r="F45" s="152">
        <f t="shared" si="0"/>
        <v>0</v>
      </c>
      <c r="G45" s="154" t="str">
        <f t="shared" si="1"/>
        <v>-</v>
      </c>
      <c r="H45" s="154" t="str">
        <f t="shared" si="2"/>
        <v>-</v>
      </c>
      <c r="I45" s="188" t="str">
        <f>IF(ISBLANK(E45),"-",VLOOKUP(E45,'BDD 2'!$A$9:$B$72,2,FALSE))</f>
        <v>-</v>
      </c>
      <c r="J45" s="163">
        <f t="shared" si="3"/>
        <v>-0.1</v>
      </c>
      <c r="K45" s="153" t="e">
        <f>IF(I45='BDD 2'!$D$9,VLOOKUP('ent2-&gt;ent1'!D45,'BDD 2'!C50:E52,2,FALSE),VLOOKUP('ent2-&gt;ent1'!D45,'BDD 2'!C50:E52,3,FALSE))</f>
        <v>#N/A</v>
      </c>
    </row>
    <row r="46" spans="1:11" s="108" customFormat="1" ht="24" customHeight="1" x14ac:dyDescent="0.25">
      <c r="A46" s="108" t="s">
        <v>87</v>
      </c>
      <c r="B46" s="162"/>
      <c r="C46" s="137"/>
      <c r="D46" s="133"/>
      <c r="E46" s="184"/>
      <c r="F46" s="152">
        <f t="shared" si="0"/>
        <v>0</v>
      </c>
      <c r="G46" s="154" t="str">
        <f t="shared" si="1"/>
        <v>-</v>
      </c>
      <c r="H46" s="154" t="str">
        <f t="shared" si="2"/>
        <v>-</v>
      </c>
      <c r="I46" s="188" t="str">
        <f>IF(ISBLANK(E46),"-",VLOOKUP(E46,'BDD 2'!$A$9:$B$72,2,FALSE))</f>
        <v>-</v>
      </c>
      <c r="J46" s="163">
        <f t="shared" si="3"/>
        <v>-0.1</v>
      </c>
      <c r="K46" s="153" t="e">
        <f>IF(I46='BDD 2'!$D$9,VLOOKUP('ent2-&gt;ent1'!D46,'BDD 2'!C51:E53,2,FALSE),VLOOKUP('ent2-&gt;ent1'!D46,'BDD 2'!C51:E53,3,FALSE))</f>
        <v>#N/A</v>
      </c>
    </row>
    <row r="47" spans="1:11" s="108" customFormat="1" ht="24" customHeight="1" x14ac:dyDescent="0.25">
      <c r="A47" s="108" t="s">
        <v>87</v>
      </c>
      <c r="B47" s="162"/>
      <c r="C47" s="137"/>
      <c r="D47" s="133"/>
      <c r="E47" s="184"/>
      <c r="F47" s="152">
        <f t="shared" si="0"/>
        <v>0</v>
      </c>
      <c r="G47" s="154" t="str">
        <f t="shared" si="1"/>
        <v>-</v>
      </c>
      <c r="H47" s="154" t="str">
        <f t="shared" si="2"/>
        <v>-</v>
      </c>
      <c r="I47" s="188" t="str">
        <f>IF(ISBLANK(E47),"-",VLOOKUP(E47,'BDD 2'!$A$9:$B$72,2,FALSE))</f>
        <v>-</v>
      </c>
      <c r="J47" s="163">
        <f t="shared" si="3"/>
        <v>-0.1</v>
      </c>
      <c r="K47" s="153" t="e">
        <f>IF(I47='BDD 2'!$D$9,VLOOKUP('ent2-&gt;ent1'!D47,'BDD 2'!C52:E54,2,FALSE),VLOOKUP('ent2-&gt;ent1'!D47,'BDD 2'!C52:E54,3,FALSE))</f>
        <v>#N/A</v>
      </c>
    </row>
    <row r="48" spans="1:11" s="108" customFormat="1" ht="24" customHeight="1" x14ac:dyDescent="0.25">
      <c r="A48" s="108" t="s">
        <v>87</v>
      </c>
      <c r="B48" s="162"/>
      <c r="C48" s="137"/>
      <c r="D48" s="133"/>
      <c r="E48" s="184"/>
      <c r="F48" s="152">
        <f t="shared" si="0"/>
        <v>0</v>
      </c>
      <c r="G48" s="154" t="str">
        <f t="shared" si="1"/>
        <v>-</v>
      </c>
      <c r="H48" s="154" t="str">
        <f t="shared" si="2"/>
        <v>-</v>
      </c>
      <c r="I48" s="188" t="str">
        <f>IF(ISBLANK(E48),"-",VLOOKUP(E48,'BDD 2'!$A$9:$B$72,2,FALSE))</f>
        <v>-</v>
      </c>
      <c r="J48" s="163">
        <f t="shared" si="3"/>
        <v>-0.1</v>
      </c>
      <c r="K48" s="153" t="e">
        <f>IF(I48='BDD 2'!$D$9,VLOOKUP('ent2-&gt;ent1'!D48,'BDD 2'!C53:E55,2,FALSE),VLOOKUP('ent2-&gt;ent1'!D48,'BDD 2'!C53:E55,3,FALSE))</f>
        <v>#N/A</v>
      </c>
    </row>
    <row r="49" spans="1:11" s="108" customFormat="1" ht="24" customHeight="1" x14ac:dyDescent="0.25">
      <c r="A49" s="108" t="s">
        <v>87</v>
      </c>
      <c r="B49" s="162"/>
      <c r="C49" s="137"/>
      <c r="D49" s="133"/>
      <c r="E49" s="184"/>
      <c r="F49" s="152">
        <f t="shared" si="0"/>
        <v>0</v>
      </c>
      <c r="G49" s="154" t="str">
        <f t="shared" si="1"/>
        <v>-</v>
      </c>
      <c r="H49" s="154" t="str">
        <f t="shared" si="2"/>
        <v>-</v>
      </c>
      <c r="I49" s="188" t="str">
        <f>IF(ISBLANK(E49),"-",VLOOKUP(E49,'BDD 2'!$A$9:$B$72,2,FALSE))</f>
        <v>-</v>
      </c>
      <c r="J49" s="163">
        <f t="shared" si="3"/>
        <v>-0.1</v>
      </c>
      <c r="K49" s="153" t="e">
        <f>IF(I49='BDD 2'!$D$9,VLOOKUP('ent2-&gt;ent1'!D49,'BDD 2'!C54:E56,2,FALSE),VLOOKUP('ent2-&gt;ent1'!D49,'BDD 2'!C54:E56,3,FALSE))</f>
        <v>#N/A</v>
      </c>
    </row>
    <row r="50" spans="1:11" s="108" customFormat="1" ht="24" customHeight="1" x14ac:dyDescent="0.25">
      <c r="A50" s="108" t="s">
        <v>87</v>
      </c>
      <c r="B50" s="162"/>
      <c r="C50" s="137"/>
      <c r="D50" s="133"/>
      <c r="E50" s="184"/>
      <c r="F50" s="152">
        <f t="shared" si="0"/>
        <v>0</v>
      </c>
      <c r="G50" s="154" t="str">
        <f t="shared" si="1"/>
        <v>-</v>
      </c>
      <c r="H50" s="154" t="str">
        <f t="shared" si="2"/>
        <v>-</v>
      </c>
      <c r="I50" s="188" t="str">
        <f>IF(ISBLANK(E50),"-",VLOOKUP(E50,'BDD 2'!$A$9:$B$72,2,FALSE))</f>
        <v>-</v>
      </c>
      <c r="J50" s="163">
        <f t="shared" si="3"/>
        <v>-0.1</v>
      </c>
      <c r="K50" s="153" t="e">
        <f>IF(I50='BDD 2'!$D$9,VLOOKUP('ent2-&gt;ent1'!D50,'BDD 2'!C55:E57,2,FALSE),VLOOKUP('ent2-&gt;ent1'!D50,'BDD 2'!C55:E57,3,FALSE))</f>
        <v>#N/A</v>
      </c>
    </row>
    <row r="51" spans="1:11" s="108" customFormat="1" ht="24" customHeight="1" x14ac:dyDescent="0.25">
      <c r="A51" s="108" t="s">
        <v>87</v>
      </c>
      <c r="B51" s="162"/>
      <c r="C51" s="137"/>
      <c r="D51" s="133"/>
      <c r="E51" s="184"/>
      <c r="F51" s="152">
        <f t="shared" si="0"/>
        <v>0</v>
      </c>
      <c r="G51" s="154" t="str">
        <f t="shared" si="1"/>
        <v>-</v>
      </c>
      <c r="H51" s="154" t="str">
        <f t="shared" si="2"/>
        <v>-</v>
      </c>
      <c r="I51" s="188" t="str">
        <f>IF(ISBLANK(E51),"-",VLOOKUP(E51,'BDD 2'!$A$9:$B$72,2,FALSE))</f>
        <v>-</v>
      </c>
      <c r="J51" s="163">
        <f t="shared" si="3"/>
        <v>-0.1</v>
      </c>
      <c r="K51" s="153" t="e">
        <f>IF(I51='BDD 2'!$D$9,VLOOKUP('ent2-&gt;ent1'!D51,'BDD 2'!C56:E58,2,FALSE),VLOOKUP('ent2-&gt;ent1'!D51,'BDD 2'!C56:E58,3,FALSE))</f>
        <v>#N/A</v>
      </c>
    </row>
    <row r="52" spans="1:11" s="108" customFormat="1" ht="24" customHeight="1" x14ac:dyDescent="0.25">
      <c r="A52" s="108" t="s">
        <v>87</v>
      </c>
      <c r="B52" s="162"/>
      <c r="C52" s="137"/>
      <c r="D52" s="133"/>
      <c r="E52" s="184"/>
      <c r="F52" s="152">
        <f t="shared" si="0"/>
        <v>0</v>
      </c>
      <c r="G52" s="154" t="str">
        <f t="shared" si="1"/>
        <v>-</v>
      </c>
      <c r="H52" s="154" t="str">
        <f t="shared" si="2"/>
        <v>-</v>
      </c>
      <c r="I52" s="188" t="str">
        <f>IF(ISBLANK(E52),"-",VLOOKUP(E52,'BDD 2'!$A$9:$B$72,2,FALSE))</f>
        <v>-</v>
      </c>
      <c r="J52" s="163">
        <f t="shared" si="3"/>
        <v>-0.1</v>
      </c>
      <c r="K52" s="153" t="e">
        <f>IF(I52='BDD 2'!$D$9,VLOOKUP('ent2-&gt;ent1'!D52,'BDD 2'!C57:E59,2,FALSE),VLOOKUP('ent2-&gt;ent1'!D52,'BDD 2'!C57:E59,3,FALSE))</f>
        <v>#N/A</v>
      </c>
    </row>
    <row r="53" spans="1:11" s="108" customFormat="1" ht="24" customHeight="1" x14ac:dyDescent="0.25">
      <c r="A53" s="108" t="s">
        <v>87</v>
      </c>
      <c r="B53" s="162"/>
      <c r="C53" s="137"/>
      <c r="D53" s="133"/>
      <c r="E53" s="184"/>
      <c r="F53" s="152">
        <f t="shared" si="0"/>
        <v>0</v>
      </c>
      <c r="G53" s="154" t="str">
        <f t="shared" si="1"/>
        <v>-</v>
      </c>
      <c r="H53" s="154" t="str">
        <f t="shared" si="2"/>
        <v>-</v>
      </c>
      <c r="I53" s="188" t="str">
        <f>IF(ISBLANK(E53),"-",VLOOKUP(E53,'BDD 2'!$A$9:$B$72,2,FALSE))</f>
        <v>-</v>
      </c>
      <c r="J53" s="163">
        <f t="shared" si="3"/>
        <v>-0.1</v>
      </c>
      <c r="K53" s="153" t="e">
        <f>IF(I53='BDD 2'!$D$9,VLOOKUP('ent2-&gt;ent1'!D53,'BDD 2'!C58:E60,2,FALSE),VLOOKUP('ent2-&gt;ent1'!D53,'BDD 2'!C58:E60,3,FALSE))</f>
        <v>#N/A</v>
      </c>
    </row>
    <row r="54" spans="1:11" s="108" customFormat="1" ht="24" customHeight="1" x14ac:dyDescent="0.25">
      <c r="A54" s="108" t="s">
        <v>87</v>
      </c>
      <c r="B54" s="162"/>
      <c r="C54" s="137"/>
      <c r="D54" s="133"/>
      <c r="E54" s="184"/>
      <c r="F54" s="152">
        <f t="shared" si="0"/>
        <v>0</v>
      </c>
      <c r="G54" s="154" t="str">
        <f t="shared" si="1"/>
        <v>-</v>
      </c>
      <c r="H54" s="154" t="str">
        <f t="shared" si="2"/>
        <v>-</v>
      </c>
      <c r="I54" s="188" t="str">
        <f>IF(ISBLANK(E54),"-",VLOOKUP(E54,'BDD 2'!$A$9:$B$72,2,FALSE))</f>
        <v>-</v>
      </c>
      <c r="J54" s="163">
        <f t="shared" si="3"/>
        <v>-0.1</v>
      </c>
      <c r="K54" s="153" t="e">
        <f>IF(I54='BDD 2'!$D$9,VLOOKUP('ent2-&gt;ent1'!D54,'BDD 2'!C59:E61,2,FALSE),VLOOKUP('ent2-&gt;ent1'!D54,'BDD 2'!C59:E61,3,FALSE))</f>
        <v>#N/A</v>
      </c>
    </row>
    <row r="55" spans="1:11" s="108" customFormat="1" ht="24" customHeight="1" x14ac:dyDescent="0.25">
      <c r="A55" s="108" t="s">
        <v>87</v>
      </c>
      <c r="B55" s="162"/>
      <c r="C55" s="137"/>
      <c r="D55" s="133"/>
      <c r="E55" s="184"/>
      <c r="F55" s="152">
        <f t="shared" si="0"/>
        <v>0</v>
      </c>
      <c r="G55" s="154" t="str">
        <f t="shared" si="1"/>
        <v>-</v>
      </c>
      <c r="H55" s="154" t="str">
        <f t="shared" si="2"/>
        <v>-</v>
      </c>
      <c r="I55" s="188" t="str">
        <f>IF(ISBLANK(E55),"-",VLOOKUP(E55,'BDD 2'!$A$9:$B$72,2,FALSE))</f>
        <v>-</v>
      </c>
      <c r="J55" s="163">
        <f t="shared" si="3"/>
        <v>-0.1</v>
      </c>
      <c r="K55" s="153" t="e">
        <f>IF(I55='BDD 2'!$D$9,VLOOKUP('ent2-&gt;ent1'!D55,'BDD 2'!C60:E62,2,FALSE),VLOOKUP('ent2-&gt;ent1'!D55,'BDD 2'!C60:E62,3,FALSE))</f>
        <v>#N/A</v>
      </c>
    </row>
    <row r="56" spans="1:11" s="108" customFormat="1" ht="24" customHeight="1" x14ac:dyDescent="0.25">
      <c r="A56" s="108" t="s">
        <v>87</v>
      </c>
      <c r="B56" s="162"/>
      <c r="C56" s="137"/>
      <c r="D56" s="133"/>
      <c r="E56" s="184"/>
      <c r="F56" s="152">
        <f t="shared" si="0"/>
        <v>0</v>
      </c>
      <c r="G56" s="154" t="str">
        <f t="shared" si="1"/>
        <v>-</v>
      </c>
      <c r="H56" s="154" t="str">
        <f t="shared" si="2"/>
        <v>-</v>
      </c>
      <c r="I56" s="188" t="str">
        <f>IF(ISBLANK(E56),"-",VLOOKUP(E56,'BDD 2'!$A$9:$B$72,2,FALSE))</f>
        <v>-</v>
      </c>
      <c r="J56" s="163">
        <f t="shared" si="3"/>
        <v>-0.1</v>
      </c>
      <c r="K56" s="153" t="e">
        <f>IF(I56='BDD 2'!$D$9,VLOOKUP('ent2-&gt;ent1'!D56,'BDD 2'!C61:E63,2,FALSE),VLOOKUP('ent2-&gt;ent1'!D56,'BDD 2'!C61:E63,3,FALSE))</f>
        <v>#N/A</v>
      </c>
    </row>
    <row r="57" spans="1:11" s="108" customFormat="1" ht="24" customHeight="1" x14ac:dyDescent="0.25">
      <c r="A57" s="108" t="s">
        <v>87</v>
      </c>
      <c r="B57" s="162"/>
      <c r="C57" s="137"/>
      <c r="D57" s="133"/>
      <c r="E57" s="184"/>
      <c r="F57" s="152">
        <f t="shared" si="0"/>
        <v>0</v>
      </c>
      <c r="G57" s="154" t="str">
        <f t="shared" si="1"/>
        <v>-</v>
      </c>
      <c r="H57" s="154" t="str">
        <f t="shared" si="2"/>
        <v>-</v>
      </c>
      <c r="I57" s="188" t="str">
        <f>IF(ISBLANK(E57),"-",VLOOKUP(E57,'BDD 2'!$A$9:$B$72,2,FALSE))</f>
        <v>-</v>
      </c>
      <c r="J57" s="163">
        <f t="shared" si="3"/>
        <v>-0.1</v>
      </c>
      <c r="K57" s="153" t="e">
        <f>IF(I57='BDD 2'!$D$9,VLOOKUP('ent2-&gt;ent1'!D57,'BDD 2'!C62:E64,2,FALSE),VLOOKUP('ent2-&gt;ent1'!D57,'BDD 2'!C62:E64,3,FALSE))</f>
        <v>#N/A</v>
      </c>
    </row>
    <row r="58" spans="1:11" s="108" customFormat="1" ht="24" customHeight="1" x14ac:dyDescent="0.25">
      <c r="A58" s="108" t="s">
        <v>87</v>
      </c>
      <c r="B58" s="162"/>
      <c r="C58" s="137"/>
      <c r="D58" s="133"/>
      <c r="E58" s="184"/>
      <c r="F58" s="152">
        <f t="shared" si="0"/>
        <v>0</v>
      </c>
      <c r="G58" s="154" t="str">
        <f t="shared" si="1"/>
        <v>-</v>
      </c>
      <c r="H58" s="154" t="str">
        <f t="shared" si="2"/>
        <v>-</v>
      </c>
      <c r="I58" s="188" t="str">
        <f>IF(ISBLANK(E58),"-",VLOOKUP(E58,'BDD 2'!$A$9:$B$72,2,FALSE))</f>
        <v>-</v>
      </c>
      <c r="J58" s="163">
        <f t="shared" si="3"/>
        <v>-0.1</v>
      </c>
      <c r="K58" s="153" t="e">
        <f>IF(I58='BDD 2'!$D$9,VLOOKUP('ent2-&gt;ent1'!D58,'BDD 2'!C63:E65,2,FALSE),VLOOKUP('ent2-&gt;ent1'!D58,'BDD 2'!C63:E65,3,FALSE))</f>
        <v>#N/A</v>
      </c>
    </row>
    <row r="59" spans="1:11" s="108" customFormat="1" ht="24" customHeight="1" x14ac:dyDescent="0.25">
      <c r="A59" s="108" t="s">
        <v>87</v>
      </c>
      <c r="B59" s="162"/>
      <c r="C59" s="137"/>
      <c r="D59" s="133"/>
      <c r="E59" s="184"/>
      <c r="F59" s="152">
        <f t="shared" si="0"/>
        <v>0</v>
      </c>
      <c r="G59" s="154" t="str">
        <f t="shared" si="1"/>
        <v>-</v>
      </c>
      <c r="H59" s="154" t="str">
        <f t="shared" si="2"/>
        <v>-</v>
      </c>
      <c r="I59" s="188" t="str">
        <f>IF(ISBLANK(E59),"-",VLOOKUP(E59,'BDD 2'!$A$9:$B$72,2,FALSE))</f>
        <v>-</v>
      </c>
      <c r="J59" s="163">
        <f t="shared" si="3"/>
        <v>-0.1</v>
      </c>
      <c r="K59" s="153" t="e">
        <f>IF(I59='BDD 2'!$D$9,VLOOKUP('ent2-&gt;ent1'!D59,'BDD 2'!C64:E66,2,FALSE),VLOOKUP('ent2-&gt;ent1'!D59,'BDD 2'!C64:E66,3,FALSE))</f>
        <v>#N/A</v>
      </c>
    </row>
    <row r="60" spans="1:11" s="108" customFormat="1" ht="24" customHeight="1" x14ac:dyDescent="0.25">
      <c r="A60" s="108" t="s">
        <v>87</v>
      </c>
      <c r="B60" s="162"/>
      <c r="C60" s="137"/>
      <c r="D60" s="133"/>
      <c r="E60" s="184"/>
      <c r="F60" s="152">
        <f t="shared" si="0"/>
        <v>0</v>
      </c>
      <c r="G60" s="154" t="str">
        <f t="shared" si="1"/>
        <v>-</v>
      </c>
      <c r="H60" s="154" t="str">
        <f t="shared" si="2"/>
        <v>-</v>
      </c>
      <c r="I60" s="188" t="str">
        <f>IF(ISBLANK(E60),"-",VLOOKUP(E60,'BDD 2'!$A$9:$B$72,2,FALSE))</f>
        <v>-</v>
      </c>
      <c r="J60" s="163">
        <f t="shared" si="3"/>
        <v>-0.1</v>
      </c>
      <c r="K60" s="153" t="e">
        <f>IF(I60='BDD 2'!$D$9,VLOOKUP('ent2-&gt;ent1'!D60,'BDD 2'!C65:E67,2,FALSE),VLOOKUP('ent2-&gt;ent1'!D60,'BDD 2'!C65:E67,3,FALSE))</f>
        <v>#N/A</v>
      </c>
    </row>
    <row r="61" spans="1:11" s="108" customFormat="1" ht="24" customHeight="1" x14ac:dyDescent="0.25">
      <c r="A61" s="108" t="s">
        <v>87</v>
      </c>
      <c r="B61" s="162"/>
      <c r="C61" s="137"/>
      <c r="D61" s="133"/>
      <c r="E61" s="184"/>
      <c r="F61" s="152">
        <f t="shared" si="0"/>
        <v>0</v>
      </c>
      <c r="G61" s="154" t="str">
        <f t="shared" si="1"/>
        <v>-</v>
      </c>
      <c r="H61" s="154" t="str">
        <f t="shared" si="2"/>
        <v>-</v>
      </c>
      <c r="I61" s="188" t="str">
        <f>IF(ISBLANK(E61),"-",VLOOKUP(E61,'BDD 2'!$A$9:$B$72,2,FALSE))</f>
        <v>-</v>
      </c>
      <c r="J61" s="163">
        <f t="shared" si="3"/>
        <v>-0.1</v>
      </c>
      <c r="K61" s="153" t="e">
        <f>IF(I61='BDD 2'!$D$9,VLOOKUP('ent2-&gt;ent1'!D61,'BDD 2'!C66:E68,2,FALSE),VLOOKUP('ent2-&gt;ent1'!D61,'BDD 2'!C66:E68,3,FALSE))</f>
        <v>#N/A</v>
      </c>
    </row>
    <row r="62" spans="1:11" s="108" customFormat="1" ht="24" customHeight="1" x14ac:dyDescent="0.25">
      <c r="A62" s="108" t="s">
        <v>87</v>
      </c>
      <c r="B62" s="162"/>
      <c r="C62" s="137"/>
      <c r="D62" s="133"/>
      <c r="E62" s="184"/>
      <c r="F62" s="152">
        <f t="shared" si="0"/>
        <v>0</v>
      </c>
      <c r="G62" s="154" t="str">
        <f t="shared" si="1"/>
        <v>-</v>
      </c>
      <c r="H62" s="154" t="str">
        <f t="shared" si="2"/>
        <v>-</v>
      </c>
      <c r="I62" s="188" t="str">
        <f>IF(ISBLANK(E62),"-",VLOOKUP(E62,'BDD 2'!$A$9:$B$72,2,FALSE))</f>
        <v>-</v>
      </c>
      <c r="J62" s="163">
        <f t="shared" si="3"/>
        <v>-0.1</v>
      </c>
      <c r="K62" s="153" t="e">
        <f>IF(I62='BDD 2'!$D$9,VLOOKUP('ent2-&gt;ent1'!D62,'BDD 2'!C67:E69,2,FALSE),VLOOKUP('ent2-&gt;ent1'!D62,'BDD 2'!C67:E69,3,FALSE))</f>
        <v>#N/A</v>
      </c>
    </row>
    <row r="63" spans="1:11" s="108" customFormat="1" ht="24" customHeight="1" x14ac:dyDescent="0.25">
      <c r="A63" s="108" t="s">
        <v>87</v>
      </c>
      <c r="B63" s="162"/>
      <c r="C63" s="137"/>
      <c r="D63" s="133"/>
      <c r="E63" s="184"/>
      <c r="F63" s="152">
        <f t="shared" si="0"/>
        <v>0</v>
      </c>
      <c r="G63" s="154" t="str">
        <f t="shared" si="1"/>
        <v>-</v>
      </c>
      <c r="H63" s="154" t="str">
        <f t="shared" si="2"/>
        <v>-</v>
      </c>
      <c r="I63" s="188" t="str">
        <f>IF(ISBLANK(E63),"-",VLOOKUP(E63,'BDD 2'!$A$9:$B$72,2,FALSE))</f>
        <v>-</v>
      </c>
      <c r="J63" s="163">
        <f t="shared" si="3"/>
        <v>-0.1</v>
      </c>
      <c r="K63" s="153" t="e">
        <f>IF(I63='BDD 2'!$D$9,VLOOKUP('ent2-&gt;ent1'!D63,'BDD 2'!C68:E70,2,FALSE),VLOOKUP('ent2-&gt;ent1'!D63,'BDD 2'!C68:E70,3,FALSE))</f>
        <v>#N/A</v>
      </c>
    </row>
    <row r="64" spans="1:11" s="108" customFormat="1" ht="24" customHeight="1" x14ac:dyDescent="0.25">
      <c r="A64" s="108" t="s">
        <v>87</v>
      </c>
      <c r="B64" s="162"/>
      <c r="C64" s="137"/>
      <c r="D64" s="133"/>
      <c r="E64" s="184"/>
      <c r="F64" s="152">
        <f t="shared" si="0"/>
        <v>0</v>
      </c>
      <c r="G64" s="154" t="str">
        <f t="shared" si="1"/>
        <v>-</v>
      </c>
      <c r="H64" s="154" t="str">
        <f t="shared" si="2"/>
        <v>-</v>
      </c>
      <c r="I64" s="188" t="str">
        <f>IF(ISBLANK(E64),"-",VLOOKUP(E64,'BDD 2'!$A$9:$B$72,2,FALSE))</f>
        <v>-</v>
      </c>
      <c r="J64" s="163">
        <f t="shared" si="3"/>
        <v>-0.1</v>
      </c>
      <c r="K64" s="153" t="e">
        <f>IF(I64='BDD 2'!$D$9,VLOOKUP('ent2-&gt;ent1'!D64,'BDD 2'!C69:E71,2,FALSE),VLOOKUP('ent2-&gt;ent1'!D64,'BDD 2'!C69:E71,3,FALSE))</f>
        <v>#N/A</v>
      </c>
    </row>
    <row r="65" spans="1:11" s="108" customFormat="1" ht="24" customHeight="1" x14ac:dyDescent="0.25">
      <c r="A65" s="108" t="s">
        <v>87</v>
      </c>
      <c r="B65" s="162"/>
      <c r="C65" s="137"/>
      <c r="D65" s="133"/>
      <c r="E65" s="184"/>
      <c r="F65" s="152">
        <f t="shared" si="0"/>
        <v>0</v>
      </c>
      <c r="G65" s="154" t="str">
        <f t="shared" si="1"/>
        <v>-</v>
      </c>
      <c r="H65" s="154" t="str">
        <f t="shared" si="2"/>
        <v>-</v>
      </c>
      <c r="I65" s="188" t="str">
        <f>IF(ISBLANK(E65),"-",VLOOKUP(E65,'BDD 2'!$A$9:$B$72,2,FALSE))</f>
        <v>-</v>
      </c>
      <c r="J65" s="163">
        <f t="shared" si="3"/>
        <v>-0.1</v>
      </c>
      <c r="K65" s="153" t="e">
        <f>IF(I65='BDD 2'!$D$9,VLOOKUP('ent2-&gt;ent1'!D65,'BDD 2'!C70:E72,2,FALSE),VLOOKUP('ent2-&gt;ent1'!D65,'BDD 2'!C70:E72,3,FALSE))</f>
        <v>#N/A</v>
      </c>
    </row>
    <row r="66" spans="1:11" s="108" customFormat="1" ht="24" customHeight="1" x14ac:dyDescent="0.25">
      <c r="A66" s="108" t="s">
        <v>87</v>
      </c>
      <c r="B66" s="162"/>
      <c r="C66" s="137"/>
      <c r="D66" s="133"/>
      <c r="E66" s="184"/>
      <c r="F66" s="152">
        <f t="shared" si="0"/>
        <v>0</v>
      </c>
      <c r="G66" s="154" t="str">
        <f t="shared" si="1"/>
        <v>-</v>
      </c>
      <c r="H66" s="154" t="str">
        <f t="shared" si="2"/>
        <v>-</v>
      </c>
      <c r="I66" s="188" t="str">
        <f>IF(ISBLANK(E66),"-",VLOOKUP(E66,'BDD 2'!$A$9:$B$72,2,FALSE))</f>
        <v>-</v>
      </c>
      <c r="J66" s="163">
        <f t="shared" si="3"/>
        <v>-0.1</v>
      </c>
      <c r="K66" s="153" t="e">
        <f>IF(I66='BDD 2'!$D$9,VLOOKUP('ent2-&gt;ent1'!D66,'BDD 2'!C71:E73,2,FALSE),VLOOKUP('ent2-&gt;ent1'!D66,'BDD 2'!C71:E73,3,FALSE))</f>
        <v>#N/A</v>
      </c>
    </row>
    <row r="67" spans="1:11" s="108" customFormat="1" ht="24" customHeight="1" x14ac:dyDescent="0.25">
      <c r="A67" s="108" t="s">
        <v>87</v>
      </c>
      <c r="B67" s="162"/>
      <c r="C67" s="137"/>
      <c r="D67" s="133"/>
      <c r="E67" s="184"/>
      <c r="F67" s="152">
        <f t="shared" si="0"/>
        <v>0</v>
      </c>
      <c r="G67" s="154" t="str">
        <f t="shared" si="1"/>
        <v>-</v>
      </c>
      <c r="H67" s="154" t="str">
        <f t="shared" si="2"/>
        <v>-</v>
      </c>
      <c r="I67" s="188" t="str">
        <f>IF(ISBLANK(E67),"-",VLOOKUP(E67,'BDD 2'!$A$9:$B$72,2,FALSE))</f>
        <v>-</v>
      </c>
      <c r="J67" s="163">
        <f t="shared" si="3"/>
        <v>-0.1</v>
      </c>
      <c r="K67" s="153" t="e">
        <f>IF(I67='BDD 2'!$D$9,VLOOKUP('ent2-&gt;ent1'!D67,'BDD 2'!C72:E74,2,FALSE),VLOOKUP('ent2-&gt;ent1'!D67,'BDD 2'!C72:E74,3,FALSE))</f>
        <v>#N/A</v>
      </c>
    </row>
    <row r="68" spans="1:11" s="108" customFormat="1" ht="24" customHeight="1" x14ac:dyDescent="0.25">
      <c r="A68" s="108" t="s">
        <v>87</v>
      </c>
      <c r="B68" s="162"/>
      <c r="C68" s="137"/>
      <c r="D68" s="133"/>
      <c r="E68" s="184"/>
      <c r="F68" s="152">
        <f t="shared" si="0"/>
        <v>0</v>
      </c>
      <c r="G68" s="154" t="str">
        <f t="shared" si="1"/>
        <v>-</v>
      </c>
      <c r="H68" s="154" t="str">
        <f t="shared" si="2"/>
        <v>-</v>
      </c>
      <c r="I68" s="188" t="str">
        <f>IF(ISBLANK(E68),"-",VLOOKUP(E68,'BDD 2'!$A$9:$B$72,2,FALSE))</f>
        <v>-</v>
      </c>
      <c r="J68" s="163">
        <f t="shared" si="3"/>
        <v>-0.1</v>
      </c>
      <c r="K68" s="153" t="e">
        <f>IF(I68='BDD 2'!$D$9,VLOOKUP('ent2-&gt;ent1'!D68,'BDD 2'!C73:E75,2,FALSE),VLOOKUP('ent2-&gt;ent1'!D68,'BDD 2'!C73:E75,3,FALSE))</f>
        <v>#N/A</v>
      </c>
    </row>
    <row r="69" spans="1:11" s="108" customFormat="1" ht="24" customHeight="1" x14ac:dyDescent="0.25">
      <c r="A69" s="108" t="s">
        <v>87</v>
      </c>
      <c r="B69" s="162"/>
      <c r="C69" s="137"/>
      <c r="D69" s="133"/>
      <c r="E69" s="184"/>
      <c r="F69" s="152">
        <f t="shared" si="0"/>
        <v>0</v>
      </c>
      <c r="G69" s="154" t="str">
        <f t="shared" si="1"/>
        <v>-</v>
      </c>
      <c r="H69" s="154" t="str">
        <f t="shared" si="2"/>
        <v>-</v>
      </c>
      <c r="I69" s="188" t="str">
        <f>IF(ISBLANK(E69),"-",VLOOKUP(E69,'BDD 2'!$A$9:$B$72,2,FALSE))</f>
        <v>-</v>
      </c>
      <c r="J69" s="163">
        <f t="shared" si="3"/>
        <v>-0.1</v>
      </c>
      <c r="K69" s="153" t="e">
        <f>IF(I69='BDD 2'!$D$9,VLOOKUP('ent2-&gt;ent1'!D69,'BDD 2'!C74:E76,2,FALSE),VLOOKUP('ent2-&gt;ent1'!D69,'BDD 2'!C74:E76,3,FALSE))</f>
        <v>#N/A</v>
      </c>
    </row>
    <row r="70" spans="1:11" s="108" customFormat="1" ht="24" customHeight="1" x14ac:dyDescent="0.25">
      <c r="A70" s="108" t="s">
        <v>87</v>
      </c>
      <c r="B70" s="162"/>
      <c r="C70" s="137"/>
      <c r="D70" s="133"/>
      <c r="E70" s="184"/>
      <c r="F70" s="152">
        <f t="shared" ref="F70:F133" si="4">+E70+D70</f>
        <v>0</v>
      </c>
      <c r="G70" s="154" t="str">
        <f t="shared" ref="G70:G133" si="5">IF(ISBLANK(E70),"-",E70-$G$4)</f>
        <v>-</v>
      </c>
      <c r="H70" s="154" t="str">
        <f t="shared" ref="H70:H133" si="6">IF(ISBLANK(E70),"-",F70+$G$4)</f>
        <v>-</v>
      </c>
      <c r="I70" s="188" t="str">
        <f>IF(ISBLANK(E70),"-",VLOOKUP(E70,'BDD 2'!$A$9:$B$72,2,FALSE))</f>
        <v>-</v>
      </c>
      <c r="J70" s="163">
        <f t="shared" ref="J70:J133" si="7">IF(T70="Heures_pleine",-15,-0.1)</f>
        <v>-0.1</v>
      </c>
      <c r="K70" s="153" t="e">
        <f>IF(I70='BDD 2'!$D$9,VLOOKUP('ent2-&gt;ent1'!D70,'BDD 2'!C75:E77,2,FALSE),VLOOKUP('ent2-&gt;ent1'!D70,'BDD 2'!C75:E77,3,FALSE))</f>
        <v>#N/A</v>
      </c>
    </row>
    <row r="71" spans="1:11" s="108" customFormat="1" ht="24" customHeight="1" x14ac:dyDescent="0.25">
      <c r="A71" s="108" t="s">
        <v>87</v>
      </c>
      <c r="B71" s="162"/>
      <c r="C71" s="137"/>
      <c r="D71" s="133"/>
      <c r="E71" s="184"/>
      <c r="F71" s="152">
        <f t="shared" si="4"/>
        <v>0</v>
      </c>
      <c r="G71" s="154" t="str">
        <f t="shared" si="5"/>
        <v>-</v>
      </c>
      <c r="H71" s="154" t="str">
        <f t="shared" si="6"/>
        <v>-</v>
      </c>
      <c r="I71" s="188" t="str">
        <f>IF(ISBLANK(E71),"-",VLOOKUP(E71,'BDD 2'!$A$9:$B$72,2,FALSE))</f>
        <v>-</v>
      </c>
      <c r="J71" s="163">
        <f t="shared" si="7"/>
        <v>-0.1</v>
      </c>
      <c r="K71" s="153" t="e">
        <f>IF(I71='BDD 2'!$D$9,VLOOKUP('ent2-&gt;ent1'!D71,'BDD 2'!C76:E78,2,FALSE),VLOOKUP('ent2-&gt;ent1'!D71,'BDD 2'!C76:E78,3,FALSE))</f>
        <v>#N/A</v>
      </c>
    </row>
    <row r="72" spans="1:11" s="108" customFormat="1" ht="24" customHeight="1" x14ac:dyDescent="0.25">
      <c r="A72" s="108" t="s">
        <v>87</v>
      </c>
      <c r="B72" s="162"/>
      <c r="C72" s="137"/>
      <c r="D72" s="133"/>
      <c r="E72" s="184"/>
      <c r="F72" s="152">
        <f t="shared" si="4"/>
        <v>0</v>
      </c>
      <c r="G72" s="154" t="str">
        <f t="shared" si="5"/>
        <v>-</v>
      </c>
      <c r="H72" s="154" t="str">
        <f t="shared" si="6"/>
        <v>-</v>
      </c>
      <c r="I72" s="188" t="str">
        <f>IF(ISBLANK(E72),"-",VLOOKUP(E72,'BDD 2'!$A$9:$B$72,2,FALSE))</f>
        <v>-</v>
      </c>
      <c r="J72" s="163">
        <f t="shared" si="7"/>
        <v>-0.1</v>
      </c>
      <c r="K72" s="153" t="e">
        <f>IF(I72='BDD 2'!$D$9,VLOOKUP('ent2-&gt;ent1'!D72,'BDD 2'!C77:E79,2,FALSE),VLOOKUP('ent2-&gt;ent1'!D72,'BDD 2'!C77:E79,3,FALSE))</f>
        <v>#N/A</v>
      </c>
    </row>
    <row r="73" spans="1:11" s="108" customFormat="1" ht="24" customHeight="1" x14ac:dyDescent="0.25">
      <c r="A73" s="108" t="s">
        <v>87</v>
      </c>
      <c r="B73" s="162"/>
      <c r="C73" s="137"/>
      <c r="D73" s="133"/>
      <c r="E73" s="184"/>
      <c r="F73" s="152">
        <f t="shared" si="4"/>
        <v>0</v>
      </c>
      <c r="G73" s="154" t="str">
        <f t="shared" si="5"/>
        <v>-</v>
      </c>
      <c r="H73" s="154" t="str">
        <f t="shared" si="6"/>
        <v>-</v>
      </c>
      <c r="I73" s="188" t="str">
        <f>IF(ISBLANK(E73),"-",VLOOKUP(E73,'BDD 2'!$A$9:$B$72,2,FALSE))</f>
        <v>-</v>
      </c>
      <c r="J73" s="163">
        <f t="shared" si="7"/>
        <v>-0.1</v>
      </c>
      <c r="K73" s="153" t="e">
        <f>IF(I73='BDD 2'!$D$9,VLOOKUP('ent2-&gt;ent1'!D73,'BDD 2'!C78:E80,2,FALSE),VLOOKUP('ent2-&gt;ent1'!D73,'BDD 2'!C78:E80,3,FALSE))</f>
        <v>#N/A</v>
      </c>
    </row>
    <row r="74" spans="1:11" s="108" customFormat="1" ht="24" customHeight="1" x14ac:dyDescent="0.25">
      <c r="A74" s="108" t="s">
        <v>87</v>
      </c>
      <c r="B74" s="162"/>
      <c r="C74" s="137"/>
      <c r="D74" s="133"/>
      <c r="E74" s="184"/>
      <c r="F74" s="152">
        <f t="shared" si="4"/>
        <v>0</v>
      </c>
      <c r="G74" s="154" t="str">
        <f t="shared" si="5"/>
        <v>-</v>
      </c>
      <c r="H74" s="154" t="str">
        <f t="shared" si="6"/>
        <v>-</v>
      </c>
      <c r="I74" s="188" t="str">
        <f>IF(ISBLANK(E74),"-",VLOOKUP(E74,'BDD 2'!$A$9:$B$72,2,FALSE))</f>
        <v>-</v>
      </c>
      <c r="J74" s="163">
        <f t="shared" si="7"/>
        <v>-0.1</v>
      </c>
      <c r="K74" s="153" t="e">
        <f>IF(I74='BDD 2'!$D$9,VLOOKUP('ent2-&gt;ent1'!D74,'BDD 2'!C79:E81,2,FALSE),VLOOKUP('ent2-&gt;ent1'!D74,'BDD 2'!C79:E81,3,FALSE))</f>
        <v>#N/A</v>
      </c>
    </row>
    <row r="75" spans="1:11" s="108" customFormat="1" ht="24" customHeight="1" x14ac:dyDescent="0.25">
      <c r="A75" s="108" t="s">
        <v>87</v>
      </c>
      <c r="B75" s="162"/>
      <c r="C75" s="137"/>
      <c r="D75" s="133"/>
      <c r="E75" s="184"/>
      <c r="F75" s="152">
        <f t="shared" si="4"/>
        <v>0</v>
      </c>
      <c r="G75" s="154" t="str">
        <f t="shared" si="5"/>
        <v>-</v>
      </c>
      <c r="H75" s="154" t="str">
        <f t="shared" si="6"/>
        <v>-</v>
      </c>
      <c r="I75" s="188" t="str">
        <f>IF(ISBLANK(E75),"-",VLOOKUP(E75,'BDD 2'!$A$9:$B$72,2,FALSE))</f>
        <v>-</v>
      </c>
      <c r="J75" s="163">
        <f t="shared" si="7"/>
        <v>-0.1</v>
      </c>
      <c r="K75" s="153" t="e">
        <f>IF(I75='BDD 2'!$D$9,VLOOKUP('ent2-&gt;ent1'!D75,'BDD 2'!C80:E82,2,FALSE),VLOOKUP('ent2-&gt;ent1'!D75,'BDD 2'!C80:E82,3,FALSE))</f>
        <v>#N/A</v>
      </c>
    </row>
    <row r="76" spans="1:11" s="108" customFormat="1" ht="24" customHeight="1" x14ac:dyDescent="0.25">
      <c r="A76" s="108" t="s">
        <v>87</v>
      </c>
      <c r="B76" s="162"/>
      <c r="C76" s="137"/>
      <c r="D76" s="133"/>
      <c r="E76" s="184"/>
      <c r="F76" s="152">
        <f t="shared" si="4"/>
        <v>0</v>
      </c>
      <c r="G76" s="154" t="str">
        <f t="shared" si="5"/>
        <v>-</v>
      </c>
      <c r="H76" s="154" t="str">
        <f t="shared" si="6"/>
        <v>-</v>
      </c>
      <c r="I76" s="188" t="str">
        <f>IF(ISBLANK(E76),"-",VLOOKUP(E76,'BDD 2'!$A$9:$B$72,2,FALSE))</f>
        <v>-</v>
      </c>
      <c r="J76" s="163">
        <f t="shared" si="7"/>
        <v>-0.1</v>
      </c>
      <c r="K76" s="153" t="e">
        <f>IF(I76='BDD 2'!$D$9,VLOOKUP('ent2-&gt;ent1'!D76,'BDD 2'!C81:E83,2,FALSE),VLOOKUP('ent2-&gt;ent1'!D76,'BDD 2'!C81:E83,3,FALSE))</f>
        <v>#N/A</v>
      </c>
    </row>
    <row r="77" spans="1:11" s="108" customFormat="1" ht="24" customHeight="1" x14ac:dyDescent="0.25">
      <c r="A77" s="108" t="s">
        <v>87</v>
      </c>
      <c r="B77" s="162"/>
      <c r="C77" s="137"/>
      <c r="D77" s="133"/>
      <c r="E77" s="184"/>
      <c r="F77" s="152">
        <f t="shared" si="4"/>
        <v>0</v>
      </c>
      <c r="G77" s="154" t="str">
        <f t="shared" si="5"/>
        <v>-</v>
      </c>
      <c r="H77" s="154" t="str">
        <f t="shared" si="6"/>
        <v>-</v>
      </c>
      <c r="I77" s="188" t="str">
        <f>IF(ISBLANK(E77),"-",VLOOKUP(E77,'BDD 2'!$A$9:$B$72,2,FALSE))</f>
        <v>-</v>
      </c>
      <c r="J77" s="163">
        <f t="shared" si="7"/>
        <v>-0.1</v>
      </c>
      <c r="K77" s="153" t="e">
        <f>IF(I77='BDD 2'!$D$9,VLOOKUP('ent2-&gt;ent1'!D77,'BDD 2'!C82:E84,2,FALSE),VLOOKUP('ent2-&gt;ent1'!D77,'BDD 2'!C82:E84,3,FALSE))</f>
        <v>#N/A</v>
      </c>
    </row>
    <row r="78" spans="1:11" s="108" customFormat="1" ht="24" customHeight="1" x14ac:dyDescent="0.25">
      <c r="A78" s="108" t="s">
        <v>87</v>
      </c>
      <c r="B78" s="162"/>
      <c r="C78" s="137"/>
      <c r="D78" s="133"/>
      <c r="E78" s="184"/>
      <c r="F78" s="152">
        <f t="shared" si="4"/>
        <v>0</v>
      </c>
      <c r="G78" s="154" t="str">
        <f t="shared" si="5"/>
        <v>-</v>
      </c>
      <c r="H78" s="154" t="str">
        <f t="shared" si="6"/>
        <v>-</v>
      </c>
      <c r="I78" s="188" t="str">
        <f>IF(ISBLANK(E78),"-",VLOOKUP(E78,'BDD 2'!$A$9:$B$72,2,FALSE))</f>
        <v>-</v>
      </c>
      <c r="J78" s="163">
        <f t="shared" si="7"/>
        <v>-0.1</v>
      </c>
      <c r="K78" s="153" t="e">
        <f>IF(I78='BDD 2'!$D$9,VLOOKUP('ent2-&gt;ent1'!D78,'BDD 2'!C83:E85,2,FALSE),VLOOKUP('ent2-&gt;ent1'!D78,'BDD 2'!C83:E85,3,FALSE))</f>
        <v>#N/A</v>
      </c>
    </row>
    <row r="79" spans="1:11" s="108" customFormat="1" ht="24" customHeight="1" x14ac:dyDescent="0.25">
      <c r="A79" s="108" t="s">
        <v>87</v>
      </c>
      <c r="B79" s="162"/>
      <c r="C79" s="137"/>
      <c r="D79" s="133"/>
      <c r="E79" s="184"/>
      <c r="F79" s="152">
        <f t="shared" si="4"/>
        <v>0</v>
      </c>
      <c r="G79" s="154" t="str">
        <f t="shared" si="5"/>
        <v>-</v>
      </c>
      <c r="H79" s="154" t="str">
        <f t="shared" si="6"/>
        <v>-</v>
      </c>
      <c r="I79" s="188" t="str">
        <f>IF(ISBLANK(E79),"-",VLOOKUP(E79,'BDD 2'!$A$9:$B$72,2,FALSE))</f>
        <v>-</v>
      </c>
      <c r="J79" s="163">
        <f t="shared" si="7"/>
        <v>-0.1</v>
      </c>
      <c r="K79" s="153" t="e">
        <f>IF(I79='BDD 2'!$D$9,VLOOKUP('ent2-&gt;ent1'!D79,'BDD 2'!C84:E86,2,FALSE),VLOOKUP('ent2-&gt;ent1'!D79,'BDD 2'!C84:E86,3,FALSE))</f>
        <v>#N/A</v>
      </c>
    </row>
    <row r="80" spans="1:11" s="108" customFormat="1" ht="24" customHeight="1" x14ac:dyDescent="0.25">
      <c r="A80" s="108" t="s">
        <v>87</v>
      </c>
      <c r="B80" s="162"/>
      <c r="C80" s="137"/>
      <c r="D80" s="133"/>
      <c r="E80" s="184"/>
      <c r="F80" s="152">
        <f t="shared" si="4"/>
        <v>0</v>
      </c>
      <c r="G80" s="154" t="str">
        <f t="shared" si="5"/>
        <v>-</v>
      </c>
      <c r="H80" s="154" t="str">
        <f t="shared" si="6"/>
        <v>-</v>
      </c>
      <c r="I80" s="188" t="str">
        <f>IF(ISBLANK(E80),"-",VLOOKUP(E80,'BDD 2'!$A$9:$B$72,2,FALSE))</f>
        <v>-</v>
      </c>
      <c r="J80" s="163">
        <f t="shared" si="7"/>
        <v>-0.1</v>
      </c>
      <c r="K80" s="153" t="e">
        <f>IF(I80='BDD 2'!$D$9,VLOOKUP('ent2-&gt;ent1'!D80,'BDD 2'!C85:E87,2,FALSE),VLOOKUP('ent2-&gt;ent1'!D80,'BDD 2'!C85:E87,3,FALSE))</f>
        <v>#N/A</v>
      </c>
    </row>
    <row r="81" spans="1:11" s="108" customFormat="1" ht="24" customHeight="1" x14ac:dyDescent="0.25">
      <c r="A81" s="108" t="s">
        <v>87</v>
      </c>
      <c r="B81" s="162"/>
      <c r="C81" s="137"/>
      <c r="D81" s="133"/>
      <c r="E81" s="184"/>
      <c r="F81" s="152">
        <f t="shared" si="4"/>
        <v>0</v>
      </c>
      <c r="G81" s="154" t="str">
        <f t="shared" si="5"/>
        <v>-</v>
      </c>
      <c r="H81" s="154" t="str">
        <f t="shared" si="6"/>
        <v>-</v>
      </c>
      <c r="I81" s="188" t="str">
        <f>IF(ISBLANK(E81),"-",VLOOKUP(E81,'BDD 2'!$A$9:$B$72,2,FALSE))</f>
        <v>-</v>
      </c>
      <c r="J81" s="163">
        <f t="shared" si="7"/>
        <v>-0.1</v>
      </c>
      <c r="K81" s="153" t="e">
        <f>IF(I81='BDD 2'!$D$9,VLOOKUP('ent2-&gt;ent1'!D81,'BDD 2'!C86:E88,2,FALSE),VLOOKUP('ent2-&gt;ent1'!D81,'BDD 2'!C86:E88,3,FALSE))</f>
        <v>#N/A</v>
      </c>
    </row>
    <row r="82" spans="1:11" s="108" customFormat="1" ht="24" customHeight="1" x14ac:dyDescent="0.25">
      <c r="A82" s="108" t="s">
        <v>87</v>
      </c>
      <c r="B82" s="162"/>
      <c r="C82" s="137"/>
      <c r="D82" s="133"/>
      <c r="E82" s="184"/>
      <c r="F82" s="152">
        <f t="shared" si="4"/>
        <v>0</v>
      </c>
      <c r="G82" s="154" t="str">
        <f t="shared" si="5"/>
        <v>-</v>
      </c>
      <c r="H82" s="154" t="str">
        <f t="shared" si="6"/>
        <v>-</v>
      </c>
      <c r="I82" s="188" t="str">
        <f>IF(ISBLANK(E82),"-",VLOOKUP(E82,'BDD 2'!$A$9:$B$72,2,FALSE))</f>
        <v>-</v>
      </c>
      <c r="J82" s="163">
        <f t="shared" si="7"/>
        <v>-0.1</v>
      </c>
      <c r="K82" s="153" t="e">
        <f>IF(I82='BDD 2'!$D$9,VLOOKUP('ent2-&gt;ent1'!D82,'BDD 2'!C87:E89,2,FALSE),VLOOKUP('ent2-&gt;ent1'!D82,'BDD 2'!C87:E89,3,FALSE))</f>
        <v>#N/A</v>
      </c>
    </row>
    <row r="83" spans="1:11" s="108" customFormat="1" ht="24" customHeight="1" x14ac:dyDescent="0.25">
      <c r="A83" s="108" t="s">
        <v>87</v>
      </c>
      <c r="B83" s="162"/>
      <c r="C83" s="137"/>
      <c r="D83" s="133"/>
      <c r="E83" s="184"/>
      <c r="F83" s="152">
        <f t="shared" si="4"/>
        <v>0</v>
      </c>
      <c r="G83" s="154" t="str">
        <f t="shared" si="5"/>
        <v>-</v>
      </c>
      <c r="H83" s="154" t="str">
        <f t="shared" si="6"/>
        <v>-</v>
      </c>
      <c r="I83" s="188" t="str">
        <f>IF(ISBLANK(E83),"-",VLOOKUP(E83,'BDD 2'!$A$9:$B$72,2,FALSE))</f>
        <v>-</v>
      </c>
      <c r="J83" s="163">
        <f t="shared" si="7"/>
        <v>-0.1</v>
      </c>
      <c r="K83" s="153" t="e">
        <f>IF(I83='BDD 2'!$D$9,VLOOKUP('ent2-&gt;ent1'!D83,'BDD 2'!C88:E90,2,FALSE),VLOOKUP('ent2-&gt;ent1'!D83,'BDD 2'!C88:E90,3,FALSE))</f>
        <v>#N/A</v>
      </c>
    </row>
    <row r="84" spans="1:11" s="108" customFormat="1" ht="24" customHeight="1" x14ac:dyDescent="0.25">
      <c r="A84" s="108" t="s">
        <v>87</v>
      </c>
      <c r="B84" s="162"/>
      <c r="C84" s="137"/>
      <c r="D84" s="133"/>
      <c r="E84" s="184"/>
      <c r="F84" s="152">
        <f t="shared" si="4"/>
        <v>0</v>
      </c>
      <c r="G84" s="154" t="str">
        <f t="shared" si="5"/>
        <v>-</v>
      </c>
      <c r="H84" s="154" t="str">
        <f t="shared" si="6"/>
        <v>-</v>
      </c>
      <c r="I84" s="188" t="str">
        <f>IF(ISBLANK(E84),"-",VLOOKUP(E84,'BDD 2'!$A$9:$B$72,2,FALSE))</f>
        <v>-</v>
      </c>
      <c r="J84" s="163">
        <f t="shared" si="7"/>
        <v>-0.1</v>
      </c>
      <c r="K84" s="153" t="e">
        <f>IF(I84='BDD 2'!$D$9,VLOOKUP('ent2-&gt;ent1'!D84,'BDD 2'!C89:E91,2,FALSE),VLOOKUP('ent2-&gt;ent1'!D84,'BDD 2'!C89:E91,3,FALSE))</f>
        <v>#N/A</v>
      </c>
    </row>
    <row r="85" spans="1:11" s="108" customFormat="1" ht="24" customHeight="1" x14ac:dyDescent="0.25">
      <c r="A85" s="108" t="s">
        <v>87</v>
      </c>
      <c r="B85" s="162"/>
      <c r="C85" s="137"/>
      <c r="D85" s="133"/>
      <c r="E85" s="184"/>
      <c r="F85" s="152">
        <f t="shared" si="4"/>
        <v>0</v>
      </c>
      <c r="G85" s="154" t="str">
        <f t="shared" si="5"/>
        <v>-</v>
      </c>
      <c r="H85" s="154" t="str">
        <f t="shared" si="6"/>
        <v>-</v>
      </c>
      <c r="I85" s="188" t="str">
        <f>IF(ISBLANK(E85),"-",VLOOKUP(E85,'BDD 2'!$A$9:$B$72,2,FALSE))</f>
        <v>-</v>
      </c>
      <c r="J85" s="163">
        <f t="shared" si="7"/>
        <v>-0.1</v>
      </c>
      <c r="K85" s="153" t="e">
        <f>IF(I85='BDD 2'!$D$9,VLOOKUP('ent2-&gt;ent1'!D85,'BDD 2'!C90:E92,2,FALSE),VLOOKUP('ent2-&gt;ent1'!D85,'BDD 2'!C90:E92,3,FALSE))</f>
        <v>#N/A</v>
      </c>
    </row>
    <row r="86" spans="1:11" s="108" customFormat="1" ht="24" customHeight="1" x14ac:dyDescent="0.25">
      <c r="A86" s="108" t="s">
        <v>87</v>
      </c>
      <c r="B86" s="162"/>
      <c r="C86" s="137"/>
      <c r="D86" s="133"/>
      <c r="E86" s="184"/>
      <c r="F86" s="152">
        <f t="shared" si="4"/>
        <v>0</v>
      </c>
      <c r="G86" s="154" t="str">
        <f t="shared" si="5"/>
        <v>-</v>
      </c>
      <c r="H86" s="154" t="str">
        <f t="shared" si="6"/>
        <v>-</v>
      </c>
      <c r="I86" s="188" t="str">
        <f>IF(ISBLANK(E86),"-",VLOOKUP(E86,'BDD 2'!$A$9:$B$72,2,FALSE))</f>
        <v>-</v>
      </c>
      <c r="J86" s="163">
        <f t="shared" si="7"/>
        <v>-0.1</v>
      </c>
      <c r="K86" s="153" t="e">
        <f>IF(I86='BDD 2'!$D$9,VLOOKUP('ent2-&gt;ent1'!D86,'BDD 2'!C91:E93,2,FALSE),VLOOKUP('ent2-&gt;ent1'!D86,'BDD 2'!C91:E93,3,FALSE))</f>
        <v>#N/A</v>
      </c>
    </row>
    <row r="87" spans="1:11" s="108" customFormat="1" ht="24" customHeight="1" x14ac:dyDescent="0.25">
      <c r="A87" s="108" t="s">
        <v>87</v>
      </c>
      <c r="B87" s="162"/>
      <c r="C87" s="137"/>
      <c r="D87" s="133"/>
      <c r="E87" s="184"/>
      <c r="F87" s="152">
        <f t="shared" si="4"/>
        <v>0</v>
      </c>
      <c r="G87" s="154" t="str">
        <f t="shared" si="5"/>
        <v>-</v>
      </c>
      <c r="H87" s="154" t="str">
        <f t="shared" si="6"/>
        <v>-</v>
      </c>
      <c r="I87" s="188" t="str">
        <f>IF(ISBLANK(E87),"-",VLOOKUP(E87,'BDD 2'!$A$9:$B$72,2,FALSE))</f>
        <v>-</v>
      </c>
      <c r="J87" s="163">
        <f t="shared" si="7"/>
        <v>-0.1</v>
      </c>
      <c r="K87" s="153" t="e">
        <f>IF(I87='BDD 2'!$D$9,VLOOKUP('ent2-&gt;ent1'!D87,'BDD 2'!C92:E94,2,FALSE),VLOOKUP('ent2-&gt;ent1'!D87,'BDD 2'!C92:E94,3,FALSE))</f>
        <v>#N/A</v>
      </c>
    </row>
    <row r="88" spans="1:11" s="108" customFormat="1" ht="24" customHeight="1" x14ac:dyDescent="0.25">
      <c r="A88" s="108" t="s">
        <v>87</v>
      </c>
      <c r="B88" s="162"/>
      <c r="C88" s="137"/>
      <c r="D88" s="133"/>
      <c r="E88" s="184"/>
      <c r="F88" s="152">
        <f t="shared" si="4"/>
        <v>0</v>
      </c>
      <c r="G88" s="154" t="str">
        <f t="shared" si="5"/>
        <v>-</v>
      </c>
      <c r="H88" s="154" t="str">
        <f t="shared" si="6"/>
        <v>-</v>
      </c>
      <c r="I88" s="188" t="str">
        <f>IF(ISBLANK(E88),"-",VLOOKUP(E88,'BDD 2'!$A$9:$B$72,2,FALSE))</f>
        <v>-</v>
      </c>
      <c r="J88" s="163">
        <f t="shared" si="7"/>
        <v>-0.1</v>
      </c>
      <c r="K88" s="153" t="e">
        <f>IF(I88='BDD 2'!$D$9,VLOOKUP('ent2-&gt;ent1'!D88,'BDD 2'!C93:E95,2,FALSE),VLOOKUP('ent2-&gt;ent1'!D88,'BDD 2'!C93:E95,3,FALSE))</f>
        <v>#N/A</v>
      </c>
    </row>
    <row r="89" spans="1:11" s="108" customFormat="1" ht="24" customHeight="1" x14ac:dyDescent="0.25">
      <c r="A89" s="108" t="s">
        <v>87</v>
      </c>
      <c r="B89" s="162"/>
      <c r="C89" s="137"/>
      <c r="D89" s="133"/>
      <c r="E89" s="184"/>
      <c r="F89" s="152">
        <f t="shared" si="4"/>
        <v>0</v>
      </c>
      <c r="G89" s="154" t="str">
        <f t="shared" si="5"/>
        <v>-</v>
      </c>
      <c r="H89" s="154" t="str">
        <f t="shared" si="6"/>
        <v>-</v>
      </c>
      <c r="I89" s="188" t="str">
        <f>IF(ISBLANK(E89),"-",VLOOKUP(E89,'BDD 2'!$A$9:$B$72,2,FALSE))</f>
        <v>-</v>
      </c>
      <c r="J89" s="163">
        <f t="shared" si="7"/>
        <v>-0.1</v>
      </c>
      <c r="K89" s="153" t="e">
        <f>IF(I89='BDD 2'!$D$9,VLOOKUP('ent2-&gt;ent1'!D89,'BDD 2'!C94:E96,2,FALSE),VLOOKUP('ent2-&gt;ent1'!D89,'BDD 2'!C94:E96,3,FALSE))</f>
        <v>#N/A</v>
      </c>
    </row>
    <row r="90" spans="1:11" s="108" customFormat="1" ht="24" customHeight="1" x14ac:dyDescent="0.25">
      <c r="A90" s="108" t="s">
        <v>87</v>
      </c>
      <c r="B90" s="162"/>
      <c r="C90" s="137"/>
      <c r="D90" s="133"/>
      <c r="E90" s="184"/>
      <c r="F90" s="152">
        <f t="shared" si="4"/>
        <v>0</v>
      </c>
      <c r="G90" s="154" t="str">
        <f t="shared" si="5"/>
        <v>-</v>
      </c>
      <c r="H90" s="154" t="str">
        <f t="shared" si="6"/>
        <v>-</v>
      </c>
      <c r="I90" s="188" t="str">
        <f>IF(ISBLANK(E90),"-",VLOOKUP(E90,'BDD 2'!$A$9:$B$72,2,FALSE))</f>
        <v>-</v>
      </c>
      <c r="J90" s="163">
        <f t="shared" si="7"/>
        <v>-0.1</v>
      </c>
      <c r="K90" s="153" t="e">
        <f>IF(I90='BDD 2'!$D$9,VLOOKUP('ent2-&gt;ent1'!D90,'BDD 2'!C95:E97,2,FALSE),VLOOKUP('ent2-&gt;ent1'!D90,'BDD 2'!C95:E97,3,FALSE))</f>
        <v>#N/A</v>
      </c>
    </row>
    <row r="91" spans="1:11" s="108" customFormat="1" ht="24" customHeight="1" x14ac:dyDescent="0.25">
      <c r="A91" s="108" t="s">
        <v>87</v>
      </c>
      <c r="B91" s="162"/>
      <c r="C91" s="137"/>
      <c r="D91" s="133"/>
      <c r="E91" s="184"/>
      <c r="F91" s="152">
        <f t="shared" si="4"/>
        <v>0</v>
      </c>
      <c r="G91" s="154" t="str">
        <f t="shared" si="5"/>
        <v>-</v>
      </c>
      <c r="H91" s="154" t="str">
        <f t="shared" si="6"/>
        <v>-</v>
      </c>
      <c r="I91" s="188" t="str">
        <f>IF(ISBLANK(E91),"-",VLOOKUP(E91,'BDD 2'!$A$9:$B$72,2,FALSE))</f>
        <v>-</v>
      </c>
      <c r="J91" s="163">
        <f t="shared" si="7"/>
        <v>-0.1</v>
      </c>
      <c r="K91" s="153" t="e">
        <f>IF(I91='BDD 2'!$D$9,VLOOKUP('ent2-&gt;ent1'!D91,'BDD 2'!C96:E98,2,FALSE),VLOOKUP('ent2-&gt;ent1'!D91,'BDD 2'!C96:E98,3,FALSE))</f>
        <v>#N/A</v>
      </c>
    </row>
    <row r="92" spans="1:11" s="108" customFormat="1" ht="24" customHeight="1" x14ac:dyDescent="0.25">
      <c r="A92" s="108" t="s">
        <v>87</v>
      </c>
      <c r="B92" s="162"/>
      <c r="C92" s="137"/>
      <c r="D92" s="133"/>
      <c r="E92" s="184"/>
      <c r="F92" s="152">
        <f t="shared" si="4"/>
        <v>0</v>
      </c>
      <c r="G92" s="154" t="str">
        <f t="shared" si="5"/>
        <v>-</v>
      </c>
      <c r="H92" s="154" t="str">
        <f t="shared" si="6"/>
        <v>-</v>
      </c>
      <c r="I92" s="188" t="str">
        <f>IF(ISBLANK(E92),"-",VLOOKUP(E92,'BDD 2'!$A$9:$B$72,2,FALSE))</f>
        <v>-</v>
      </c>
      <c r="J92" s="163">
        <f t="shared" si="7"/>
        <v>-0.1</v>
      </c>
      <c r="K92" s="153" t="e">
        <f>IF(I92='BDD 2'!$D$9,VLOOKUP('ent2-&gt;ent1'!D92,'BDD 2'!C97:E99,2,FALSE),VLOOKUP('ent2-&gt;ent1'!D92,'BDD 2'!C97:E99,3,FALSE))</f>
        <v>#N/A</v>
      </c>
    </row>
    <row r="93" spans="1:11" s="108" customFormat="1" ht="24" customHeight="1" x14ac:dyDescent="0.25">
      <c r="A93" s="108" t="s">
        <v>87</v>
      </c>
      <c r="B93" s="162"/>
      <c r="C93" s="137"/>
      <c r="D93" s="133"/>
      <c r="E93" s="184"/>
      <c r="F93" s="152">
        <f t="shared" si="4"/>
        <v>0</v>
      </c>
      <c r="G93" s="154" t="str">
        <f t="shared" si="5"/>
        <v>-</v>
      </c>
      <c r="H93" s="154" t="str">
        <f t="shared" si="6"/>
        <v>-</v>
      </c>
      <c r="I93" s="188" t="str">
        <f>IF(ISBLANK(E93),"-",VLOOKUP(E93,'BDD 2'!$A$9:$B$72,2,FALSE))</f>
        <v>-</v>
      </c>
      <c r="J93" s="163">
        <f t="shared" si="7"/>
        <v>-0.1</v>
      </c>
      <c r="K93" s="153" t="e">
        <f>IF(I93='BDD 2'!$D$9,VLOOKUP('ent2-&gt;ent1'!D93,'BDD 2'!C98:E100,2,FALSE),VLOOKUP('ent2-&gt;ent1'!D93,'BDD 2'!C98:E100,3,FALSE))</f>
        <v>#N/A</v>
      </c>
    </row>
    <row r="94" spans="1:11" s="108" customFormat="1" ht="24" customHeight="1" x14ac:dyDescent="0.25">
      <c r="A94" s="108" t="s">
        <v>87</v>
      </c>
      <c r="B94" s="162"/>
      <c r="C94" s="137"/>
      <c r="D94" s="133"/>
      <c r="E94" s="184"/>
      <c r="F94" s="152">
        <f t="shared" si="4"/>
        <v>0</v>
      </c>
      <c r="G94" s="154" t="str">
        <f t="shared" si="5"/>
        <v>-</v>
      </c>
      <c r="H94" s="154" t="str">
        <f t="shared" si="6"/>
        <v>-</v>
      </c>
      <c r="I94" s="188" t="str">
        <f>IF(ISBLANK(E94),"-",VLOOKUP(E94,'BDD 2'!$A$9:$B$72,2,FALSE))</f>
        <v>-</v>
      </c>
      <c r="J94" s="163">
        <f t="shared" si="7"/>
        <v>-0.1</v>
      </c>
      <c r="K94" s="153" t="e">
        <f>IF(I94='BDD 2'!$D$9,VLOOKUP('ent2-&gt;ent1'!D94,'BDD 2'!C99:E101,2,FALSE),VLOOKUP('ent2-&gt;ent1'!D94,'BDD 2'!C99:E101,3,FALSE))</f>
        <v>#N/A</v>
      </c>
    </row>
    <row r="95" spans="1:11" s="108" customFormat="1" ht="24" customHeight="1" x14ac:dyDescent="0.25">
      <c r="A95" s="108" t="s">
        <v>87</v>
      </c>
      <c r="B95" s="162"/>
      <c r="C95" s="137"/>
      <c r="D95" s="133"/>
      <c r="E95" s="184"/>
      <c r="F95" s="152">
        <f t="shared" si="4"/>
        <v>0</v>
      </c>
      <c r="G95" s="154" t="str">
        <f t="shared" si="5"/>
        <v>-</v>
      </c>
      <c r="H95" s="154" t="str">
        <f t="shared" si="6"/>
        <v>-</v>
      </c>
      <c r="I95" s="188" t="str">
        <f>IF(ISBLANK(E95),"-",VLOOKUP(E95,'BDD 2'!$A$9:$B$72,2,FALSE))</f>
        <v>-</v>
      </c>
      <c r="J95" s="163">
        <f t="shared" si="7"/>
        <v>-0.1</v>
      </c>
      <c r="K95" s="153" t="e">
        <f>IF(I95='BDD 2'!$D$9,VLOOKUP('ent2-&gt;ent1'!D95,'BDD 2'!C100:E102,2,FALSE),VLOOKUP('ent2-&gt;ent1'!D95,'BDD 2'!C100:E102,3,FALSE))</f>
        <v>#N/A</v>
      </c>
    </row>
    <row r="96" spans="1:11" s="108" customFormat="1" ht="24" customHeight="1" x14ac:dyDescent="0.25">
      <c r="A96" s="108" t="s">
        <v>87</v>
      </c>
      <c r="B96" s="162"/>
      <c r="C96" s="137"/>
      <c r="D96" s="133"/>
      <c r="E96" s="184"/>
      <c r="F96" s="152">
        <f t="shared" si="4"/>
        <v>0</v>
      </c>
      <c r="G96" s="154" t="str">
        <f t="shared" si="5"/>
        <v>-</v>
      </c>
      <c r="H96" s="154" t="str">
        <f t="shared" si="6"/>
        <v>-</v>
      </c>
      <c r="I96" s="188" t="str">
        <f>IF(ISBLANK(E96),"-",VLOOKUP(E96,'BDD 2'!$A$9:$B$72,2,FALSE))</f>
        <v>-</v>
      </c>
      <c r="J96" s="163">
        <f t="shared" si="7"/>
        <v>-0.1</v>
      </c>
      <c r="K96" s="153" t="e">
        <f>IF(I96='BDD 2'!$D$9,VLOOKUP('ent2-&gt;ent1'!D96,'BDD 2'!C101:E103,2,FALSE),VLOOKUP('ent2-&gt;ent1'!D96,'BDD 2'!C101:E103,3,FALSE))</f>
        <v>#N/A</v>
      </c>
    </row>
    <row r="97" spans="1:11" s="108" customFormat="1" ht="24" customHeight="1" x14ac:dyDescent="0.25">
      <c r="A97" s="108" t="s">
        <v>87</v>
      </c>
      <c r="B97" s="162"/>
      <c r="C97" s="137"/>
      <c r="D97" s="133"/>
      <c r="E97" s="184"/>
      <c r="F97" s="152">
        <f t="shared" si="4"/>
        <v>0</v>
      </c>
      <c r="G97" s="154" t="str">
        <f t="shared" si="5"/>
        <v>-</v>
      </c>
      <c r="H97" s="154" t="str">
        <f t="shared" si="6"/>
        <v>-</v>
      </c>
      <c r="I97" s="188" t="str">
        <f>IF(ISBLANK(E97),"-",VLOOKUP(E97,'BDD 2'!$A$9:$B$72,2,FALSE))</f>
        <v>-</v>
      </c>
      <c r="J97" s="163">
        <f t="shared" si="7"/>
        <v>-0.1</v>
      </c>
      <c r="K97" s="153" t="e">
        <f>IF(I97='BDD 2'!$D$9,VLOOKUP('ent2-&gt;ent1'!D97,'BDD 2'!C102:E104,2,FALSE),VLOOKUP('ent2-&gt;ent1'!D97,'BDD 2'!C102:E104,3,FALSE))</f>
        <v>#N/A</v>
      </c>
    </row>
    <row r="98" spans="1:11" s="108" customFormat="1" ht="24" customHeight="1" x14ac:dyDescent="0.25">
      <c r="A98" s="108" t="s">
        <v>87</v>
      </c>
      <c r="B98" s="162"/>
      <c r="C98" s="137"/>
      <c r="D98" s="133"/>
      <c r="E98" s="184"/>
      <c r="F98" s="152">
        <f t="shared" si="4"/>
        <v>0</v>
      </c>
      <c r="G98" s="154" t="str">
        <f t="shared" si="5"/>
        <v>-</v>
      </c>
      <c r="H98" s="154" t="str">
        <f t="shared" si="6"/>
        <v>-</v>
      </c>
      <c r="I98" s="188" t="str">
        <f>IF(ISBLANK(E98),"-",VLOOKUP(E98,'BDD 2'!$A$9:$B$72,2,FALSE))</f>
        <v>-</v>
      </c>
      <c r="J98" s="163">
        <f t="shared" si="7"/>
        <v>-0.1</v>
      </c>
      <c r="K98" s="153" t="e">
        <f>IF(I98='BDD 2'!$D$9,VLOOKUP('ent2-&gt;ent1'!D98,'BDD 2'!C103:E105,2,FALSE),VLOOKUP('ent2-&gt;ent1'!D98,'BDD 2'!C103:E105,3,FALSE))</f>
        <v>#N/A</v>
      </c>
    </row>
    <row r="99" spans="1:11" s="108" customFormat="1" ht="24" customHeight="1" x14ac:dyDescent="0.25">
      <c r="A99" s="108" t="s">
        <v>87</v>
      </c>
      <c r="B99" s="162"/>
      <c r="C99" s="137"/>
      <c r="D99" s="133"/>
      <c r="E99" s="184"/>
      <c r="F99" s="152">
        <f t="shared" si="4"/>
        <v>0</v>
      </c>
      <c r="G99" s="154" t="str">
        <f t="shared" si="5"/>
        <v>-</v>
      </c>
      <c r="H99" s="154" t="str">
        <f t="shared" si="6"/>
        <v>-</v>
      </c>
      <c r="I99" s="188" t="str">
        <f>IF(ISBLANK(E99),"-",VLOOKUP(E99,'BDD 2'!$A$9:$B$72,2,FALSE))</f>
        <v>-</v>
      </c>
      <c r="J99" s="163">
        <f t="shared" si="7"/>
        <v>-0.1</v>
      </c>
      <c r="K99" s="153" t="e">
        <f>IF(I99='BDD 2'!$D$9,VLOOKUP('ent2-&gt;ent1'!D99,'BDD 2'!C104:E106,2,FALSE),VLOOKUP('ent2-&gt;ent1'!D99,'BDD 2'!C104:E106,3,FALSE))</f>
        <v>#N/A</v>
      </c>
    </row>
    <row r="100" spans="1:11" s="108" customFormat="1" ht="24" customHeight="1" x14ac:dyDescent="0.25">
      <c r="A100" s="108" t="s">
        <v>87</v>
      </c>
      <c r="B100" s="162"/>
      <c r="C100" s="137"/>
      <c r="D100" s="133"/>
      <c r="E100" s="184"/>
      <c r="F100" s="152">
        <f t="shared" si="4"/>
        <v>0</v>
      </c>
      <c r="G100" s="154" t="str">
        <f t="shared" si="5"/>
        <v>-</v>
      </c>
      <c r="H100" s="154" t="str">
        <f t="shared" si="6"/>
        <v>-</v>
      </c>
      <c r="I100" s="188" t="str">
        <f>IF(ISBLANK(E100),"-",VLOOKUP(E100,'BDD 2'!$A$9:$B$72,2,FALSE))</f>
        <v>-</v>
      </c>
      <c r="J100" s="163">
        <f t="shared" si="7"/>
        <v>-0.1</v>
      </c>
      <c r="K100" s="153" t="e">
        <f>IF(I100='BDD 2'!$D$9,VLOOKUP('ent2-&gt;ent1'!D100,'BDD 2'!C105:E107,2,FALSE),VLOOKUP('ent2-&gt;ent1'!D100,'BDD 2'!C105:E107,3,FALSE))</f>
        <v>#N/A</v>
      </c>
    </row>
    <row r="101" spans="1:11" s="108" customFormat="1" ht="24" customHeight="1" x14ac:dyDescent="0.25">
      <c r="A101" s="108" t="s">
        <v>87</v>
      </c>
      <c r="B101" s="162"/>
      <c r="C101" s="137"/>
      <c r="D101" s="133"/>
      <c r="E101" s="184"/>
      <c r="F101" s="152">
        <f t="shared" si="4"/>
        <v>0</v>
      </c>
      <c r="G101" s="154" t="str">
        <f t="shared" si="5"/>
        <v>-</v>
      </c>
      <c r="H101" s="154" t="str">
        <f t="shared" si="6"/>
        <v>-</v>
      </c>
      <c r="I101" s="188" t="str">
        <f>IF(ISBLANK(E101),"-",VLOOKUP(E101,'BDD 2'!$A$9:$B$72,2,FALSE))</f>
        <v>-</v>
      </c>
      <c r="J101" s="163">
        <f t="shared" si="7"/>
        <v>-0.1</v>
      </c>
      <c r="K101" s="153" t="e">
        <f>IF(I101='BDD 2'!$D$9,VLOOKUP('ent2-&gt;ent1'!D101,'BDD 2'!C106:E108,2,FALSE),VLOOKUP('ent2-&gt;ent1'!D101,'BDD 2'!C106:E108,3,FALSE))</f>
        <v>#N/A</v>
      </c>
    </row>
    <row r="102" spans="1:11" s="108" customFormat="1" ht="24" customHeight="1" x14ac:dyDescent="0.25">
      <c r="A102" s="108" t="s">
        <v>87</v>
      </c>
      <c r="B102" s="162"/>
      <c r="C102" s="137"/>
      <c r="D102" s="133"/>
      <c r="E102" s="184"/>
      <c r="F102" s="152">
        <f t="shared" si="4"/>
        <v>0</v>
      </c>
      <c r="G102" s="154" t="str">
        <f t="shared" si="5"/>
        <v>-</v>
      </c>
      <c r="H102" s="154" t="str">
        <f t="shared" si="6"/>
        <v>-</v>
      </c>
      <c r="I102" s="188" t="str">
        <f>IF(ISBLANK(E102),"-",VLOOKUP(E102,'BDD 2'!$A$9:$B$72,2,FALSE))</f>
        <v>-</v>
      </c>
      <c r="J102" s="163">
        <f t="shared" si="7"/>
        <v>-0.1</v>
      </c>
      <c r="K102" s="153" t="e">
        <f>IF(I102='BDD 2'!$D$9,VLOOKUP('ent2-&gt;ent1'!D102,'BDD 2'!C107:E109,2,FALSE),VLOOKUP('ent2-&gt;ent1'!D102,'BDD 2'!C107:E109,3,FALSE))</f>
        <v>#N/A</v>
      </c>
    </row>
    <row r="103" spans="1:11" s="108" customFormat="1" ht="24" customHeight="1" x14ac:dyDescent="0.25">
      <c r="A103" s="108" t="s">
        <v>87</v>
      </c>
      <c r="B103" s="162"/>
      <c r="C103" s="137"/>
      <c r="D103" s="133"/>
      <c r="E103" s="184"/>
      <c r="F103" s="152">
        <f t="shared" si="4"/>
        <v>0</v>
      </c>
      <c r="G103" s="154" t="str">
        <f t="shared" si="5"/>
        <v>-</v>
      </c>
      <c r="H103" s="154" t="str">
        <f t="shared" si="6"/>
        <v>-</v>
      </c>
      <c r="I103" s="188" t="str">
        <f>IF(ISBLANK(E103),"-",VLOOKUP(E103,'BDD 2'!$A$9:$B$72,2,FALSE))</f>
        <v>-</v>
      </c>
      <c r="J103" s="163">
        <f t="shared" si="7"/>
        <v>-0.1</v>
      </c>
      <c r="K103" s="153" t="e">
        <f>IF(I103='BDD 2'!$D$9,VLOOKUP('ent2-&gt;ent1'!D103,'BDD 2'!C108:E110,2,FALSE),VLOOKUP('ent2-&gt;ent1'!D103,'BDD 2'!C108:E110,3,FALSE))</f>
        <v>#N/A</v>
      </c>
    </row>
    <row r="104" spans="1:11" s="108" customFormat="1" ht="24" customHeight="1" x14ac:dyDescent="0.25">
      <c r="A104" s="108" t="s">
        <v>87</v>
      </c>
      <c r="B104" s="162"/>
      <c r="C104" s="137"/>
      <c r="D104" s="133"/>
      <c r="E104" s="184"/>
      <c r="F104" s="152">
        <f t="shared" si="4"/>
        <v>0</v>
      </c>
      <c r="G104" s="154" t="str">
        <f t="shared" si="5"/>
        <v>-</v>
      </c>
      <c r="H104" s="154" t="str">
        <f t="shared" si="6"/>
        <v>-</v>
      </c>
      <c r="I104" s="188" t="str">
        <f>IF(ISBLANK(E104),"-",VLOOKUP(E104,'BDD 2'!$A$9:$B$72,2,FALSE))</f>
        <v>-</v>
      </c>
      <c r="J104" s="163">
        <f t="shared" si="7"/>
        <v>-0.1</v>
      </c>
      <c r="K104" s="153" t="e">
        <f>IF(I104='BDD 2'!$D$9,VLOOKUP('ent2-&gt;ent1'!D104,'BDD 2'!C109:E111,2,FALSE),VLOOKUP('ent2-&gt;ent1'!D104,'BDD 2'!C109:E111,3,FALSE))</f>
        <v>#N/A</v>
      </c>
    </row>
    <row r="105" spans="1:11" s="108" customFormat="1" ht="24" customHeight="1" x14ac:dyDescent="0.25">
      <c r="A105" s="108" t="s">
        <v>87</v>
      </c>
      <c r="B105" s="162"/>
      <c r="C105" s="137"/>
      <c r="D105" s="133"/>
      <c r="E105" s="184"/>
      <c r="F105" s="152">
        <f t="shared" si="4"/>
        <v>0</v>
      </c>
      <c r="G105" s="154" t="str">
        <f t="shared" si="5"/>
        <v>-</v>
      </c>
      <c r="H105" s="154" t="str">
        <f t="shared" si="6"/>
        <v>-</v>
      </c>
      <c r="I105" s="188" t="str">
        <f>IF(ISBLANK(E105),"-",VLOOKUP(E105,'BDD 2'!$A$9:$B$72,2,FALSE))</f>
        <v>-</v>
      </c>
      <c r="J105" s="163">
        <f t="shared" si="7"/>
        <v>-0.1</v>
      </c>
      <c r="K105" s="153" t="e">
        <f>IF(I105='BDD 2'!$D$9,VLOOKUP('ent2-&gt;ent1'!D105,'BDD 2'!C110:E112,2,FALSE),VLOOKUP('ent2-&gt;ent1'!D105,'BDD 2'!C110:E112,3,FALSE))</f>
        <v>#N/A</v>
      </c>
    </row>
    <row r="106" spans="1:11" s="108" customFormat="1" ht="24" customHeight="1" x14ac:dyDescent="0.25">
      <c r="A106" s="108" t="s">
        <v>87</v>
      </c>
      <c r="B106" s="162"/>
      <c r="C106" s="137"/>
      <c r="D106" s="133"/>
      <c r="E106" s="184"/>
      <c r="F106" s="152">
        <f t="shared" si="4"/>
        <v>0</v>
      </c>
      <c r="G106" s="154" t="str">
        <f t="shared" si="5"/>
        <v>-</v>
      </c>
      <c r="H106" s="154" t="str">
        <f t="shared" si="6"/>
        <v>-</v>
      </c>
      <c r="I106" s="188" t="str">
        <f>IF(ISBLANK(E106),"-",VLOOKUP(E106,'BDD 2'!$A$9:$B$72,2,FALSE))</f>
        <v>-</v>
      </c>
      <c r="J106" s="163">
        <f t="shared" si="7"/>
        <v>-0.1</v>
      </c>
      <c r="K106" s="153" t="e">
        <f>IF(I106='BDD 2'!$D$9,VLOOKUP('ent2-&gt;ent1'!D106,'BDD 2'!C111:E113,2,FALSE),VLOOKUP('ent2-&gt;ent1'!D106,'BDD 2'!C111:E113,3,FALSE))</f>
        <v>#N/A</v>
      </c>
    </row>
    <row r="107" spans="1:11" s="108" customFormat="1" ht="24" customHeight="1" x14ac:dyDescent="0.25">
      <c r="A107" s="108" t="s">
        <v>87</v>
      </c>
      <c r="B107" s="162"/>
      <c r="C107" s="137"/>
      <c r="D107" s="133"/>
      <c r="E107" s="184"/>
      <c r="F107" s="152">
        <f t="shared" si="4"/>
        <v>0</v>
      </c>
      <c r="G107" s="154" t="str">
        <f t="shared" si="5"/>
        <v>-</v>
      </c>
      <c r="H107" s="154" t="str">
        <f t="shared" si="6"/>
        <v>-</v>
      </c>
      <c r="I107" s="188" t="str">
        <f>IF(ISBLANK(E107),"-",VLOOKUP(E107,'BDD 2'!$A$9:$B$72,2,FALSE))</f>
        <v>-</v>
      </c>
      <c r="J107" s="163">
        <f t="shared" si="7"/>
        <v>-0.1</v>
      </c>
      <c r="K107" s="153" t="e">
        <f>IF(I107='BDD 2'!$D$9,VLOOKUP('ent2-&gt;ent1'!D107,'BDD 2'!C112:E114,2,FALSE),VLOOKUP('ent2-&gt;ent1'!D107,'BDD 2'!C112:E114,3,FALSE))</f>
        <v>#N/A</v>
      </c>
    </row>
    <row r="108" spans="1:11" s="108" customFormat="1" ht="24" customHeight="1" x14ac:dyDescent="0.25">
      <c r="A108" s="108" t="s">
        <v>87</v>
      </c>
      <c r="B108" s="162"/>
      <c r="C108" s="137"/>
      <c r="D108" s="133"/>
      <c r="E108" s="184"/>
      <c r="F108" s="152">
        <f t="shared" si="4"/>
        <v>0</v>
      </c>
      <c r="G108" s="154" t="str">
        <f t="shared" si="5"/>
        <v>-</v>
      </c>
      <c r="H108" s="154" t="str">
        <f t="shared" si="6"/>
        <v>-</v>
      </c>
      <c r="I108" s="188" t="str">
        <f>IF(ISBLANK(E108),"-",VLOOKUP(E108,'BDD 2'!$A$9:$B$72,2,FALSE))</f>
        <v>-</v>
      </c>
      <c r="J108" s="163">
        <f t="shared" si="7"/>
        <v>-0.1</v>
      </c>
      <c r="K108" s="153" t="e">
        <f>IF(I108='BDD 2'!$D$9,VLOOKUP('ent2-&gt;ent1'!D108,'BDD 2'!C113:E115,2,FALSE),VLOOKUP('ent2-&gt;ent1'!D108,'BDD 2'!C113:E115,3,FALSE))</f>
        <v>#N/A</v>
      </c>
    </row>
    <row r="109" spans="1:11" s="108" customFormat="1" ht="24" customHeight="1" x14ac:dyDescent="0.25">
      <c r="A109" s="108" t="s">
        <v>87</v>
      </c>
      <c r="B109" s="162"/>
      <c r="C109" s="137"/>
      <c r="D109" s="133"/>
      <c r="E109" s="184"/>
      <c r="F109" s="152">
        <f t="shared" si="4"/>
        <v>0</v>
      </c>
      <c r="G109" s="154" t="str">
        <f t="shared" si="5"/>
        <v>-</v>
      </c>
      <c r="H109" s="154" t="str">
        <f t="shared" si="6"/>
        <v>-</v>
      </c>
      <c r="I109" s="188" t="str">
        <f>IF(ISBLANK(E109),"-",VLOOKUP(E109,'BDD 2'!$A$9:$B$72,2,FALSE))</f>
        <v>-</v>
      </c>
      <c r="J109" s="163">
        <f t="shared" si="7"/>
        <v>-0.1</v>
      </c>
      <c r="K109" s="153" t="e">
        <f>IF(I109='BDD 2'!$D$9,VLOOKUP('ent2-&gt;ent1'!D109,'BDD 2'!C114:E116,2,FALSE),VLOOKUP('ent2-&gt;ent1'!D109,'BDD 2'!C114:E116,3,FALSE))</f>
        <v>#N/A</v>
      </c>
    </row>
    <row r="110" spans="1:11" s="108" customFormat="1" ht="24" customHeight="1" x14ac:dyDescent="0.25">
      <c r="A110" s="108" t="s">
        <v>87</v>
      </c>
      <c r="B110" s="162"/>
      <c r="C110" s="137"/>
      <c r="D110" s="133"/>
      <c r="E110" s="184"/>
      <c r="F110" s="152">
        <f t="shared" si="4"/>
        <v>0</v>
      </c>
      <c r="G110" s="154" t="str">
        <f t="shared" si="5"/>
        <v>-</v>
      </c>
      <c r="H110" s="154" t="str">
        <f t="shared" si="6"/>
        <v>-</v>
      </c>
      <c r="I110" s="188" t="str">
        <f>IF(ISBLANK(E110),"-",VLOOKUP(E110,'BDD 2'!$A$9:$B$72,2,FALSE))</f>
        <v>-</v>
      </c>
      <c r="J110" s="163">
        <f t="shared" si="7"/>
        <v>-0.1</v>
      </c>
      <c r="K110" s="153" t="e">
        <f>IF(I110='BDD 2'!$D$9,VLOOKUP('ent2-&gt;ent1'!D110,'BDD 2'!C115:E117,2,FALSE),VLOOKUP('ent2-&gt;ent1'!D110,'BDD 2'!C115:E117,3,FALSE))</f>
        <v>#N/A</v>
      </c>
    </row>
    <row r="111" spans="1:11" s="108" customFormat="1" ht="24" customHeight="1" x14ac:dyDescent="0.25">
      <c r="A111" s="108" t="s">
        <v>87</v>
      </c>
      <c r="B111" s="162"/>
      <c r="C111" s="137"/>
      <c r="D111" s="133"/>
      <c r="E111" s="184"/>
      <c r="F111" s="152">
        <f t="shared" si="4"/>
        <v>0</v>
      </c>
      <c r="G111" s="154" t="str">
        <f t="shared" si="5"/>
        <v>-</v>
      </c>
      <c r="H111" s="154" t="str">
        <f t="shared" si="6"/>
        <v>-</v>
      </c>
      <c r="I111" s="188" t="str">
        <f>IF(ISBLANK(E111),"-",VLOOKUP(E111,'BDD 2'!$A$9:$B$72,2,FALSE))</f>
        <v>-</v>
      </c>
      <c r="J111" s="163">
        <f t="shared" si="7"/>
        <v>-0.1</v>
      </c>
      <c r="K111" s="153" t="e">
        <f>IF(I111='BDD 2'!$D$9,VLOOKUP('ent2-&gt;ent1'!D111,'BDD 2'!C116:E118,2,FALSE),VLOOKUP('ent2-&gt;ent1'!D111,'BDD 2'!C116:E118,3,FALSE))</f>
        <v>#N/A</v>
      </c>
    </row>
    <row r="112" spans="1:11" s="108" customFormat="1" ht="24" customHeight="1" x14ac:dyDescent="0.25">
      <c r="A112" s="108" t="s">
        <v>87</v>
      </c>
      <c r="B112" s="162"/>
      <c r="C112" s="137"/>
      <c r="D112" s="133"/>
      <c r="E112" s="184"/>
      <c r="F112" s="152">
        <f t="shared" si="4"/>
        <v>0</v>
      </c>
      <c r="G112" s="154" t="str">
        <f t="shared" si="5"/>
        <v>-</v>
      </c>
      <c r="H112" s="154" t="str">
        <f t="shared" si="6"/>
        <v>-</v>
      </c>
      <c r="I112" s="188" t="str">
        <f>IF(ISBLANK(E112),"-",VLOOKUP(E112,'BDD 2'!$A$9:$B$72,2,FALSE))</f>
        <v>-</v>
      </c>
      <c r="J112" s="163">
        <f t="shared" si="7"/>
        <v>-0.1</v>
      </c>
      <c r="K112" s="153" t="e">
        <f>IF(I112='BDD 2'!$D$9,VLOOKUP('ent2-&gt;ent1'!D112,'BDD 2'!C117:E119,2,FALSE),VLOOKUP('ent2-&gt;ent1'!D112,'BDD 2'!C117:E119,3,FALSE))</f>
        <v>#N/A</v>
      </c>
    </row>
    <row r="113" spans="1:11" s="108" customFormat="1" ht="24" customHeight="1" x14ac:dyDescent="0.25">
      <c r="A113" s="108" t="s">
        <v>87</v>
      </c>
      <c r="B113" s="162"/>
      <c r="C113" s="137"/>
      <c r="D113" s="133"/>
      <c r="E113" s="184"/>
      <c r="F113" s="152">
        <f t="shared" si="4"/>
        <v>0</v>
      </c>
      <c r="G113" s="154" t="str">
        <f t="shared" si="5"/>
        <v>-</v>
      </c>
      <c r="H113" s="154" t="str">
        <f t="shared" si="6"/>
        <v>-</v>
      </c>
      <c r="I113" s="188" t="str">
        <f>IF(ISBLANK(E113),"-",VLOOKUP(E113,'BDD 2'!$A$9:$B$72,2,FALSE))</f>
        <v>-</v>
      </c>
      <c r="J113" s="163">
        <f t="shared" si="7"/>
        <v>-0.1</v>
      </c>
      <c r="K113" s="153" t="e">
        <f>IF(I113='BDD 2'!$D$9,VLOOKUP('ent2-&gt;ent1'!D113,'BDD 2'!C118:E120,2,FALSE),VLOOKUP('ent2-&gt;ent1'!D113,'BDD 2'!C118:E120,3,FALSE))</f>
        <v>#N/A</v>
      </c>
    </row>
    <row r="114" spans="1:11" s="108" customFormat="1" ht="24" customHeight="1" x14ac:dyDescent="0.25">
      <c r="A114" s="108" t="s">
        <v>87</v>
      </c>
      <c r="B114" s="162"/>
      <c r="C114" s="137"/>
      <c r="D114" s="133"/>
      <c r="E114" s="184"/>
      <c r="F114" s="152">
        <f t="shared" si="4"/>
        <v>0</v>
      </c>
      <c r="G114" s="154" t="str">
        <f t="shared" si="5"/>
        <v>-</v>
      </c>
      <c r="H114" s="154" t="str">
        <f t="shared" si="6"/>
        <v>-</v>
      </c>
      <c r="I114" s="188" t="str">
        <f>IF(ISBLANK(E114),"-",VLOOKUP(E114,'BDD 2'!$A$9:$B$72,2,FALSE))</f>
        <v>-</v>
      </c>
      <c r="J114" s="163">
        <f t="shared" si="7"/>
        <v>-0.1</v>
      </c>
      <c r="K114" s="153" t="e">
        <f>IF(I114='BDD 2'!$D$9,VLOOKUP('ent2-&gt;ent1'!D114,'BDD 2'!C119:E121,2,FALSE),VLOOKUP('ent2-&gt;ent1'!D114,'BDD 2'!C119:E121,3,FALSE))</f>
        <v>#N/A</v>
      </c>
    </row>
    <row r="115" spans="1:11" s="108" customFormat="1" ht="24" customHeight="1" x14ac:dyDescent="0.25">
      <c r="A115" s="108" t="s">
        <v>87</v>
      </c>
      <c r="B115" s="162"/>
      <c r="C115" s="137"/>
      <c r="D115" s="133"/>
      <c r="E115" s="184"/>
      <c r="F115" s="152">
        <f t="shared" si="4"/>
        <v>0</v>
      </c>
      <c r="G115" s="154" t="str">
        <f t="shared" si="5"/>
        <v>-</v>
      </c>
      <c r="H115" s="154" t="str">
        <f t="shared" si="6"/>
        <v>-</v>
      </c>
      <c r="I115" s="188" t="str">
        <f>IF(ISBLANK(E115),"-",VLOOKUP(E115,'BDD 2'!$A$9:$B$72,2,FALSE))</f>
        <v>-</v>
      </c>
      <c r="J115" s="163">
        <f t="shared" si="7"/>
        <v>-0.1</v>
      </c>
      <c r="K115" s="153" t="e">
        <f>IF(I115='BDD 2'!$D$9,VLOOKUP('ent2-&gt;ent1'!D115,'BDD 2'!C120:E122,2,FALSE),VLOOKUP('ent2-&gt;ent1'!D115,'BDD 2'!C120:E122,3,FALSE))</f>
        <v>#N/A</v>
      </c>
    </row>
    <row r="116" spans="1:11" s="108" customFormat="1" ht="24" customHeight="1" x14ac:dyDescent="0.25">
      <c r="A116" s="108" t="s">
        <v>87</v>
      </c>
      <c r="B116" s="162"/>
      <c r="C116" s="137"/>
      <c r="D116" s="133"/>
      <c r="E116" s="184"/>
      <c r="F116" s="152">
        <f t="shared" si="4"/>
        <v>0</v>
      </c>
      <c r="G116" s="154" t="str">
        <f t="shared" si="5"/>
        <v>-</v>
      </c>
      <c r="H116" s="154" t="str">
        <f t="shared" si="6"/>
        <v>-</v>
      </c>
      <c r="I116" s="188" t="str">
        <f>IF(ISBLANK(E116),"-",VLOOKUP(E116,'BDD 2'!$A$9:$B$72,2,FALSE))</f>
        <v>-</v>
      </c>
      <c r="J116" s="163">
        <f t="shared" si="7"/>
        <v>-0.1</v>
      </c>
      <c r="K116" s="153" t="e">
        <f>IF(I116='BDD 2'!$D$9,VLOOKUP('ent2-&gt;ent1'!D116,'BDD 2'!C121:E123,2,FALSE),VLOOKUP('ent2-&gt;ent1'!D116,'BDD 2'!C121:E123,3,FALSE))</f>
        <v>#N/A</v>
      </c>
    </row>
    <row r="117" spans="1:11" s="108" customFormat="1" ht="24" customHeight="1" x14ac:dyDescent="0.25">
      <c r="A117" s="108" t="s">
        <v>87</v>
      </c>
      <c r="B117" s="162"/>
      <c r="C117" s="137"/>
      <c r="D117" s="133"/>
      <c r="E117" s="184"/>
      <c r="F117" s="152">
        <f t="shared" si="4"/>
        <v>0</v>
      </c>
      <c r="G117" s="154" t="str">
        <f t="shared" si="5"/>
        <v>-</v>
      </c>
      <c r="H117" s="154" t="str">
        <f t="shared" si="6"/>
        <v>-</v>
      </c>
      <c r="I117" s="188" t="str">
        <f>IF(ISBLANK(E117),"-",VLOOKUP(E117,'BDD 2'!$A$9:$B$72,2,FALSE))</f>
        <v>-</v>
      </c>
      <c r="J117" s="163">
        <f t="shared" si="7"/>
        <v>-0.1</v>
      </c>
      <c r="K117" s="153" t="e">
        <f>IF(I117='BDD 2'!$D$9,VLOOKUP('ent2-&gt;ent1'!D117,'BDD 2'!C122:E124,2,FALSE),VLOOKUP('ent2-&gt;ent1'!D117,'BDD 2'!C122:E124,3,FALSE))</f>
        <v>#N/A</v>
      </c>
    </row>
    <row r="118" spans="1:11" s="108" customFormat="1" ht="24" customHeight="1" x14ac:dyDescent="0.25">
      <c r="A118" s="108" t="s">
        <v>87</v>
      </c>
      <c r="B118" s="162"/>
      <c r="C118" s="137"/>
      <c r="D118" s="133"/>
      <c r="E118" s="184"/>
      <c r="F118" s="152">
        <f t="shared" si="4"/>
        <v>0</v>
      </c>
      <c r="G118" s="154" t="str">
        <f t="shared" si="5"/>
        <v>-</v>
      </c>
      <c r="H118" s="154" t="str">
        <f t="shared" si="6"/>
        <v>-</v>
      </c>
      <c r="I118" s="188" t="str">
        <f>IF(ISBLANK(E118),"-",VLOOKUP(E118,'BDD 2'!$A$9:$B$72,2,FALSE))</f>
        <v>-</v>
      </c>
      <c r="J118" s="163">
        <f t="shared" si="7"/>
        <v>-0.1</v>
      </c>
      <c r="K118" s="153" t="e">
        <f>IF(I118='BDD 2'!$D$9,VLOOKUP('ent2-&gt;ent1'!D118,'BDD 2'!C123:E125,2,FALSE),VLOOKUP('ent2-&gt;ent1'!D118,'BDD 2'!C123:E125,3,FALSE))</f>
        <v>#N/A</v>
      </c>
    </row>
    <row r="119" spans="1:11" s="108" customFormat="1" ht="24" customHeight="1" x14ac:dyDescent="0.25">
      <c r="A119" s="108" t="s">
        <v>87</v>
      </c>
      <c r="B119" s="162"/>
      <c r="C119" s="137"/>
      <c r="D119" s="133"/>
      <c r="E119" s="184"/>
      <c r="F119" s="152">
        <f t="shared" si="4"/>
        <v>0</v>
      </c>
      <c r="G119" s="154" t="str">
        <f t="shared" si="5"/>
        <v>-</v>
      </c>
      <c r="H119" s="154" t="str">
        <f t="shared" si="6"/>
        <v>-</v>
      </c>
      <c r="I119" s="188" t="str">
        <f>IF(ISBLANK(E119),"-",VLOOKUP(E119,'BDD 2'!$A$9:$B$72,2,FALSE))</f>
        <v>-</v>
      </c>
      <c r="J119" s="163">
        <f t="shared" si="7"/>
        <v>-0.1</v>
      </c>
      <c r="K119" s="153" t="e">
        <f>IF(I119='BDD 2'!$D$9,VLOOKUP('ent2-&gt;ent1'!D119,'BDD 2'!C124:E126,2,FALSE),VLOOKUP('ent2-&gt;ent1'!D119,'BDD 2'!C124:E126,3,FALSE))</f>
        <v>#N/A</v>
      </c>
    </row>
    <row r="120" spans="1:11" s="108" customFormat="1" ht="24" customHeight="1" x14ac:dyDescent="0.25">
      <c r="A120" s="108" t="s">
        <v>87</v>
      </c>
      <c r="B120" s="162"/>
      <c r="C120" s="137"/>
      <c r="D120" s="133"/>
      <c r="E120" s="184"/>
      <c r="F120" s="152">
        <f t="shared" si="4"/>
        <v>0</v>
      </c>
      <c r="G120" s="154" t="str">
        <f t="shared" si="5"/>
        <v>-</v>
      </c>
      <c r="H120" s="154" t="str">
        <f t="shared" si="6"/>
        <v>-</v>
      </c>
      <c r="I120" s="188" t="str">
        <f>IF(ISBLANK(E120),"-",VLOOKUP(E120,'BDD 2'!$A$9:$B$72,2,FALSE))</f>
        <v>-</v>
      </c>
      <c r="J120" s="163">
        <f t="shared" si="7"/>
        <v>-0.1</v>
      </c>
      <c r="K120" s="153" t="e">
        <f>IF(I120='BDD 2'!$D$9,VLOOKUP('ent2-&gt;ent1'!D120,'BDD 2'!C125:E127,2,FALSE),VLOOKUP('ent2-&gt;ent1'!D120,'BDD 2'!C125:E127,3,FALSE))</f>
        <v>#N/A</v>
      </c>
    </row>
    <row r="121" spans="1:11" s="108" customFormat="1" ht="24" customHeight="1" x14ac:dyDescent="0.25">
      <c r="A121" s="108" t="s">
        <v>87</v>
      </c>
      <c r="B121" s="162"/>
      <c r="C121" s="137"/>
      <c r="D121" s="133"/>
      <c r="E121" s="184"/>
      <c r="F121" s="152">
        <f t="shared" si="4"/>
        <v>0</v>
      </c>
      <c r="G121" s="154" t="str">
        <f t="shared" si="5"/>
        <v>-</v>
      </c>
      <c r="H121" s="154" t="str">
        <f t="shared" si="6"/>
        <v>-</v>
      </c>
      <c r="I121" s="188" t="str">
        <f>IF(ISBLANK(E121),"-",VLOOKUP(E121,'BDD 2'!$A$9:$B$72,2,FALSE))</f>
        <v>-</v>
      </c>
      <c r="J121" s="163">
        <f t="shared" si="7"/>
        <v>-0.1</v>
      </c>
      <c r="K121" s="153" t="e">
        <f>IF(I121='BDD 2'!$D$9,VLOOKUP('ent2-&gt;ent1'!D121,'BDD 2'!C126:E128,2,FALSE),VLOOKUP('ent2-&gt;ent1'!D121,'BDD 2'!C126:E128,3,FALSE))</f>
        <v>#N/A</v>
      </c>
    </row>
    <row r="122" spans="1:11" s="108" customFormat="1" ht="24" customHeight="1" x14ac:dyDescent="0.25">
      <c r="A122" s="108" t="s">
        <v>87</v>
      </c>
      <c r="B122" s="162"/>
      <c r="C122" s="137"/>
      <c r="D122" s="133"/>
      <c r="E122" s="184"/>
      <c r="F122" s="152">
        <f t="shared" si="4"/>
        <v>0</v>
      </c>
      <c r="G122" s="154" t="str">
        <f t="shared" si="5"/>
        <v>-</v>
      </c>
      <c r="H122" s="154" t="str">
        <f t="shared" si="6"/>
        <v>-</v>
      </c>
      <c r="I122" s="188" t="str">
        <f>IF(ISBLANK(E122),"-",VLOOKUP(E122,'BDD 2'!$A$9:$B$72,2,FALSE))</f>
        <v>-</v>
      </c>
      <c r="J122" s="163">
        <f t="shared" si="7"/>
        <v>-0.1</v>
      </c>
      <c r="K122" s="153" t="e">
        <f>IF(I122='BDD 2'!$D$9,VLOOKUP('ent2-&gt;ent1'!D122,'BDD 2'!C127:E129,2,FALSE),VLOOKUP('ent2-&gt;ent1'!D122,'BDD 2'!C127:E129,3,FALSE))</f>
        <v>#N/A</v>
      </c>
    </row>
    <row r="123" spans="1:11" s="108" customFormat="1" ht="24" customHeight="1" x14ac:dyDescent="0.25">
      <c r="A123" s="108" t="s">
        <v>87</v>
      </c>
      <c r="B123" s="162"/>
      <c r="C123" s="137"/>
      <c r="D123" s="133"/>
      <c r="E123" s="184"/>
      <c r="F123" s="152">
        <f t="shared" si="4"/>
        <v>0</v>
      </c>
      <c r="G123" s="154" t="str">
        <f t="shared" si="5"/>
        <v>-</v>
      </c>
      <c r="H123" s="154" t="str">
        <f t="shared" si="6"/>
        <v>-</v>
      </c>
      <c r="I123" s="188" t="str">
        <f>IF(ISBLANK(E123),"-",VLOOKUP(E123,'BDD 2'!$A$9:$B$72,2,FALSE))</f>
        <v>-</v>
      </c>
      <c r="J123" s="163">
        <f t="shared" si="7"/>
        <v>-0.1</v>
      </c>
      <c r="K123" s="153" t="e">
        <f>IF(I123='BDD 2'!$D$9,VLOOKUP('ent2-&gt;ent1'!D123,'BDD 2'!C128:E130,2,FALSE),VLOOKUP('ent2-&gt;ent1'!D123,'BDD 2'!C128:E130,3,FALSE))</f>
        <v>#N/A</v>
      </c>
    </row>
    <row r="124" spans="1:11" s="108" customFormat="1" ht="24" customHeight="1" x14ac:dyDescent="0.25">
      <c r="A124" s="108" t="s">
        <v>87</v>
      </c>
      <c r="B124" s="162"/>
      <c r="C124" s="137"/>
      <c r="D124" s="133"/>
      <c r="E124" s="184"/>
      <c r="F124" s="152">
        <f t="shared" si="4"/>
        <v>0</v>
      </c>
      <c r="G124" s="154" t="str">
        <f t="shared" si="5"/>
        <v>-</v>
      </c>
      <c r="H124" s="154" t="str">
        <f t="shared" si="6"/>
        <v>-</v>
      </c>
      <c r="I124" s="188" t="str">
        <f>IF(ISBLANK(E124),"-",VLOOKUP(E124,'BDD 2'!$A$9:$B$72,2,FALSE))</f>
        <v>-</v>
      </c>
      <c r="J124" s="163">
        <f t="shared" si="7"/>
        <v>-0.1</v>
      </c>
      <c r="K124" s="153" t="e">
        <f>IF(I124='BDD 2'!$D$9,VLOOKUP('ent2-&gt;ent1'!D124,'BDD 2'!C129:E131,2,FALSE),VLOOKUP('ent2-&gt;ent1'!D124,'BDD 2'!C129:E131,3,FALSE))</f>
        <v>#N/A</v>
      </c>
    </row>
    <row r="125" spans="1:11" s="108" customFormat="1" ht="24" customHeight="1" x14ac:dyDescent="0.25">
      <c r="A125" s="108" t="s">
        <v>87</v>
      </c>
      <c r="B125" s="162"/>
      <c r="C125" s="137"/>
      <c r="D125" s="133"/>
      <c r="E125" s="184"/>
      <c r="F125" s="152">
        <f t="shared" si="4"/>
        <v>0</v>
      </c>
      <c r="G125" s="154" t="str">
        <f t="shared" si="5"/>
        <v>-</v>
      </c>
      <c r="H125" s="154" t="str">
        <f t="shared" si="6"/>
        <v>-</v>
      </c>
      <c r="I125" s="188" t="str">
        <f>IF(ISBLANK(E125),"-",VLOOKUP(E125,'BDD 2'!$A$9:$B$72,2,FALSE))</f>
        <v>-</v>
      </c>
      <c r="J125" s="163">
        <f t="shared" si="7"/>
        <v>-0.1</v>
      </c>
      <c r="K125" s="153" t="e">
        <f>IF(I125='BDD 2'!$D$9,VLOOKUP('ent2-&gt;ent1'!D125,'BDD 2'!C130:E132,2,FALSE),VLOOKUP('ent2-&gt;ent1'!D125,'BDD 2'!C130:E132,3,FALSE))</f>
        <v>#N/A</v>
      </c>
    </row>
    <row r="126" spans="1:11" s="108" customFormat="1" ht="24" customHeight="1" x14ac:dyDescent="0.25">
      <c r="A126" s="108" t="s">
        <v>87</v>
      </c>
      <c r="B126" s="162"/>
      <c r="C126" s="137"/>
      <c r="D126" s="133"/>
      <c r="E126" s="184"/>
      <c r="F126" s="152">
        <f t="shared" si="4"/>
        <v>0</v>
      </c>
      <c r="G126" s="154" t="str">
        <f t="shared" si="5"/>
        <v>-</v>
      </c>
      <c r="H126" s="154" t="str">
        <f t="shared" si="6"/>
        <v>-</v>
      </c>
      <c r="I126" s="188" t="str">
        <f>IF(ISBLANK(E126),"-",VLOOKUP(E126,'BDD 2'!$A$9:$B$72,2,FALSE))</f>
        <v>-</v>
      </c>
      <c r="J126" s="163">
        <f t="shared" si="7"/>
        <v>-0.1</v>
      </c>
      <c r="K126" s="153" t="e">
        <f>IF(I126='BDD 2'!$D$9,VLOOKUP('ent2-&gt;ent1'!D126,'BDD 2'!C131:E133,2,FALSE),VLOOKUP('ent2-&gt;ent1'!D126,'BDD 2'!C131:E133,3,FALSE))</f>
        <v>#N/A</v>
      </c>
    </row>
    <row r="127" spans="1:11" s="108" customFormat="1" ht="24" customHeight="1" x14ac:dyDescent="0.25">
      <c r="A127" s="108" t="s">
        <v>87</v>
      </c>
      <c r="B127" s="162"/>
      <c r="C127" s="137"/>
      <c r="D127" s="133"/>
      <c r="E127" s="184"/>
      <c r="F127" s="152">
        <f t="shared" si="4"/>
        <v>0</v>
      </c>
      <c r="G127" s="154" t="str">
        <f t="shared" si="5"/>
        <v>-</v>
      </c>
      <c r="H127" s="154" t="str">
        <f t="shared" si="6"/>
        <v>-</v>
      </c>
      <c r="I127" s="188" t="str">
        <f>IF(ISBLANK(E127),"-",VLOOKUP(E127,'BDD 2'!$A$9:$B$72,2,FALSE))</f>
        <v>-</v>
      </c>
      <c r="J127" s="163">
        <f t="shared" si="7"/>
        <v>-0.1</v>
      </c>
      <c r="K127" s="153" t="e">
        <f>IF(I127='BDD 2'!$D$9,VLOOKUP('ent2-&gt;ent1'!D127,'BDD 2'!C132:E134,2,FALSE),VLOOKUP('ent2-&gt;ent1'!D127,'BDD 2'!C132:E134,3,FALSE))</f>
        <v>#N/A</v>
      </c>
    </row>
    <row r="128" spans="1:11" s="108" customFormat="1" ht="24" customHeight="1" x14ac:dyDescent="0.25">
      <c r="A128" s="108" t="s">
        <v>87</v>
      </c>
      <c r="B128" s="162"/>
      <c r="C128" s="137"/>
      <c r="D128" s="133"/>
      <c r="E128" s="184"/>
      <c r="F128" s="152">
        <f t="shared" si="4"/>
        <v>0</v>
      </c>
      <c r="G128" s="154" t="str">
        <f t="shared" si="5"/>
        <v>-</v>
      </c>
      <c r="H128" s="154" t="str">
        <f t="shared" si="6"/>
        <v>-</v>
      </c>
      <c r="I128" s="188" t="str">
        <f>IF(ISBLANK(E128),"-",VLOOKUP(E128,'BDD 2'!$A$9:$B$72,2,FALSE))</f>
        <v>-</v>
      </c>
      <c r="J128" s="163">
        <f t="shared" si="7"/>
        <v>-0.1</v>
      </c>
      <c r="K128" s="153" t="e">
        <f>IF(I128='BDD 2'!$D$9,VLOOKUP('ent2-&gt;ent1'!D128,'BDD 2'!C133:E135,2,FALSE),VLOOKUP('ent2-&gt;ent1'!D128,'BDD 2'!C133:E135,3,FALSE))</f>
        <v>#N/A</v>
      </c>
    </row>
    <row r="129" spans="1:11" s="108" customFormat="1" ht="24" customHeight="1" x14ac:dyDescent="0.25">
      <c r="A129" s="108" t="s">
        <v>87</v>
      </c>
      <c r="B129" s="162"/>
      <c r="C129" s="137"/>
      <c r="D129" s="133"/>
      <c r="E129" s="184"/>
      <c r="F129" s="152">
        <f t="shared" si="4"/>
        <v>0</v>
      </c>
      <c r="G129" s="154" t="str">
        <f t="shared" si="5"/>
        <v>-</v>
      </c>
      <c r="H129" s="154" t="str">
        <f t="shared" si="6"/>
        <v>-</v>
      </c>
      <c r="I129" s="188" t="str">
        <f>IF(ISBLANK(E129),"-",VLOOKUP(E129,'BDD 2'!$A$9:$B$72,2,FALSE))</f>
        <v>-</v>
      </c>
      <c r="J129" s="163">
        <f t="shared" si="7"/>
        <v>-0.1</v>
      </c>
      <c r="K129" s="153" t="e">
        <f>IF(I129='BDD 2'!$D$9,VLOOKUP('ent2-&gt;ent1'!D129,'BDD 2'!C134:E136,2,FALSE),VLOOKUP('ent2-&gt;ent1'!D129,'BDD 2'!C134:E136,3,FALSE))</f>
        <v>#N/A</v>
      </c>
    </row>
    <row r="130" spans="1:11" s="108" customFormat="1" ht="24" customHeight="1" x14ac:dyDescent="0.25">
      <c r="A130" s="108" t="s">
        <v>87</v>
      </c>
      <c r="B130" s="162"/>
      <c r="C130" s="137"/>
      <c r="D130" s="133"/>
      <c r="E130" s="184"/>
      <c r="F130" s="152">
        <f t="shared" si="4"/>
        <v>0</v>
      </c>
      <c r="G130" s="154" t="str">
        <f t="shared" si="5"/>
        <v>-</v>
      </c>
      <c r="H130" s="154" t="str">
        <f t="shared" si="6"/>
        <v>-</v>
      </c>
      <c r="I130" s="188" t="str">
        <f>IF(ISBLANK(E130),"-",VLOOKUP(E130,'BDD 2'!$A$9:$B$72,2,FALSE))</f>
        <v>-</v>
      </c>
      <c r="J130" s="163">
        <f t="shared" si="7"/>
        <v>-0.1</v>
      </c>
      <c r="K130" s="153" t="e">
        <f>IF(I130='BDD 2'!$D$9,VLOOKUP('ent2-&gt;ent1'!D130,'BDD 2'!C135:E137,2,FALSE),VLOOKUP('ent2-&gt;ent1'!D130,'BDD 2'!C135:E137,3,FALSE))</f>
        <v>#N/A</v>
      </c>
    </row>
    <row r="131" spans="1:11" s="108" customFormat="1" ht="24" customHeight="1" x14ac:dyDescent="0.25">
      <c r="A131" s="108" t="s">
        <v>87</v>
      </c>
      <c r="B131" s="162"/>
      <c r="C131" s="137"/>
      <c r="D131" s="133"/>
      <c r="E131" s="184"/>
      <c r="F131" s="152">
        <f t="shared" si="4"/>
        <v>0</v>
      </c>
      <c r="G131" s="154" t="str">
        <f t="shared" si="5"/>
        <v>-</v>
      </c>
      <c r="H131" s="154" t="str">
        <f t="shared" si="6"/>
        <v>-</v>
      </c>
      <c r="I131" s="188" t="str">
        <f>IF(ISBLANK(E131),"-",VLOOKUP(E131,'BDD 2'!$A$9:$B$72,2,FALSE))</f>
        <v>-</v>
      </c>
      <c r="J131" s="163">
        <f t="shared" si="7"/>
        <v>-0.1</v>
      </c>
      <c r="K131" s="153" t="e">
        <f>IF(I131='BDD 2'!$D$9,VLOOKUP('ent2-&gt;ent1'!D131,'BDD 2'!C136:E138,2,FALSE),VLOOKUP('ent2-&gt;ent1'!D131,'BDD 2'!C136:E138,3,FALSE))</f>
        <v>#N/A</v>
      </c>
    </row>
    <row r="132" spans="1:11" s="108" customFormat="1" ht="24" customHeight="1" x14ac:dyDescent="0.25">
      <c r="A132" s="108" t="s">
        <v>87</v>
      </c>
      <c r="B132" s="162"/>
      <c r="C132" s="137"/>
      <c r="D132" s="133"/>
      <c r="E132" s="184"/>
      <c r="F132" s="152">
        <f t="shared" si="4"/>
        <v>0</v>
      </c>
      <c r="G132" s="154" t="str">
        <f t="shared" si="5"/>
        <v>-</v>
      </c>
      <c r="H132" s="154" t="str">
        <f t="shared" si="6"/>
        <v>-</v>
      </c>
      <c r="I132" s="188" t="str">
        <f>IF(ISBLANK(E132),"-",VLOOKUP(E132,'BDD 2'!$A$9:$B$72,2,FALSE))</f>
        <v>-</v>
      </c>
      <c r="J132" s="163">
        <f t="shared" si="7"/>
        <v>-0.1</v>
      </c>
      <c r="K132" s="153" t="e">
        <f>IF(I132='BDD 2'!$D$9,VLOOKUP('ent2-&gt;ent1'!D132,'BDD 2'!C137:E139,2,FALSE),VLOOKUP('ent2-&gt;ent1'!D132,'BDD 2'!C137:E139,3,FALSE))</f>
        <v>#N/A</v>
      </c>
    </row>
    <row r="133" spans="1:11" s="108" customFormat="1" ht="24" customHeight="1" x14ac:dyDescent="0.25">
      <c r="A133" s="108" t="s">
        <v>87</v>
      </c>
      <c r="B133" s="162"/>
      <c r="C133" s="137"/>
      <c r="D133" s="133"/>
      <c r="E133" s="184"/>
      <c r="F133" s="152">
        <f t="shared" si="4"/>
        <v>0</v>
      </c>
      <c r="G133" s="154" t="str">
        <f t="shared" si="5"/>
        <v>-</v>
      </c>
      <c r="H133" s="154" t="str">
        <f t="shared" si="6"/>
        <v>-</v>
      </c>
      <c r="I133" s="188" t="str">
        <f>IF(ISBLANK(E133),"-",VLOOKUP(E133,'BDD 2'!$A$9:$B$72,2,FALSE))</f>
        <v>-</v>
      </c>
      <c r="J133" s="163">
        <f t="shared" si="7"/>
        <v>-0.1</v>
      </c>
      <c r="K133" s="153" t="e">
        <f>IF(I133='BDD 2'!$D$9,VLOOKUP('ent2-&gt;ent1'!D133,'BDD 2'!C138:E140,2,FALSE),VLOOKUP('ent2-&gt;ent1'!D133,'BDD 2'!C138:E140,3,FALSE))</f>
        <v>#N/A</v>
      </c>
    </row>
    <row r="134" spans="1:11" s="108" customFormat="1" ht="24" customHeight="1" x14ac:dyDescent="0.25">
      <c r="A134" s="108" t="s">
        <v>87</v>
      </c>
      <c r="B134" s="162"/>
      <c r="C134" s="137"/>
      <c r="D134" s="133"/>
      <c r="E134" s="184"/>
      <c r="F134" s="152">
        <f t="shared" ref="F134:F197" si="8">+E134+D134</f>
        <v>0</v>
      </c>
      <c r="G134" s="154" t="str">
        <f t="shared" ref="G134:G197" si="9">IF(ISBLANK(E134),"-",E134-$G$4)</f>
        <v>-</v>
      </c>
      <c r="H134" s="154" t="str">
        <f t="shared" ref="H134:H197" si="10">IF(ISBLANK(E134),"-",F134+$G$4)</f>
        <v>-</v>
      </c>
      <c r="I134" s="188" t="str">
        <f>IF(ISBLANK(E134),"-",VLOOKUP(E134,'BDD 2'!$A$9:$B$72,2,FALSE))</f>
        <v>-</v>
      </c>
      <c r="J134" s="163">
        <f t="shared" ref="J134:J197" si="11">IF(T134="Heures_pleine",-15,-0.1)</f>
        <v>-0.1</v>
      </c>
      <c r="K134" s="153" t="e">
        <f>IF(I134='BDD 2'!$D$9,VLOOKUP('ent2-&gt;ent1'!D134,'BDD 2'!C139:E141,2,FALSE),VLOOKUP('ent2-&gt;ent1'!D134,'BDD 2'!C139:E141,3,FALSE))</f>
        <v>#N/A</v>
      </c>
    </row>
    <row r="135" spans="1:11" s="108" customFormat="1" ht="24" customHeight="1" x14ac:dyDescent="0.25">
      <c r="A135" s="108" t="s">
        <v>87</v>
      </c>
      <c r="B135" s="162"/>
      <c r="C135" s="137"/>
      <c r="D135" s="133"/>
      <c r="E135" s="184"/>
      <c r="F135" s="152">
        <f t="shared" si="8"/>
        <v>0</v>
      </c>
      <c r="G135" s="154" t="str">
        <f t="shared" si="9"/>
        <v>-</v>
      </c>
      <c r="H135" s="154" t="str">
        <f t="shared" si="10"/>
        <v>-</v>
      </c>
      <c r="I135" s="188" t="str">
        <f>IF(ISBLANK(E135),"-",VLOOKUP(E135,'BDD 2'!$A$9:$B$72,2,FALSE))</f>
        <v>-</v>
      </c>
      <c r="J135" s="163">
        <f t="shared" si="11"/>
        <v>-0.1</v>
      </c>
      <c r="K135" s="153" t="e">
        <f>IF(I135='BDD 2'!$D$9,VLOOKUP('ent2-&gt;ent1'!D135,'BDD 2'!C140:E142,2,FALSE),VLOOKUP('ent2-&gt;ent1'!D135,'BDD 2'!C140:E142,3,FALSE))</f>
        <v>#N/A</v>
      </c>
    </row>
    <row r="136" spans="1:11" s="108" customFormat="1" ht="24" customHeight="1" x14ac:dyDescent="0.25">
      <c r="A136" s="108" t="s">
        <v>87</v>
      </c>
      <c r="B136" s="162"/>
      <c r="C136" s="137"/>
      <c r="D136" s="133"/>
      <c r="E136" s="184"/>
      <c r="F136" s="152">
        <f t="shared" si="8"/>
        <v>0</v>
      </c>
      <c r="G136" s="154" t="str">
        <f t="shared" si="9"/>
        <v>-</v>
      </c>
      <c r="H136" s="154" t="str">
        <f t="shared" si="10"/>
        <v>-</v>
      </c>
      <c r="I136" s="188" t="str">
        <f>IF(ISBLANK(E136),"-",VLOOKUP(E136,'BDD 2'!$A$9:$B$72,2,FALSE))</f>
        <v>-</v>
      </c>
      <c r="J136" s="163">
        <f t="shared" si="11"/>
        <v>-0.1</v>
      </c>
      <c r="K136" s="153" t="e">
        <f>IF(I136='BDD 2'!$D$9,VLOOKUP('ent2-&gt;ent1'!D136,'BDD 2'!C141:E143,2,FALSE),VLOOKUP('ent2-&gt;ent1'!D136,'BDD 2'!C141:E143,3,FALSE))</f>
        <v>#N/A</v>
      </c>
    </row>
    <row r="137" spans="1:11" s="108" customFormat="1" ht="24" customHeight="1" x14ac:dyDescent="0.25">
      <c r="A137" s="108" t="s">
        <v>87</v>
      </c>
      <c r="B137" s="162"/>
      <c r="C137" s="137"/>
      <c r="D137" s="133"/>
      <c r="E137" s="184"/>
      <c r="F137" s="152">
        <f t="shared" si="8"/>
        <v>0</v>
      </c>
      <c r="G137" s="154" t="str">
        <f t="shared" si="9"/>
        <v>-</v>
      </c>
      <c r="H137" s="154" t="str">
        <f t="shared" si="10"/>
        <v>-</v>
      </c>
      <c r="I137" s="188" t="str">
        <f>IF(ISBLANK(E137),"-",VLOOKUP(E137,'BDD 2'!$A$9:$B$72,2,FALSE))</f>
        <v>-</v>
      </c>
      <c r="J137" s="163">
        <f t="shared" si="11"/>
        <v>-0.1</v>
      </c>
      <c r="K137" s="153" t="e">
        <f>IF(I137='BDD 2'!$D$9,VLOOKUP('ent2-&gt;ent1'!D137,'BDD 2'!C142:E144,2,FALSE),VLOOKUP('ent2-&gt;ent1'!D137,'BDD 2'!C142:E144,3,FALSE))</f>
        <v>#N/A</v>
      </c>
    </row>
    <row r="138" spans="1:11" s="108" customFormat="1" ht="24" customHeight="1" x14ac:dyDescent="0.25">
      <c r="A138" s="108" t="s">
        <v>87</v>
      </c>
      <c r="B138" s="162"/>
      <c r="C138" s="137"/>
      <c r="D138" s="133"/>
      <c r="E138" s="184"/>
      <c r="F138" s="152">
        <f t="shared" si="8"/>
        <v>0</v>
      </c>
      <c r="G138" s="154" t="str">
        <f t="shared" si="9"/>
        <v>-</v>
      </c>
      <c r="H138" s="154" t="str">
        <f t="shared" si="10"/>
        <v>-</v>
      </c>
      <c r="I138" s="188" t="str">
        <f>IF(ISBLANK(E138),"-",VLOOKUP(E138,'BDD 2'!$A$9:$B$72,2,FALSE))</f>
        <v>-</v>
      </c>
      <c r="J138" s="163">
        <f t="shared" si="11"/>
        <v>-0.1</v>
      </c>
      <c r="K138" s="153" t="e">
        <f>IF(I138='BDD 2'!$D$9,VLOOKUP('ent2-&gt;ent1'!D138,'BDD 2'!C143:E145,2,FALSE),VLOOKUP('ent2-&gt;ent1'!D138,'BDD 2'!C143:E145,3,FALSE))</f>
        <v>#N/A</v>
      </c>
    </row>
    <row r="139" spans="1:11" s="108" customFormat="1" ht="24" customHeight="1" x14ac:dyDescent="0.25">
      <c r="A139" s="108" t="s">
        <v>87</v>
      </c>
      <c r="B139" s="162"/>
      <c r="C139" s="137"/>
      <c r="D139" s="133"/>
      <c r="E139" s="184"/>
      <c r="F139" s="152">
        <f t="shared" si="8"/>
        <v>0</v>
      </c>
      <c r="G139" s="154" t="str">
        <f t="shared" si="9"/>
        <v>-</v>
      </c>
      <c r="H139" s="154" t="str">
        <f t="shared" si="10"/>
        <v>-</v>
      </c>
      <c r="I139" s="188" t="str">
        <f>IF(ISBLANK(E139),"-",VLOOKUP(E139,'BDD 2'!$A$9:$B$72,2,FALSE))</f>
        <v>-</v>
      </c>
      <c r="J139" s="163">
        <f t="shared" si="11"/>
        <v>-0.1</v>
      </c>
      <c r="K139" s="153" t="e">
        <f>IF(I139='BDD 2'!$D$9,VLOOKUP('ent2-&gt;ent1'!D139,'BDD 2'!C144:E146,2,FALSE),VLOOKUP('ent2-&gt;ent1'!D139,'BDD 2'!C144:E146,3,FALSE))</f>
        <v>#N/A</v>
      </c>
    </row>
    <row r="140" spans="1:11" s="108" customFormat="1" ht="24" customHeight="1" x14ac:dyDescent="0.25">
      <c r="A140" s="108" t="s">
        <v>87</v>
      </c>
      <c r="B140" s="162"/>
      <c r="C140" s="137"/>
      <c r="D140" s="133"/>
      <c r="E140" s="184"/>
      <c r="F140" s="152">
        <f t="shared" si="8"/>
        <v>0</v>
      </c>
      <c r="G140" s="154" t="str">
        <f t="shared" si="9"/>
        <v>-</v>
      </c>
      <c r="H140" s="154" t="str">
        <f t="shared" si="10"/>
        <v>-</v>
      </c>
      <c r="I140" s="188" t="str">
        <f>IF(ISBLANK(E140),"-",VLOOKUP(E140,'BDD 2'!$A$9:$B$72,2,FALSE))</f>
        <v>-</v>
      </c>
      <c r="J140" s="163">
        <f t="shared" si="11"/>
        <v>-0.1</v>
      </c>
      <c r="K140" s="153" t="e">
        <f>IF(I140='BDD 2'!$D$9,VLOOKUP('ent2-&gt;ent1'!D140,'BDD 2'!C145:E147,2,FALSE),VLOOKUP('ent2-&gt;ent1'!D140,'BDD 2'!C145:E147,3,FALSE))</f>
        <v>#N/A</v>
      </c>
    </row>
    <row r="141" spans="1:11" s="108" customFormat="1" ht="24" customHeight="1" x14ac:dyDescent="0.25">
      <c r="A141" s="108" t="s">
        <v>87</v>
      </c>
      <c r="B141" s="162"/>
      <c r="C141" s="137"/>
      <c r="D141" s="133"/>
      <c r="E141" s="184"/>
      <c r="F141" s="152">
        <f t="shared" si="8"/>
        <v>0</v>
      </c>
      <c r="G141" s="154" t="str">
        <f t="shared" si="9"/>
        <v>-</v>
      </c>
      <c r="H141" s="154" t="str">
        <f t="shared" si="10"/>
        <v>-</v>
      </c>
      <c r="I141" s="188" t="str">
        <f>IF(ISBLANK(E141),"-",VLOOKUP(E141,'BDD 2'!$A$9:$B$72,2,FALSE))</f>
        <v>-</v>
      </c>
      <c r="J141" s="163">
        <f t="shared" si="11"/>
        <v>-0.1</v>
      </c>
      <c r="K141" s="153" t="e">
        <f>IF(I141='BDD 2'!$D$9,VLOOKUP('ent2-&gt;ent1'!D141,'BDD 2'!C146:E148,2,FALSE),VLOOKUP('ent2-&gt;ent1'!D141,'BDD 2'!C146:E148,3,FALSE))</f>
        <v>#N/A</v>
      </c>
    </row>
    <row r="142" spans="1:11" s="108" customFormat="1" ht="24" customHeight="1" x14ac:dyDescent="0.25">
      <c r="A142" s="108" t="s">
        <v>87</v>
      </c>
      <c r="B142" s="162"/>
      <c r="C142" s="137"/>
      <c r="D142" s="133"/>
      <c r="E142" s="184"/>
      <c r="F142" s="152">
        <f t="shared" si="8"/>
        <v>0</v>
      </c>
      <c r="G142" s="154" t="str">
        <f t="shared" si="9"/>
        <v>-</v>
      </c>
      <c r="H142" s="154" t="str">
        <f t="shared" si="10"/>
        <v>-</v>
      </c>
      <c r="I142" s="188" t="str">
        <f>IF(ISBLANK(E142),"-",VLOOKUP(E142,'BDD 2'!$A$9:$B$72,2,FALSE))</f>
        <v>-</v>
      </c>
      <c r="J142" s="163">
        <f t="shared" si="11"/>
        <v>-0.1</v>
      </c>
      <c r="K142" s="153" t="e">
        <f>IF(I142='BDD 2'!$D$9,VLOOKUP('ent2-&gt;ent1'!D142,'BDD 2'!C147:E149,2,FALSE),VLOOKUP('ent2-&gt;ent1'!D142,'BDD 2'!C147:E149,3,FALSE))</f>
        <v>#N/A</v>
      </c>
    </row>
    <row r="143" spans="1:11" s="108" customFormat="1" ht="24" customHeight="1" x14ac:dyDescent="0.25">
      <c r="A143" s="108" t="s">
        <v>87</v>
      </c>
      <c r="B143" s="162"/>
      <c r="C143" s="137"/>
      <c r="D143" s="133"/>
      <c r="E143" s="184"/>
      <c r="F143" s="152">
        <f t="shared" si="8"/>
        <v>0</v>
      </c>
      <c r="G143" s="154" t="str">
        <f t="shared" si="9"/>
        <v>-</v>
      </c>
      <c r="H143" s="154" t="str">
        <f t="shared" si="10"/>
        <v>-</v>
      </c>
      <c r="I143" s="188" t="str">
        <f>IF(ISBLANK(E143),"-",VLOOKUP(E143,'BDD 2'!$A$9:$B$72,2,FALSE))</f>
        <v>-</v>
      </c>
      <c r="J143" s="163">
        <f t="shared" si="11"/>
        <v>-0.1</v>
      </c>
      <c r="K143" s="153" t="e">
        <f>IF(I143='BDD 2'!$D$9,VLOOKUP('ent2-&gt;ent1'!D143,'BDD 2'!C148:E150,2,FALSE),VLOOKUP('ent2-&gt;ent1'!D143,'BDD 2'!C148:E150,3,FALSE))</f>
        <v>#N/A</v>
      </c>
    </row>
    <row r="144" spans="1:11" s="108" customFormat="1" ht="24" customHeight="1" x14ac:dyDescent="0.25">
      <c r="A144" s="108" t="s">
        <v>87</v>
      </c>
      <c r="B144" s="162"/>
      <c r="C144" s="137"/>
      <c r="D144" s="133"/>
      <c r="E144" s="184"/>
      <c r="F144" s="152">
        <f t="shared" si="8"/>
        <v>0</v>
      </c>
      <c r="G144" s="154" t="str">
        <f t="shared" si="9"/>
        <v>-</v>
      </c>
      <c r="H144" s="154" t="str">
        <f t="shared" si="10"/>
        <v>-</v>
      </c>
      <c r="I144" s="188" t="str">
        <f>IF(ISBLANK(E144),"-",VLOOKUP(E144,'BDD 2'!$A$9:$B$72,2,FALSE))</f>
        <v>-</v>
      </c>
      <c r="J144" s="163">
        <f t="shared" si="11"/>
        <v>-0.1</v>
      </c>
      <c r="K144" s="153" t="e">
        <f>IF(I144='BDD 2'!$D$9,VLOOKUP('ent2-&gt;ent1'!D144,'BDD 2'!C149:E151,2,FALSE),VLOOKUP('ent2-&gt;ent1'!D144,'BDD 2'!C149:E151,3,FALSE))</f>
        <v>#N/A</v>
      </c>
    </row>
    <row r="145" spans="1:11" s="108" customFormat="1" ht="24" customHeight="1" x14ac:dyDescent="0.25">
      <c r="A145" s="108" t="s">
        <v>87</v>
      </c>
      <c r="B145" s="162"/>
      <c r="C145" s="137"/>
      <c r="D145" s="133"/>
      <c r="E145" s="184"/>
      <c r="F145" s="152">
        <f t="shared" si="8"/>
        <v>0</v>
      </c>
      <c r="G145" s="154" t="str">
        <f t="shared" si="9"/>
        <v>-</v>
      </c>
      <c r="H145" s="154" t="str">
        <f t="shared" si="10"/>
        <v>-</v>
      </c>
      <c r="I145" s="188" t="str">
        <f>IF(ISBLANK(E145),"-",VLOOKUP(E145,'BDD 2'!$A$9:$B$72,2,FALSE))</f>
        <v>-</v>
      </c>
      <c r="J145" s="163">
        <f t="shared" si="11"/>
        <v>-0.1</v>
      </c>
      <c r="K145" s="153" t="e">
        <f>IF(I145='BDD 2'!$D$9,VLOOKUP('ent2-&gt;ent1'!D145,'BDD 2'!C150:E152,2,FALSE),VLOOKUP('ent2-&gt;ent1'!D145,'BDD 2'!C150:E152,3,FALSE))</f>
        <v>#N/A</v>
      </c>
    </row>
    <row r="146" spans="1:11" s="108" customFormat="1" ht="24" customHeight="1" x14ac:dyDescent="0.25">
      <c r="A146" s="108" t="s">
        <v>87</v>
      </c>
      <c r="B146" s="162"/>
      <c r="C146" s="137"/>
      <c r="D146" s="133"/>
      <c r="E146" s="184"/>
      <c r="F146" s="152">
        <f t="shared" si="8"/>
        <v>0</v>
      </c>
      <c r="G146" s="154" t="str">
        <f t="shared" si="9"/>
        <v>-</v>
      </c>
      <c r="H146" s="154" t="str">
        <f t="shared" si="10"/>
        <v>-</v>
      </c>
      <c r="I146" s="188" t="str">
        <f>IF(ISBLANK(E146),"-",VLOOKUP(E146,'BDD 2'!$A$9:$B$72,2,FALSE))</f>
        <v>-</v>
      </c>
      <c r="J146" s="163">
        <f t="shared" si="11"/>
        <v>-0.1</v>
      </c>
      <c r="K146" s="153" t="e">
        <f>IF(I146='BDD 2'!$D$9,VLOOKUP('ent2-&gt;ent1'!D146,'BDD 2'!C151:E153,2,FALSE),VLOOKUP('ent2-&gt;ent1'!D146,'BDD 2'!C151:E153,3,FALSE))</f>
        <v>#N/A</v>
      </c>
    </row>
    <row r="147" spans="1:11" s="108" customFormat="1" ht="24" customHeight="1" x14ac:dyDescent="0.25">
      <c r="A147" s="108" t="s">
        <v>87</v>
      </c>
      <c r="B147" s="162"/>
      <c r="C147" s="137"/>
      <c r="D147" s="133"/>
      <c r="E147" s="184"/>
      <c r="F147" s="152">
        <f t="shared" si="8"/>
        <v>0</v>
      </c>
      <c r="G147" s="154" t="str">
        <f t="shared" si="9"/>
        <v>-</v>
      </c>
      <c r="H147" s="154" t="str">
        <f t="shared" si="10"/>
        <v>-</v>
      </c>
      <c r="I147" s="188" t="str">
        <f>IF(ISBLANK(E147),"-",VLOOKUP(E147,'BDD 2'!$A$9:$B$72,2,FALSE))</f>
        <v>-</v>
      </c>
      <c r="J147" s="163">
        <f t="shared" si="11"/>
        <v>-0.1</v>
      </c>
      <c r="K147" s="153" t="e">
        <f>IF(I147='BDD 2'!$D$9,VLOOKUP('ent2-&gt;ent1'!D147,'BDD 2'!C152:E154,2,FALSE),VLOOKUP('ent2-&gt;ent1'!D147,'BDD 2'!C152:E154,3,FALSE))</f>
        <v>#N/A</v>
      </c>
    </row>
    <row r="148" spans="1:11" s="108" customFormat="1" ht="24" customHeight="1" x14ac:dyDescent="0.25">
      <c r="A148" s="108" t="s">
        <v>87</v>
      </c>
      <c r="B148" s="162"/>
      <c r="C148" s="137"/>
      <c r="D148" s="133"/>
      <c r="E148" s="184"/>
      <c r="F148" s="152">
        <f t="shared" si="8"/>
        <v>0</v>
      </c>
      <c r="G148" s="154" t="str">
        <f t="shared" si="9"/>
        <v>-</v>
      </c>
      <c r="H148" s="154" t="str">
        <f t="shared" si="10"/>
        <v>-</v>
      </c>
      <c r="I148" s="188" t="str">
        <f>IF(ISBLANK(E148),"-",VLOOKUP(E148,'BDD 2'!$A$9:$B$72,2,FALSE))</f>
        <v>-</v>
      </c>
      <c r="J148" s="163">
        <f t="shared" si="11"/>
        <v>-0.1</v>
      </c>
      <c r="K148" s="153" t="e">
        <f>IF(I148='BDD 2'!$D$9,VLOOKUP('ent2-&gt;ent1'!D148,'BDD 2'!C153:E155,2,FALSE),VLOOKUP('ent2-&gt;ent1'!D148,'BDD 2'!C153:E155,3,FALSE))</f>
        <v>#N/A</v>
      </c>
    </row>
    <row r="149" spans="1:11" s="108" customFormat="1" ht="24" customHeight="1" x14ac:dyDescent="0.25">
      <c r="A149" s="108" t="s">
        <v>87</v>
      </c>
      <c r="B149" s="162"/>
      <c r="C149" s="137"/>
      <c r="D149" s="133"/>
      <c r="E149" s="184"/>
      <c r="F149" s="152">
        <f t="shared" si="8"/>
        <v>0</v>
      </c>
      <c r="G149" s="154" t="str">
        <f t="shared" si="9"/>
        <v>-</v>
      </c>
      <c r="H149" s="154" t="str">
        <f t="shared" si="10"/>
        <v>-</v>
      </c>
      <c r="I149" s="188" t="str">
        <f>IF(ISBLANK(E149),"-",VLOOKUP(E149,'BDD 2'!$A$9:$B$72,2,FALSE))</f>
        <v>-</v>
      </c>
      <c r="J149" s="163">
        <f t="shared" si="11"/>
        <v>-0.1</v>
      </c>
      <c r="K149" s="153" t="e">
        <f>IF(I149='BDD 2'!$D$9,VLOOKUP('ent2-&gt;ent1'!D149,'BDD 2'!C154:E156,2,FALSE),VLOOKUP('ent2-&gt;ent1'!D149,'BDD 2'!C154:E156,3,FALSE))</f>
        <v>#N/A</v>
      </c>
    </row>
    <row r="150" spans="1:11" s="108" customFormat="1" ht="24" customHeight="1" x14ac:dyDescent="0.25">
      <c r="A150" s="108" t="s">
        <v>87</v>
      </c>
      <c r="B150" s="162"/>
      <c r="C150" s="137"/>
      <c r="D150" s="133"/>
      <c r="E150" s="184"/>
      <c r="F150" s="152">
        <f t="shared" si="8"/>
        <v>0</v>
      </c>
      <c r="G150" s="154" t="str">
        <f t="shared" si="9"/>
        <v>-</v>
      </c>
      <c r="H150" s="154" t="str">
        <f t="shared" si="10"/>
        <v>-</v>
      </c>
      <c r="I150" s="188" t="str">
        <f>IF(ISBLANK(E150),"-",VLOOKUP(E150,'BDD 2'!$A$9:$B$72,2,FALSE))</f>
        <v>-</v>
      </c>
      <c r="J150" s="163">
        <f t="shared" si="11"/>
        <v>-0.1</v>
      </c>
      <c r="K150" s="153" t="e">
        <f>IF(I150='BDD 2'!$D$9,VLOOKUP('ent2-&gt;ent1'!D150,'BDD 2'!C155:E157,2,FALSE),VLOOKUP('ent2-&gt;ent1'!D150,'BDD 2'!C155:E157,3,FALSE))</f>
        <v>#N/A</v>
      </c>
    </row>
    <row r="151" spans="1:11" s="108" customFormat="1" ht="24" customHeight="1" x14ac:dyDescent="0.25">
      <c r="A151" s="108" t="s">
        <v>87</v>
      </c>
      <c r="B151" s="162"/>
      <c r="C151" s="137"/>
      <c r="D151" s="133"/>
      <c r="E151" s="184"/>
      <c r="F151" s="152">
        <f t="shared" si="8"/>
        <v>0</v>
      </c>
      <c r="G151" s="154" t="str">
        <f t="shared" si="9"/>
        <v>-</v>
      </c>
      <c r="H151" s="154" t="str">
        <f t="shared" si="10"/>
        <v>-</v>
      </c>
      <c r="I151" s="188" t="str">
        <f>IF(ISBLANK(E151),"-",VLOOKUP(E151,'BDD 2'!$A$9:$B$72,2,FALSE))</f>
        <v>-</v>
      </c>
      <c r="J151" s="163">
        <f t="shared" si="11"/>
        <v>-0.1</v>
      </c>
      <c r="K151" s="153" t="e">
        <f>IF(I151='BDD 2'!$D$9,VLOOKUP('ent2-&gt;ent1'!D151,'BDD 2'!C156:E158,2,FALSE),VLOOKUP('ent2-&gt;ent1'!D151,'BDD 2'!C156:E158,3,FALSE))</f>
        <v>#N/A</v>
      </c>
    </row>
    <row r="152" spans="1:11" s="108" customFormat="1" ht="24" customHeight="1" x14ac:dyDescent="0.25">
      <c r="A152" s="108" t="s">
        <v>87</v>
      </c>
      <c r="B152" s="162"/>
      <c r="C152" s="137"/>
      <c r="D152" s="133"/>
      <c r="E152" s="184"/>
      <c r="F152" s="152">
        <f t="shared" si="8"/>
        <v>0</v>
      </c>
      <c r="G152" s="154" t="str">
        <f t="shared" si="9"/>
        <v>-</v>
      </c>
      <c r="H152" s="154" t="str">
        <f t="shared" si="10"/>
        <v>-</v>
      </c>
      <c r="I152" s="188" t="str">
        <f>IF(ISBLANK(E152),"-",VLOOKUP(E152,'BDD 2'!$A$9:$B$72,2,FALSE))</f>
        <v>-</v>
      </c>
      <c r="J152" s="163">
        <f t="shared" si="11"/>
        <v>-0.1</v>
      </c>
      <c r="K152" s="153" t="e">
        <f>IF(I152='BDD 2'!$D$9,VLOOKUP('ent2-&gt;ent1'!D152,'BDD 2'!C157:E159,2,FALSE),VLOOKUP('ent2-&gt;ent1'!D152,'BDD 2'!C157:E159,3,FALSE))</f>
        <v>#N/A</v>
      </c>
    </row>
    <row r="153" spans="1:11" s="108" customFormat="1" ht="24" customHeight="1" x14ac:dyDescent="0.25">
      <c r="A153" s="108" t="s">
        <v>87</v>
      </c>
      <c r="B153" s="162"/>
      <c r="C153" s="137"/>
      <c r="D153" s="133"/>
      <c r="E153" s="184"/>
      <c r="F153" s="152">
        <f t="shared" si="8"/>
        <v>0</v>
      </c>
      <c r="G153" s="154" t="str">
        <f t="shared" si="9"/>
        <v>-</v>
      </c>
      <c r="H153" s="154" t="str">
        <f t="shared" si="10"/>
        <v>-</v>
      </c>
      <c r="I153" s="188" t="str">
        <f>IF(ISBLANK(E153),"-",VLOOKUP(E153,'BDD 2'!$A$9:$B$72,2,FALSE))</f>
        <v>-</v>
      </c>
      <c r="J153" s="163">
        <f t="shared" si="11"/>
        <v>-0.1</v>
      </c>
      <c r="K153" s="153" t="e">
        <f>IF(I153='BDD 2'!$D$9,VLOOKUP('ent2-&gt;ent1'!D153,'BDD 2'!C158:E160,2,FALSE),VLOOKUP('ent2-&gt;ent1'!D153,'BDD 2'!C158:E160,3,FALSE))</f>
        <v>#N/A</v>
      </c>
    </row>
    <row r="154" spans="1:11" s="108" customFormat="1" ht="24" customHeight="1" x14ac:dyDescent="0.25">
      <c r="A154" s="108" t="s">
        <v>87</v>
      </c>
      <c r="B154" s="162"/>
      <c r="C154" s="137"/>
      <c r="D154" s="133"/>
      <c r="E154" s="184"/>
      <c r="F154" s="152">
        <f t="shared" si="8"/>
        <v>0</v>
      </c>
      <c r="G154" s="154" t="str">
        <f t="shared" si="9"/>
        <v>-</v>
      </c>
      <c r="H154" s="154" t="str">
        <f t="shared" si="10"/>
        <v>-</v>
      </c>
      <c r="I154" s="188" t="str">
        <f>IF(ISBLANK(E154),"-",VLOOKUP(E154,'BDD 2'!$A$9:$B$72,2,FALSE))</f>
        <v>-</v>
      </c>
      <c r="J154" s="163">
        <f t="shared" si="11"/>
        <v>-0.1</v>
      </c>
      <c r="K154" s="153" t="e">
        <f>IF(I154='BDD 2'!$D$9,VLOOKUP('ent2-&gt;ent1'!D154,'BDD 2'!C159:E161,2,FALSE),VLOOKUP('ent2-&gt;ent1'!D154,'BDD 2'!C159:E161,3,FALSE))</f>
        <v>#N/A</v>
      </c>
    </row>
    <row r="155" spans="1:11" s="108" customFormat="1" ht="24" customHeight="1" x14ac:dyDescent="0.25">
      <c r="A155" s="108" t="s">
        <v>87</v>
      </c>
      <c r="B155" s="162"/>
      <c r="C155" s="137"/>
      <c r="D155" s="133"/>
      <c r="E155" s="184"/>
      <c r="F155" s="152">
        <f t="shared" si="8"/>
        <v>0</v>
      </c>
      <c r="G155" s="154" t="str">
        <f t="shared" si="9"/>
        <v>-</v>
      </c>
      <c r="H155" s="154" t="str">
        <f t="shared" si="10"/>
        <v>-</v>
      </c>
      <c r="I155" s="188" t="str">
        <f>IF(ISBLANK(E155),"-",VLOOKUP(E155,'BDD 2'!$A$9:$B$72,2,FALSE))</f>
        <v>-</v>
      </c>
      <c r="J155" s="163">
        <f t="shared" si="11"/>
        <v>-0.1</v>
      </c>
      <c r="K155" s="153" t="e">
        <f>IF(I155='BDD 2'!$D$9,VLOOKUP('ent2-&gt;ent1'!D155,'BDD 2'!C160:E162,2,FALSE),VLOOKUP('ent2-&gt;ent1'!D155,'BDD 2'!C160:E162,3,FALSE))</f>
        <v>#N/A</v>
      </c>
    </row>
    <row r="156" spans="1:11" s="108" customFormat="1" ht="24" customHeight="1" x14ac:dyDescent="0.25">
      <c r="A156" s="108" t="s">
        <v>87</v>
      </c>
      <c r="B156" s="162"/>
      <c r="C156" s="137"/>
      <c r="D156" s="133"/>
      <c r="E156" s="184"/>
      <c r="F156" s="152">
        <f t="shared" si="8"/>
        <v>0</v>
      </c>
      <c r="G156" s="154" t="str">
        <f t="shared" si="9"/>
        <v>-</v>
      </c>
      <c r="H156" s="154" t="str">
        <f t="shared" si="10"/>
        <v>-</v>
      </c>
      <c r="I156" s="188" t="str">
        <f>IF(ISBLANK(E156),"-",VLOOKUP(E156,'BDD 2'!$A$9:$B$72,2,FALSE))</f>
        <v>-</v>
      </c>
      <c r="J156" s="163">
        <f t="shared" si="11"/>
        <v>-0.1</v>
      </c>
      <c r="K156" s="153" t="e">
        <f>IF(I156='BDD 2'!$D$9,VLOOKUP('ent2-&gt;ent1'!D156,'BDD 2'!C161:E163,2,FALSE),VLOOKUP('ent2-&gt;ent1'!D156,'BDD 2'!C161:E163,3,FALSE))</f>
        <v>#N/A</v>
      </c>
    </row>
    <row r="157" spans="1:11" s="108" customFormat="1" ht="24" customHeight="1" x14ac:dyDescent="0.25">
      <c r="A157" s="108" t="s">
        <v>87</v>
      </c>
      <c r="B157" s="162"/>
      <c r="C157" s="137"/>
      <c r="D157" s="133"/>
      <c r="E157" s="184"/>
      <c r="F157" s="152">
        <f t="shared" si="8"/>
        <v>0</v>
      </c>
      <c r="G157" s="154" t="str">
        <f t="shared" si="9"/>
        <v>-</v>
      </c>
      <c r="H157" s="154" t="str">
        <f t="shared" si="10"/>
        <v>-</v>
      </c>
      <c r="I157" s="188" t="str">
        <f>IF(ISBLANK(E157),"-",VLOOKUP(E157,'BDD 2'!$A$9:$B$72,2,FALSE))</f>
        <v>-</v>
      </c>
      <c r="J157" s="163">
        <f t="shared" si="11"/>
        <v>-0.1</v>
      </c>
      <c r="K157" s="153" t="e">
        <f>IF(I157='BDD 2'!$D$9,VLOOKUP('ent2-&gt;ent1'!D157,'BDD 2'!C162:E164,2,FALSE),VLOOKUP('ent2-&gt;ent1'!D157,'BDD 2'!C162:E164,3,FALSE))</f>
        <v>#N/A</v>
      </c>
    </row>
    <row r="158" spans="1:11" s="108" customFormat="1" ht="24" customHeight="1" x14ac:dyDescent="0.25">
      <c r="A158" s="108" t="s">
        <v>87</v>
      </c>
      <c r="B158" s="162"/>
      <c r="C158" s="137"/>
      <c r="D158" s="133"/>
      <c r="E158" s="184"/>
      <c r="F158" s="152">
        <f t="shared" si="8"/>
        <v>0</v>
      </c>
      <c r="G158" s="154" t="str">
        <f t="shared" si="9"/>
        <v>-</v>
      </c>
      <c r="H158" s="154" t="str">
        <f t="shared" si="10"/>
        <v>-</v>
      </c>
      <c r="I158" s="188" t="str">
        <f>IF(ISBLANK(E158),"-",VLOOKUP(E158,'BDD 2'!$A$9:$B$72,2,FALSE))</f>
        <v>-</v>
      </c>
      <c r="J158" s="163">
        <f t="shared" si="11"/>
        <v>-0.1</v>
      </c>
      <c r="K158" s="153" t="e">
        <f>IF(I158='BDD 2'!$D$9,VLOOKUP('ent2-&gt;ent1'!D158,'BDD 2'!C163:E165,2,FALSE),VLOOKUP('ent2-&gt;ent1'!D158,'BDD 2'!C163:E165,3,FALSE))</f>
        <v>#N/A</v>
      </c>
    </row>
    <row r="159" spans="1:11" s="108" customFormat="1" ht="24" customHeight="1" x14ac:dyDescent="0.25">
      <c r="A159" s="108" t="s">
        <v>87</v>
      </c>
      <c r="B159" s="162"/>
      <c r="C159" s="137"/>
      <c r="D159" s="133"/>
      <c r="E159" s="184"/>
      <c r="F159" s="152">
        <f t="shared" si="8"/>
        <v>0</v>
      </c>
      <c r="G159" s="154" t="str">
        <f t="shared" si="9"/>
        <v>-</v>
      </c>
      <c r="H159" s="154" t="str">
        <f t="shared" si="10"/>
        <v>-</v>
      </c>
      <c r="I159" s="188" t="str">
        <f>IF(ISBLANK(E159),"-",VLOOKUP(E159,'BDD 2'!$A$9:$B$72,2,FALSE))</f>
        <v>-</v>
      </c>
      <c r="J159" s="163">
        <f t="shared" si="11"/>
        <v>-0.1</v>
      </c>
      <c r="K159" s="153" t="e">
        <f>IF(I159='BDD 2'!$D$9,VLOOKUP('ent2-&gt;ent1'!D159,'BDD 2'!C164:E166,2,FALSE),VLOOKUP('ent2-&gt;ent1'!D159,'BDD 2'!C164:E166,3,FALSE))</f>
        <v>#N/A</v>
      </c>
    </row>
    <row r="160" spans="1:11" s="108" customFormat="1" ht="24" customHeight="1" x14ac:dyDescent="0.25">
      <c r="A160" s="108" t="s">
        <v>87</v>
      </c>
      <c r="B160" s="162"/>
      <c r="C160" s="137"/>
      <c r="D160" s="133"/>
      <c r="E160" s="184"/>
      <c r="F160" s="152">
        <f t="shared" si="8"/>
        <v>0</v>
      </c>
      <c r="G160" s="154" t="str">
        <f t="shared" si="9"/>
        <v>-</v>
      </c>
      <c r="H160" s="154" t="str">
        <f t="shared" si="10"/>
        <v>-</v>
      </c>
      <c r="I160" s="188" t="str">
        <f>IF(ISBLANK(E160),"-",VLOOKUP(E160,'BDD 2'!$A$9:$B$72,2,FALSE))</f>
        <v>-</v>
      </c>
      <c r="J160" s="163">
        <f t="shared" si="11"/>
        <v>-0.1</v>
      </c>
      <c r="K160" s="153" t="e">
        <f>IF(I160='BDD 2'!$D$9,VLOOKUP('ent2-&gt;ent1'!D160,'BDD 2'!C165:E167,2,FALSE),VLOOKUP('ent2-&gt;ent1'!D160,'BDD 2'!C165:E167,3,FALSE))</f>
        <v>#N/A</v>
      </c>
    </row>
    <row r="161" spans="1:11" s="108" customFormat="1" ht="24" customHeight="1" x14ac:dyDescent="0.25">
      <c r="A161" s="108" t="s">
        <v>87</v>
      </c>
      <c r="B161" s="162"/>
      <c r="C161" s="137"/>
      <c r="D161" s="133"/>
      <c r="E161" s="184"/>
      <c r="F161" s="152">
        <f t="shared" si="8"/>
        <v>0</v>
      </c>
      <c r="G161" s="154" t="str">
        <f t="shared" si="9"/>
        <v>-</v>
      </c>
      <c r="H161" s="154" t="str">
        <f t="shared" si="10"/>
        <v>-</v>
      </c>
      <c r="I161" s="188" t="str">
        <f>IF(ISBLANK(E161),"-",VLOOKUP(E161,'BDD 2'!$A$9:$B$72,2,FALSE))</f>
        <v>-</v>
      </c>
      <c r="J161" s="163">
        <f t="shared" si="11"/>
        <v>-0.1</v>
      </c>
      <c r="K161" s="153" t="e">
        <f>IF(I161='BDD 2'!$D$9,VLOOKUP('ent2-&gt;ent1'!D161,'BDD 2'!C166:E168,2,FALSE),VLOOKUP('ent2-&gt;ent1'!D161,'BDD 2'!C166:E168,3,FALSE))</f>
        <v>#N/A</v>
      </c>
    </row>
    <row r="162" spans="1:11" s="108" customFormat="1" ht="24" customHeight="1" x14ac:dyDescent="0.25">
      <c r="A162" s="108" t="s">
        <v>87</v>
      </c>
      <c r="B162" s="162"/>
      <c r="C162" s="137"/>
      <c r="D162" s="133"/>
      <c r="E162" s="184"/>
      <c r="F162" s="152">
        <f t="shared" si="8"/>
        <v>0</v>
      </c>
      <c r="G162" s="154" t="str">
        <f t="shared" si="9"/>
        <v>-</v>
      </c>
      <c r="H162" s="154" t="str">
        <f t="shared" si="10"/>
        <v>-</v>
      </c>
      <c r="I162" s="188" t="str">
        <f>IF(ISBLANK(E162),"-",VLOOKUP(E162,'BDD 2'!$A$9:$B$72,2,FALSE))</f>
        <v>-</v>
      </c>
      <c r="J162" s="163">
        <f t="shared" si="11"/>
        <v>-0.1</v>
      </c>
      <c r="K162" s="153" t="e">
        <f>IF(I162='BDD 2'!$D$9,VLOOKUP('ent2-&gt;ent1'!D162,'BDD 2'!C167:E169,2,FALSE),VLOOKUP('ent2-&gt;ent1'!D162,'BDD 2'!C167:E169,3,FALSE))</f>
        <v>#N/A</v>
      </c>
    </row>
    <row r="163" spans="1:11" s="108" customFormat="1" ht="24" customHeight="1" x14ac:dyDescent="0.25">
      <c r="A163" s="108" t="s">
        <v>87</v>
      </c>
      <c r="B163" s="162"/>
      <c r="C163" s="137"/>
      <c r="D163" s="133"/>
      <c r="E163" s="184"/>
      <c r="F163" s="152">
        <f t="shared" si="8"/>
        <v>0</v>
      </c>
      <c r="G163" s="154" t="str">
        <f t="shared" si="9"/>
        <v>-</v>
      </c>
      <c r="H163" s="154" t="str">
        <f t="shared" si="10"/>
        <v>-</v>
      </c>
      <c r="I163" s="188" t="str">
        <f>IF(ISBLANK(E163),"-",VLOOKUP(E163,'BDD 2'!$A$9:$B$72,2,FALSE))</f>
        <v>-</v>
      </c>
      <c r="J163" s="163">
        <f t="shared" si="11"/>
        <v>-0.1</v>
      </c>
      <c r="K163" s="153" t="e">
        <f>IF(I163='BDD 2'!$D$9,VLOOKUP('ent2-&gt;ent1'!D163,'BDD 2'!C168:E170,2,FALSE),VLOOKUP('ent2-&gt;ent1'!D163,'BDD 2'!C168:E170,3,FALSE))</f>
        <v>#N/A</v>
      </c>
    </row>
    <row r="164" spans="1:11" s="108" customFormat="1" ht="24" customHeight="1" x14ac:dyDescent="0.25">
      <c r="A164" s="108" t="s">
        <v>87</v>
      </c>
      <c r="B164" s="162"/>
      <c r="C164" s="137"/>
      <c r="D164" s="133"/>
      <c r="E164" s="184"/>
      <c r="F164" s="152">
        <f t="shared" si="8"/>
        <v>0</v>
      </c>
      <c r="G164" s="154" t="str">
        <f t="shared" si="9"/>
        <v>-</v>
      </c>
      <c r="H164" s="154" t="str">
        <f t="shared" si="10"/>
        <v>-</v>
      </c>
      <c r="I164" s="188" t="str">
        <f>IF(ISBLANK(E164),"-",VLOOKUP(E164,'BDD 2'!$A$9:$B$72,2,FALSE))</f>
        <v>-</v>
      </c>
      <c r="J164" s="163">
        <f t="shared" si="11"/>
        <v>-0.1</v>
      </c>
      <c r="K164" s="153" t="e">
        <f>IF(I164='BDD 2'!$D$9,VLOOKUP('ent2-&gt;ent1'!D164,'BDD 2'!C169:E171,2,FALSE),VLOOKUP('ent2-&gt;ent1'!D164,'BDD 2'!C169:E171,3,FALSE))</f>
        <v>#N/A</v>
      </c>
    </row>
    <row r="165" spans="1:11" s="108" customFormat="1" ht="24" customHeight="1" x14ac:dyDescent="0.25">
      <c r="A165" s="108" t="s">
        <v>87</v>
      </c>
      <c r="B165" s="162"/>
      <c r="C165" s="137"/>
      <c r="D165" s="133"/>
      <c r="E165" s="184"/>
      <c r="F165" s="152">
        <f t="shared" si="8"/>
        <v>0</v>
      </c>
      <c r="G165" s="154" t="str">
        <f t="shared" si="9"/>
        <v>-</v>
      </c>
      <c r="H165" s="154" t="str">
        <f t="shared" si="10"/>
        <v>-</v>
      </c>
      <c r="I165" s="188" t="str">
        <f>IF(ISBLANK(E165),"-",VLOOKUP(E165,'BDD 2'!$A$9:$B$72,2,FALSE))</f>
        <v>-</v>
      </c>
      <c r="J165" s="163">
        <f t="shared" si="11"/>
        <v>-0.1</v>
      </c>
      <c r="K165" s="153" t="e">
        <f>IF(I165='BDD 2'!$D$9,VLOOKUP('ent2-&gt;ent1'!D165,'BDD 2'!C170:E172,2,FALSE),VLOOKUP('ent2-&gt;ent1'!D165,'BDD 2'!C170:E172,3,FALSE))</f>
        <v>#N/A</v>
      </c>
    </row>
    <row r="166" spans="1:11" s="108" customFormat="1" ht="24" customHeight="1" x14ac:dyDescent="0.25">
      <c r="A166" s="108" t="s">
        <v>87</v>
      </c>
      <c r="B166" s="162"/>
      <c r="C166" s="137"/>
      <c r="D166" s="133"/>
      <c r="E166" s="184"/>
      <c r="F166" s="152">
        <f t="shared" si="8"/>
        <v>0</v>
      </c>
      <c r="G166" s="154" t="str">
        <f t="shared" si="9"/>
        <v>-</v>
      </c>
      <c r="H166" s="154" t="str">
        <f t="shared" si="10"/>
        <v>-</v>
      </c>
      <c r="I166" s="188" t="str">
        <f>IF(ISBLANK(E166),"-",VLOOKUP(E166,'BDD 2'!$A$9:$B$72,2,FALSE))</f>
        <v>-</v>
      </c>
      <c r="J166" s="163">
        <f t="shared" si="11"/>
        <v>-0.1</v>
      </c>
      <c r="K166" s="153" t="e">
        <f>IF(I166='BDD 2'!$D$9,VLOOKUP('ent2-&gt;ent1'!D166,'BDD 2'!C171:E173,2,FALSE),VLOOKUP('ent2-&gt;ent1'!D166,'BDD 2'!C171:E173,3,FALSE))</f>
        <v>#N/A</v>
      </c>
    </row>
    <row r="167" spans="1:11" s="108" customFormat="1" ht="24" customHeight="1" x14ac:dyDescent="0.25">
      <c r="A167" s="108" t="s">
        <v>87</v>
      </c>
      <c r="B167" s="162"/>
      <c r="C167" s="137"/>
      <c r="D167" s="133"/>
      <c r="E167" s="184"/>
      <c r="F167" s="152">
        <f t="shared" si="8"/>
        <v>0</v>
      </c>
      <c r="G167" s="154" t="str">
        <f t="shared" si="9"/>
        <v>-</v>
      </c>
      <c r="H167" s="154" t="str">
        <f t="shared" si="10"/>
        <v>-</v>
      </c>
      <c r="I167" s="188" t="str">
        <f>IF(ISBLANK(E167),"-",VLOOKUP(E167,'BDD 2'!$A$9:$B$72,2,FALSE))</f>
        <v>-</v>
      </c>
      <c r="J167" s="163">
        <f t="shared" si="11"/>
        <v>-0.1</v>
      </c>
      <c r="K167" s="153" t="e">
        <f>IF(I167='BDD 2'!$D$9,VLOOKUP('ent2-&gt;ent1'!D167,'BDD 2'!C172:E174,2,FALSE),VLOOKUP('ent2-&gt;ent1'!D167,'BDD 2'!C172:E174,3,FALSE))</f>
        <v>#N/A</v>
      </c>
    </row>
    <row r="168" spans="1:11" s="108" customFormat="1" ht="24" customHeight="1" x14ac:dyDescent="0.25">
      <c r="A168" s="108" t="s">
        <v>87</v>
      </c>
      <c r="B168" s="162"/>
      <c r="C168" s="137"/>
      <c r="D168" s="133"/>
      <c r="E168" s="184"/>
      <c r="F168" s="152">
        <f t="shared" si="8"/>
        <v>0</v>
      </c>
      <c r="G168" s="154" t="str">
        <f t="shared" si="9"/>
        <v>-</v>
      </c>
      <c r="H168" s="154" t="str">
        <f t="shared" si="10"/>
        <v>-</v>
      </c>
      <c r="I168" s="188" t="str">
        <f>IF(ISBLANK(E168),"-",VLOOKUP(E168,'BDD 2'!$A$9:$B$72,2,FALSE))</f>
        <v>-</v>
      </c>
      <c r="J168" s="163">
        <f t="shared" si="11"/>
        <v>-0.1</v>
      </c>
      <c r="K168" s="153" t="e">
        <f>IF(I168='BDD 2'!$D$9,VLOOKUP('ent2-&gt;ent1'!D168,'BDD 2'!C173:E175,2,FALSE),VLOOKUP('ent2-&gt;ent1'!D168,'BDD 2'!C173:E175,3,FALSE))</f>
        <v>#N/A</v>
      </c>
    </row>
    <row r="169" spans="1:11" s="108" customFormat="1" ht="24" customHeight="1" x14ac:dyDescent="0.25">
      <c r="A169" s="108" t="s">
        <v>87</v>
      </c>
      <c r="B169" s="162"/>
      <c r="C169" s="137"/>
      <c r="D169" s="133"/>
      <c r="E169" s="184"/>
      <c r="F169" s="152">
        <f t="shared" si="8"/>
        <v>0</v>
      </c>
      <c r="G169" s="154" t="str">
        <f t="shared" si="9"/>
        <v>-</v>
      </c>
      <c r="H169" s="154" t="str">
        <f t="shared" si="10"/>
        <v>-</v>
      </c>
      <c r="I169" s="188" t="str">
        <f>IF(ISBLANK(E169),"-",VLOOKUP(E169,'BDD 2'!$A$9:$B$72,2,FALSE))</f>
        <v>-</v>
      </c>
      <c r="J169" s="163">
        <f t="shared" si="11"/>
        <v>-0.1</v>
      </c>
      <c r="K169" s="153" t="e">
        <f>IF(I169='BDD 2'!$D$9,VLOOKUP('ent2-&gt;ent1'!D169,'BDD 2'!C174:E176,2,FALSE),VLOOKUP('ent2-&gt;ent1'!D169,'BDD 2'!C174:E176,3,FALSE))</f>
        <v>#N/A</v>
      </c>
    </row>
    <row r="170" spans="1:11" s="108" customFormat="1" ht="24" customHeight="1" x14ac:dyDescent="0.25">
      <c r="A170" s="108" t="s">
        <v>87</v>
      </c>
      <c r="B170" s="162"/>
      <c r="C170" s="137"/>
      <c r="D170" s="133"/>
      <c r="E170" s="184"/>
      <c r="F170" s="152">
        <f t="shared" si="8"/>
        <v>0</v>
      </c>
      <c r="G170" s="154" t="str">
        <f t="shared" si="9"/>
        <v>-</v>
      </c>
      <c r="H170" s="154" t="str">
        <f t="shared" si="10"/>
        <v>-</v>
      </c>
      <c r="I170" s="188" t="str">
        <f>IF(ISBLANK(E170),"-",VLOOKUP(E170,'BDD 2'!$A$9:$B$72,2,FALSE))</f>
        <v>-</v>
      </c>
      <c r="J170" s="163">
        <f t="shared" si="11"/>
        <v>-0.1</v>
      </c>
      <c r="K170" s="153" t="e">
        <f>IF(I170='BDD 2'!$D$9,VLOOKUP('ent2-&gt;ent1'!D170,'BDD 2'!C175:E177,2,FALSE),VLOOKUP('ent2-&gt;ent1'!D170,'BDD 2'!C175:E177,3,FALSE))</f>
        <v>#N/A</v>
      </c>
    </row>
    <row r="171" spans="1:11" s="108" customFormat="1" ht="24" customHeight="1" x14ac:dyDescent="0.25">
      <c r="A171" s="108" t="s">
        <v>87</v>
      </c>
      <c r="B171" s="162"/>
      <c r="C171" s="137"/>
      <c r="D171" s="133"/>
      <c r="E171" s="184"/>
      <c r="F171" s="152">
        <f t="shared" si="8"/>
        <v>0</v>
      </c>
      <c r="G171" s="154" t="str">
        <f t="shared" si="9"/>
        <v>-</v>
      </c>
      <c r="H171" s="154" t="str">
        <f t="shared" si="10"/>
        <v>-</v>
      </c>
      <c r="I171" s="188" t="str">
        <f>IF(ISBLANK(E171),"-",VLOOKUP(E171,'BDD 2'!$A$9:$B$72,2,FALSE))</f>
        <v>-</v>
      </c>
      <c r="J171" s="163">
        <f t="shared" si="11"/>
        <v>-0.1</v>
      </c>
      <c r="K171" s="153" t="e">
        <f>IF(I171='BDD 2'!$D$9,VLOOKUP('ent2-&gt;ent1'!D171,'BDD 2'!C176:E178,2,FALSE),VLOOKUP('ent2-&gt;ent1'!D171,'BDD 2'!C176:E178,3,FALSE))</f>
        <v>#N/A</v>
      </c>
    </row>
    <row r="172" spans="1:11" s="108" customFormat="1" ht="24" customHeight="1" x14ac:dyDescent="0.25">
      <c r="A172" s="108" t="s">
        <v>87</v>
      </c>
      <c r="B172" s="162"/>
      <c r="C172" s="137"/>
      <c r="D172" s="133"/>
      <c r="E172" s="184"/>
      <c r="F172" s="152">
        <f t="shared" si="8"/>
        <v>0</v>
      </c>
      <c r="G172" s="154" t="str">
        <f t="shared" si="9"/>
        <v>-</v>
      </c>
      <c r="H172" s="154" t="str">
        <f t="shared" si="10"/>
        <v>-</v>
      </c>
      <c r="I172" s="188" t="str">
        <f>IF(ISBLANK(E172),"-",VLOOKUP(E172,'BDD 2'!$A$9:$B$72,2,FALSE))</f>
        <v>-</v>
      </c>
      <c r="J172" s="163">
        <f t="shared" si="11"/>
        <v>-0.1</v>
      </c>
      <c r="K172" s="153" t="e">
        <f>IF(I172='BDD 2'!$D$9,VLOOKUP('ent2-&gt;ent1'!D172,'BDD 2'!C177:E179,2,FALSE),VLOOKUP('ent2-&gt;ent1'!D172,'BDD 2'!C177:E179,3,FALSE))</f>
        <v>#N/A</v>
      </c>
    </row>
    <row r="173" spans="1:11" s="108" customFormat="1" ht="24" customHeight="1" x14ac:dyDescent="0.25">
      <c r="A173" s="108" t="s">
        <v>87</v>
      </c>
      <c r="B173" s="162"/>
      <c r="C173" s="137"/>
      <c r="D173" s="133"/>
      <c r="E173" s="184"/>
      <c r="F173" s="152">
        <f t="shared" si="8"/>
        <v>0</v>
      </c>
      <c r="G173" s="154" t="str">
        <f t="shared" si="9"/>
        <v>-</v>
      </c>
      <c r="H173" s="154" t="str">
        <f t="shared" si="10"/>
        <v>-</v>
      </c>
      <c r="I173" s="188" t="str">
        <f>IF(ISBLANK(E173),"-",VLOOKUP(E173,'BDD 2'!$A$9:$B$72,2,FALSE))</f>
        <v>-</v>
      </c>
      <c r="J173" s="163">
        <f t="shared" si="11"/>
        <v>-0.1</v>
      </c>
      <c r="K173" s="153" t="e">
        <f>IF(I173='BDD 2'!$D$9,VLOOKUP('ent2-&gt;ent1'!D173,'BDD 2'!C178:E180,2,FALSE),VLOOKUP('ent2-&gt;ent1'!D173,'BDD 2'!C178:E180,3,FALSE))</f>
        <v>#N/A</v>
      </c>
    </row>
    <row r="174" spans="1:11" s="108" customFormat="1" ht="24" customHeight="1" x14ac:dyDescent="0.25">
      <c r="A174" s="108" t="s">
        <v>87</v>
      </c>
      <c r="B174" s="162"/>
      <c r="C174" s="137"/>
      <c r="D174" s="133"/>
      <c r="E174" s="184"/>
      <c r="F174" s="152">
        <f t="shared" si="8"/>
        <v>0</v>
      </c>
      <c r="G174" s="154" t="str">
        <f t="shared" si="9"/>
        <v>-</v>
      </c>
      <c r="H174" s="154" t="str">
        <f t="shared" si="10"/>
        <v>-</v>
      </c>
      <c r="I174" s="188" t="str">
        <f>IF(ISBLANK(E174),"-",VLOOKUP(E174,'BDD 2'!$A$9:$B$72,2,FALSE))</f>
        <v>-</v>
      </c>
      <c r="J174" s="163">
        <f t="shared" si="11"/>
        <v>-0.1</v>
      </c>
      <c r="K174" s="153" t="e">
        <f>IF(I174='BDD 2'!$D$9,VLOOKUP('ent2-&gt;ent1'!D174,'BDD 2'!C179:E181,2,FALSE),VLOOKUP('ent2-&gt;ent1'!D174,'BDD 2'!C179:E181,3,FALSE))</f>
        <v>#N/A</v>
      </c>
    </row>
    <row r="175" spans="1:11" s="108" customFormat="1" ht="24" customHeight="1" x14ac:dyDescent="0.25">
      <c r="A175" s="108" t="s">
        <v>87</v>
      </c>
      <c r="B175" s="162"/>
      <c r="C175" s="137"/>
      <c r="D175" s="133"/>
      <c r="E175" s="184"/>
      <c r="F175" s="152">
        <f t="shared" si="8"/>
        <v>0</v>
      </c>
      <c r="G175" s="154" t="str">
        <f t="shared" si="9"/>
        <v>-</v>
      </c>
      <c r="H175" s="154" t="str">
        <f t="shared" si="10"/>
        <v>-</v>
      </c>
      <c r="I175" s="188" t="str">
        <f>IF(ISBLANK(E175),"-",VLOOKUP(E175,'BDD 2'!$A$9:$B$72,2,FALSE))</f>
        <v>-</v>
      </c>
      <c r="J175" s="163">
        <f t="shared" si="11"/>
        <v>-0.1</v>
      </c>
      <c r="K175" s="153" t="e">
        <f>IF(I175='BDD 2'!$D$9,VLOOKUP('ent2-&gt;ent1'!D175,'BDD 2'!C180:E182,2,FALSE),VLOOKUP('ent2-&gt;ent1'!D175,'BDD 2'!C180:E182,3,FALSE))</f>
        <v>#N/A</v>
      </c>
    </row>
    <row r="176" spans="1:11" s="108" customFormat="1" ht="24" customHeight="1" x14ac:dyDescent="0.25">
      <c r="A176" s="108" t="s">
        <v>87</v>
      </c>
      <c r="B176" s="162"/>
      <c r="C176" s="137"/>
      <c r="D176" s="133"/>
      <c r="E176" s="184"/>
      <c r="F176" s="152">
        <f t="shared" si="8"/>
        <v>0</v>
      </c>
      <c r="G176" s="154" t="str">
        <f t="shared" si="9"/>
        <v>-</v>
      </c>
      <c r="H176" s="154" t="str">
        <f t="shared" si="10"/>
        <v>-</v>
      </c>
      <c r="I176" s="188" t="str">
        <f>IF(ISBLANK(E176),"-",VLOOKUP(E176,'BDD 2'!$A$9:$B$72,2,FALSE))</f>
        <v>-</v>
      </c>
      <c r="J176" s="163">
        <f t="shared" si="11"/>
        <v>-0.1</v>
      </c>
      <c r="K176" s="153" t="e">
        <f>IF(I176='BDD 2'!$D$9,VLOOKUP('ent2-&gt;ent1'!D176,'BDD 2'!C181:E183,2,FALSE),VLOOKUP('ent2-&gt;ent1'!D176,'BDD 2'!C181:E183,3,FALSE))</f>
        <v>#N/A</v>
      </c>
    </row>
    <row r="177" spans="1:11" s="108" customFormat="1" ht="24" customHeight="1" x14ac:dyDescent="0.25">
      <c r="A177" s="108" t="s">
        <v>87</v>
      </c>
      <c r="B177" s="162"/>
      <c r="C177" s="137"/>
      <c r="D177" s="133"/>
      <c r="E177" s="184"/>
      <c r="F177" s="152">
        <f t="shared" si="8"/>
        <v>0</v>
      </c>
      <c r="G177" s="154" t="str">
        <f t="shared" si="9"/>
        <v>-</v>
      </c>
      <c r="H177" s="154" t="str">
        <f t="shared" si="10"/>
        <v>-</v>
      </c>
      <c r="I177" s="188" t="str">
        <f>IF(ISBLANK(E177),"-",VLOOKUP(E177,'BDD 2'!$A$9:$B$72,2,FALSE))</f>
        <v>-</v>
      </c>
      <c r="J177" s="163">
        <f t="shared" si="11"/>
        <v>-0.1</v>
      </c>
      <c r="K177" s="153" t="e">
        <f>IF(I177='BDD 2'!$D$9,VLOOKUP('ent2-&gt;ent1'!D177,'BDD 2'!C182:E184,2,FALSE),VLOOKUP('ent2-&gt;ent1'!D177,'BDD 2'!C182:E184,3,FALSE))</f>
        <v>#N/A</v>
      </c>
    </row>
    <row r="178" spans="1:11" s="108" customFormat="1" ht="24" customHeight="1" x14ac:dyDescent="0.25">
      <c r="A178" s="108" t="s">
        <v>87</v>
      </c>
      <c r="B178" s="162"/>
      <c r="C178" s="137"/>
      <c r="D178" s="133"/>
      <c r="E178" s="184"/>
      <c r="F178" s="152">
        <f t="shared" si="8"/>
        <v>0</v>
      </c>
      <c r="G178" s="154" t="str">
        <f t="shared" si="9"/>
        <v>-</v>
      </c>
      <c r="H178" s="154" t="str">
        <f t="shared" si="10"/>
        <v>-</v>
      </c>
      <c r="I178" s="188" t="str">
        <f>IF(ISBLANK(E178),"-",VLOOKUP(E178,'BDD 2'!$A$9:$B$72,2,FALSE))</f>
        <v>-</v>
      </c>
      <c r="J178" s="163">
        <f t="shared" si="11"/>
        <v>-0.1</v>
      </c>
      <c r="K178" s="153" t="e">
        <f>IF(I178='BDD 2'!$D$9,VLOOKUP('ent2-&gt;ent1'!D178,'BDD 2'!C183:E185,2,FALSE),VLOOKUP('ent2-&gt;ent1'!D178,'BDD 2'!C183:E185,3,FALSE))</f>
        <v>#N/A</v>
      </c>
    </row>
    <row r="179" spans="1:11" s="108" customFormat="1" ht="24" customHeight="1" x14ac:dyDescent="0.25">
      <c r="A179" s="108" t="s">
        <v>87</v>
      </c>
      <c r="B179" s="162"/>
      <c r="C179" s="137"/>
      <c r="D179" s="133"/>
      <c r="E179" s="184"/>
      <c r="F179" s="152">
        <f t="shared" si="8"/>
        <v>0</v>
      </c>
      <c r="G179" s="154" t="str">
        <f t="shared" si="9"/>
        <v>-</v>
      </c>
      <c r="H179" s="154" t="str">
        <f t="shared" si="10"/>
        <v>-</v>
      </c>
      <c r="I179" s="188" t="str">
        <f>IF(ISBLANK(E179),"-",VLOOKUP(E179,'BDD 2'!$A$9:$B$72,2,FALSE))</f>
        <v>-</v>
      </c>
      <c r="J179" s="163">
        <f t="shared" si="11"/>
        <v>-0.1</v>
      </c>
      <c r="K179" s="153" t="e">
        <f>IF(I179='BDD 2'!$D$9,VLOOKUP('ent2-&gt;ent1'!D179,'BDD 2'!C184:E186,2,FALSE),VLOOKUP('ent2-&gt;ent1'!D179,'BDD 2'!C184:E186,3,FALSE))</f>
        <v>#N/A</v>
      </c>
    </row>
    <row r="180" spans="1:11" s="108" customFormat="1" ht="24" customHeight="1" x14ac:dyDescent="0.25">
      <c r="A180" s="108" t="s">
        <v>87</v>
      </c>
      <c r="B180" s="162"/>
      <c r="C180" s="137"/>
      <c r="D180" s="133"/>
      <c r="E180" s="184"/>
      <c r="F180" s="152">
        <f t="shared" si="8"/>
        <v>0</v>
      </c>
      <c r="G180" s="154" t="str">
        <f t="shared" si="9"/>
        <v>-</v>
      </c>
      <c r="H180" s="154" t="str">
        <f t="shared" si="10"/>
        <v>-</v>
      </c>
      <c r="I180" s="188" t="str">
        <f>IF(ISBLANK(E180),"-",VLOOKUP(E180,'BDD 2'!$A$9:$B$72,2,FALSE))</f>
        <v>-</v>
      </c>
      <c r="J180" s="163">
        <f t="shared" si="11"/>
        <v>-0.1</v>
      </c>
      <c r="K180" s="153" t="e">
        <f>IF(I180='BDD 2'!$D$9,VLOOKUP('ent2-&gt;ent1'!D180,'BDD 2'!C185:E187,2,FALSE),VLOOKUP('ent2-&gt;ent1'!D180,'BDD 2'!C185:E187,3,FALSE))</f>
        <v>#N/A</v>
      </c>
    </row>
    <row r="181" spans="1:11" s="108" customFormat="1" ht="24" customHeight="1" x14ac:dyDescent="0.25">
      <c r="A181" s="108" t="s">
        <v>87</v>
      </c>
      <c r="B181" s="162"/>
      <c r="C181" s="137"/>
      <c r="D181" s="133"/>
      <c r="E181" s="184"/>
      <c r="F181" s="152">
        <f t="shared" si="8"/>
        <v>0</v>
      </c>
      <c r="G181" s="154" t="str">
        <f t="shared" si="9"/>
        <v>-</v>
      </c>
      <c r="H181" s="154" t="str">
        <f t="shared" si="10"/>
        <v>-</v>
      </c>
      <c r="I181" s="188" t="str">
        <f>IF(ISBLANK(E181),"-",VLOOKUP(E181,'BDD 2'!$A$9:$B$72,2,FALSE))</f>
        <v>-</v>
      </c>
      <c r="J181" s="163">
        <f t="shared" si="11"/>
        <v>-0.1</v>
      </c>
      <c r="K181" s="153" t="e">
        <f>IF(I181='BDD 2'!$D$9,VLOOKUP('ent2-&gt;ent1'!D181,'BDD 2'!C186:E188,2,FALSE),VLOOKUP('ent2-&gt;ent1'!D181,'BDD 2'!C186:E188,3,FALSE))</f>
        <v>#N/A</v>
      </c>
    </row>
    <row r="182" spans="1:11" s="108" customFormat="1" ht="24" customHeight="1" x14ac:dyDescent="0.25">
      <c r="A182" s="108" t="s">
        <v>87</v>
      </c>
      <c r="B182" s="162"/>
      <c r="C182" s="137"/>
      <c r="D182" s="133"/>
      <c r="E182" s="184"/>
      <c r="F182" s="152">
        <f t="shared" si="8"/>
        <v>0</v>
      </c>
      <c r="G182" s="154" t="str">
        <f t="shared" si="9"/>
        <v>-</v>
      </c>
      <c r="H182" s="154" t="str">
        <f t="shared" si="10"/>
        <v>-</v>
      </c>
      <c r="I182" s="188" t="str">
        <f>IF(ISBLANK(E182),"-",VLOOKUP(E182,'BDD 2'!$A$9:$B$72,2,FALSE))</f>
        <v>-</v>
      </c>
      <c r="J182" s="163">
        <f t="shared" si="11"/>
        <v>-0.1</v>
      </c>
      <c r="K182" s="153" t="e">
        <f>IF(I182='BDD 2'!$D$9,VLOOKUP('ent2-&gt;ent1'!D182,'BDD 2'!C187:E189,2,FALSE),VLOOKUP('ent2-&gt;ent1'!D182,'BDD 2'!C187:E189,3,FALSE))</f>
        <v>#N/A</v>
      </c>
    </row>
    <row r="183" spans="1:11" s="108" customFormat="1" ht="24" customHeight="1" x14ac:dyDescent="0.25">
      <c r="A183" s="108" t="s">
        <v>87</v>
      </c>
      <c r="B183" s="162"/>
      <c r="C183" s="137"/>
      <c r="D183" s="133"/>
      <c r="E183" s="184"/>
      <c r="F183" s="152">
        <f t="shared" si="8"/>
        <v>0</v>
      </c>
      <c r="G183" s="154" t="str">
        <f t="shared" si="9"/>
        <v>-</v>
      </c>
      <c r="H183" s="154" t="str">
        <f t="shared" si="10"/>
        <v>-</v>
      </c>
      <c r="I183" s="188" t="str">
        <f>IF(ISBLANK(E183),"-",VLOOKUP(E183,'BDD 2'!$A$9:$B$72,2,FALSE))</f>
        <v>-</v>
      </c>
      <c r="J183" s="163">
        <f t="shared" si="11"/>
        <v>-0.1</v>
      </c>
      <c r="K183" s="153" t="e">
        <f>IF(I183='BDD 2'!$D$9,VLOOKUP('ent2-&gt;ent1'!D183,'BDD 2'!C188:E190,2,FALSE),VLOOKUP('ent2-&gt;ent1'!D183,'BDD 2'!C188:E190,3,FALSE))</f>
        <v>#N/A</v>
      </c>
    </row>
    <row r="184" spans="1:11" s="108" customFormat="1" ht="24" customHeight="1" x14ac:dyDescent="0.25">
      <c r="A184" s="108" t="s">
        <v>87</v>
      </c>
      <c r="B184" s="162"/>
      <c r="C184" s="137"/>
      <c r="D184" s="133"/>
      <c r="E184" s="184"/>
      <c r="F184" s="152">
        <f t="shared" si="8"/>
        <v>0</v>
      </c>
      <c r="G184" s="154" t="str">
        <f t="shared" si="9"/>
        <v>-</v>
      </c>
      <c r="H184" s="154" t="str">
        <f t="shared" si="10"/>
        <v>-</v>
      </c>
      <c r="I184" s="188" t="str">
        <f>IF(ISBLANK(E184),"-",VLOOKUP(E184,'BDD 2'!$A$9:$B$72,2,FALSE))</f>
        <v>-</v>
      </c>
      <c r="J184" s="163">
        <f t="shared" si="11"/>
        <v>-0.1</v>
      </c>
      <c r="K184" s="153" t="e">
        <f>IF(I184='BDD 2'!$D$9,VLOOKUP('ent2-&gt;ent1'!D184,'BDD 2'!C189:E191,2,FALSE),VLOOKUP('ent2-&gt;ent1'!D184,'BDD 2'!C189:E191,3,FALSE))</f>
        <v>#N/A</v>
      </c>
    </row>
    <row r="185" spans="1:11" s="108" customFormat="1" ht="24" customHeight="1" x14ac:dyDescent="0.25">
      <c r="A185" s="108" t="s">
        <v>87</v>
      </c>
      <c r="B185" s="162"/>
      <c r="C185" s="137"/>
      <c r="D185" s="133"/>
      <c r="E185" s="184"/>
      <c r="F185" s="152">
        <f t="shared" si="8"/>
        <v>0</v>
      </c>
      <c r="G185" s="154" t="str">
        <f t="shared" si="9"/>
        <v>-</v>
      </c>
      <c r="H185" s="154" t="str">
        <f t="shared" si="10"/>
        <v>-</v>
      </c>
      <c r="I185" s="188" t="str">
        <f>IF(ISBLANK(E185),"-",VLOOKUP(E185,'BDD 2'!$A$9:$B$72,2,FALSE))</f>
        <v>-</v>
      </c>
      <c r="J185" s="163">
        <f t="shared" si="11"/>
        <v>-0.1</v>
      </c>
      <c r="K185" s="153" t="e">
        <f>IF(I185='BDD 2'!$D$9,VLOOKUP('ent2-&gt;ent1'!D185,'BDD 2'!C190:E192,2,FALSE),VLOOKUP('ent2-&gt;ent1'!D185,'BDD 2'!C190:E192,3,FALSE))</f>
        <v>#N/A</v>
      </c>
    </row>
    <row r="186" spans="1:11" s="108" customFormat="1" ht="24" customHeight="1" x14ac:dyDescent="0.25">
      <c r="A186" s="108" t="s">
        <v>87</v>
      </c>
      <c r="B186" s="162"/>
      <c r="C186" s="137"/>
      <c r="D186" s="133"/>
      <c r="E186" s="184"/>
      <c r="F186" s="152">
        <f t="shared" si="8"/>
        <v>0</v>
      </c>
      <c r="G186" s="154" t="str">
        <f t="shared" si="9"/>
        <v>-</v>
      </c>
      <c r="H186" s="154" t="str">
        <f t="shared" si="10"/>
        <v>-</v>
      </c>
      <c r="I186" s="188" t="str">
        <f>IF(ISBLANK(E186),"-",VLOOKUP(E186,'BDD 2'!$A$9:$B$72,2,FALSE))</f>
        <v>-</v>
      </c>
      <c r="J186" s="163">
        <f t="shared" si="11"/>
        <v>-0.1</v>
      </c>
      <c r="K186" s="153" t="e">
        <f>IF(I186='BDD 2'!$D$9,VLOOKUP('ent2-&gt;ent1'!D186,'BDD 2'!C191:E193,2,FALSE),VLOOKUP('ent2-&gt;ent1'!D186,'BDD 2'!C191:E193,3,FALSE))</f>
        <v>#N/A</v>
      </c>
    </row>
    <row r="187" spans="1:11" s="108" customFormat="1" ht="24" customHeight="1" x14ac:dyDescent="0.25">
      <c r="A187" s="108" t="s">
        <v>87</v>
      </c>
      <c r="B187" s="162"/>
      <c r="C187" s="137"/>
      <c r="D187" s="133"/>
      <c r="E187" s="184"/>
      <c r="F187" s="152">
        <f t="shared" si="8"/>
        <v>0</v>
      </c>
      <c r="G187" s="154" t="str">
        <f t="shared" si="9"/>
        <v>-</v>
      </c>
      <c r="H187" s="154" t="str">
        <f t="shared" si="10"/>
        <v>-</v>
      </c>
      <c r="I187" s="188" t="str">
        <f>IF(ISBLANK(E187),"-",VLOOKUP(E187,'BDD 2'!$A$9:$B$72,2,FALSE))</f>
        <v>-</v>
      </c>
      <c r="J187" s="163">
        <f t="shared" si="11"/>
        <v>-0.1</v>
      </c>
      <c r="K187" s="153" t="e">
        <f>IF(I187='BDD 2'!$D$9,VLOOKUP('ent2-&gt;ent1'!D187,'BDD 2'!C192:E194,2,FALSE),VLOOKUP('ent2-&gt;ent1'!D187,'BDD 2'!C192:E194,3,FALSE))</f>
        <v>#N/A</v>
      </c>
    </row>
    <row r="188" spans="1:11" s="108" customFormat="1" ht="24" customHeight="1" x14ac:dyDescent="0.25">
      <c r="A188" s="108" t="s">
        <v>87</v>
      </c>
      <c r="B188" s="162"/>
      <c r="C188" s="137"/>
      <c r="D188" s="133"/>
      <c r="E188" s="184"/>
      <c r="F188" s="152">
        <f t="shared" si="8"/>
        <v>0</v>
      </c>
      <c r="G188" s="154" t="str">
        <f t="shared" si="9"/>
        <v>-</v>
      </c>
      <c r="H188" s="154" t="str">
        <f t="shared" si="10"/>
        <v>-</v>
      </c>
      <c r="I188" s="188" t="str">
        <f>IF(ISBLANK(E188),"-",VLOOKUP(E188,'BDD 2'!$A$9:$B$72,2,FALSE))</f>
        <v>-</v>
      </c>
      <c r="J188" s="163">
        <f t="shared" si="11"/>
        <v>-0.1</v>
      </c>
      <c r="K188" s="153" t="e">
        <f>IF(I188='BDD 2'!$D$9,VLOOKUP('ent2-&gt;ent1'!D188,'BDD 2'!C193:E195,2,FALSE),VLOOKUP('ent2-&gt;ent1'!D188,'BDD 2'!C193:E195,3,FALSE))</f>
        <v>#N/A</v>
      </c>
    </row>
    <row r="189" spans="1:11" s="108" customFormat="1" ht="24" customHeight="1" x14ac:dyDescent="0.25">
      <c r="A189" s="108" t="s">
        <v>87</v>
      </c>
      <c r="B189" s="162"/>
      <c r="C189" s="137"/>
      <c r="D189" s="133"/>
      <c r="E189" s="184"/>
      <c r="F189" s="152">
        <f t="shared" si="8"/>
        <v>0</v>
      </c>
      <c r="G189" s="154" t="str">
        <f t="shared" si="9"/>
        <v>-</v>
      </c>
      <c r="H189" s="154" t="str">
        <f t="shared" si="10"/>
        <v>-</v>
      </c>
      <c r="I189" s="188" t="str">
        <f>IF(ISBLANK(E189),"-",VLOOKUP(E189,'BDD 2'!$A$9:$B$72,2,FALSE))</f>
        <v>-</v>
      </c>
      <c r="J189" s="163">
        <f t="shared" si="11"/>
        <v>-0.1</v>
      </c>
      <c r="K189" s="153" t="e">
        <f>IF(I189='BDD 2'!$D$9,VLOOKUP('ent2-&gt;ent1'!D189,'BDD 2'!C194:E196,2,FALSE),VLOOKUP('ent2-&gt;ent1'!D189,'BDD 2'!C194:E196,3,FALSE))</f>
        <v>#N/A</v>
      </c>
    </row>
    <row r="190" spans="1:11" s="108" customFormat="1" ht="24" customHeight="1" x14ac:dyDescent="0.25">
      <c r="A190" s="108" t="s">
        <v>87</v>
      </c>
      <c r="B190" s="162"/>
      <c r="C190" s="137"/>
      <c r="D190" s="133"/>
      <c r="E190" s="184"/>
      <c r="F190" s="152">
        <f t="shared" si="8"/>
        <v>0</v>
      </c>
      <c r="G190" s="154" t="str">
        <f t="shared" si="9"/>
        <v>-</v>
      </c>
      <c r="H190" s="154" t="str">
        <f t="shared" si="10"/>
        <v>-</v>
      </c>
      <c r="I190" s="188" t="str">
        <f>IF(ISBLANK(E190),"-",VLOOKUP(E190,'BDD 2'!$A$9:$B$72,2,FALSE))</f>
        <v>-</v>
      </c>
      <c r="J190" s="163">
        <f t="shared" si="11"/>
        <v>-0.1</v>
      </c>
      <c r="K190" s="153" t="e">
        <f>IF(I190='BDD 2'!$D$9,VLOOKUP('ent2-&gt;ent1'!D190,'BDD 2'!C195:E197,2,FALSE),VLOOKUP('ent2-&gt;ent1'!D190,'BDD 2'!C195:E197,3,FALSE))</f>
        <v>#N/A</v>
      </c>
    </row>
    <row r="191" spans="1:11" s="108" customFormat="1" ht="24" customHeight="1" x14ac:dyDescent="0.25">
      <c r="A191" s="108" t="s">
        <v>87</v>
      </c>
      <c r="B191" s="162"/>
      <c r="C191" s="137"/>
      <c r="D191" s="133"/>
      <c r="E191" s="184"/>
      <c r="F191" s="152">
        <f t="shared" si="8"/>
        <v>0</v>
      </c>
      <c r="G191" s="154" t="str">
        <f t="shared" si="9"/>
        <v>-</v>
      </c>
      <c r="H191" s="154" t="str">
        <f t="shared" si="10"/>
        <v>-</v>
      </c>
      <c r="I191" s="188" t="str">
        <f>IF(ISBLANK(E191),"-",VLOOKUP(E191,'BDD 2'!$A$9:$B$72,2,FALSE))</f>
        <v>-</v>
      </c>
      <c r="J191" s="163">
        <f t="shared" si="11"/>
        <v>-0.1</v>
      </c>
      <c r="K191" s="153" t="e">
        <f>IF(I191='BDD 2'!$D$9,VLOOKUP('ent2-&gt;ent1'!D191,'BDD 2'!C196:E198,2,FALSE),VLOOKUP('ent2-&gt;ent1'!D191,'BDD 2'!C196:E198,3,FALSE))</f>
        <v>#N/A</v>
      </c>
    </row>
    <row r="192" spans="1:11" s="108" customFormat="1" ht="24" customHeight="1" x14ac:dyDescent="0.25">
      <c r="A192" s="108" t="s">
        <v>87</v>
      </c>
      <c r="B192" s="162"/>
      <c r="C192" s="137"/>
      <c r="D192" s="133"/>
      <c r="E192" s="184"/>
      <c r="F192" s="152">
        <f t="shared" si="8"/>
        <v>0</v>
      </c>
      <c r="G192" s="154" t="str">
        <f t="shared" si="9"/>
        <v>-</v>
      </c>
      <c r="H192" s="154" t="str">
        <f t="shared" si="10"/>
        <v>-</v>
      </c>
      <c r="I192" s="188" t="str">
        <f>IF(ISBLANK(E192),"-",VLOOKUP(E192,'BDD 2'!$A$9:$B$72,2,FALSE))</f>
        <v>-</v>
      </c>
      <c r="J192" s="163">
        <f t="shared" si="11"/>
        <v>-0.1</v>
      </c>
      <c r="K192" s="153" t="e">
        <f>IF(I192='BDD 2'!$D$9,VLOOKUP('ent2-&gt;ent1'!D192,'BDD 2'!C197:E199,2,FALSE),VLOOKUP('ent2-&gt;ent1'!D192,'BDD 2'!C197:E199,3,FALSE))</f>
        <v>#N/A</v>
      </c>
    </row>
    <row r="193" spans="1:11" s="108" customFormat="1" ht="24" customHeight="1" x14ac:dyDescent="0.25">
      <c r="A193" s="108" t="s">
        <v>87</v>
      </c>
      <c r="B193" s="162"/>
      <c r="C193" s="137"/>
      <c r="D193" s="133"/>
      <c r="E193" s="184"/>
      <c r="F193" s="152">
        <f t="shared" si="8"/>
        <v>0</v>
      </c>
      <c r="G193" s="154" t="str">
        <f t="shared" si="9"/>
        <v>-</v>
      </c>
      <c r="H193" s="154" t="str">
        <f t="shared" si="10"/>
        <v>-</v>
      </c>
      <c r="I193" s="188" t="str">
        <f>IF(ISBLANK(E193),"-",VLOOKUP(E193,'BDD 2'!$A$9:$B$72,2,FALSE))</f>
        <v>-</v>
      </c>
      <c r="J193" s="163">
        <f t="shared" si="11"/>
        <v>-0.1</v>
      </c>
      <c r="K193" s="153" t="e">
        <f>IF(I193='BDD 2'!$D$9,VLOOKUP('ent2-&gt;ent1'!D193,'BDD 2'!C198:E200,2,FALSE),VLOOKUP('ent2-&gt;ent1'!D193,'BDD 2'!C198:E200,3,FALSE))</f>
        <v>#N/A</v>
      </c>
    </row>
    <row r="194" spans="1:11" s="108" customFormat="1" ht="24" customHeight="1" x14ac:dyDescent="0.25">
      <c r="A194" s="108" t="s">
        <v>87</v>
      </c>
      <c r="B194" s="162"/>
      <c r="C194" s="137"/>
      <c r="D194" s="133"/>
      <c r="E194" s="184"/>
      <c r="F194" s="152">
        <f t="shared" si="8"/>
        <v>0</v>
      </c>
      <c r="G194" s="154" t="str">
        <f t="shared" si="9"/>
        <v>-</v>
      </c>
      <c r="H194" s="154" t="str">
        <f t="shared" si="10"/>
        <v>-</v>
      </c>
      <c r="I194" s="188" t="str">
        <f>IF(ISBLANK(E194),"-",VLOOKUP(E194,'BDD 2'!$A$9:$B$72,2,FALSE))</f>
        <v>-</v>
      </c>
      <c r="J194" s="163">
        <f t="shared" si="11"/>
        <v>-0.1</v>
      </c>
      <c r="K194" s="153" t="e">
        <f>IF(I194='BDD 2'!$D$9,VLOOKUP('ent2-&gt;ent1'!D194,'BDD 2'!C199:E201,2,FALSE),VLOOKUP('ent2-&gt;ent1'!D194,'BDD 2'!C199:E201,3,FALSE))</f>
        <v>#N/A</v>
      </c>
    </row>
    <row r="195" spans="1:11" s="108" customFormat="1" ht="24" customHeight="1" x14ac:dyDescent="0.25">
      <c r="A195" s="108" t="s">
        <v>87</v>
      </c>
      <c r="B195" s="162"/>
      <c r="C195" s="137"/>
      <c r="D195" s="133"/>
      <c r="E195" s="184"/>
      <c r="F195" s="152">
        <f t="shared" si="8"/>
        <v>0</v>
      </c>
      <c r="G195" s="154" t="str">
        <f t="shared" si="9"/>
        <v>-</v>
      </c>
      <c r="H195" s="154" t="str">
        <f t="shared" si="10"/>
        <v>-</v>
      </c>
      <c r="I195" s="188" t="str">
        <f>IF(ISBLANK(E195),"-",VLOOKUP(E195,'BDD 2'!$A$9:$B$72,2,FALSE))</f>
        <v>-</v>
      </c>
      <c r="J195" s="163">
        <f t="shared" si="11"/>
        <v>-0.1</v>
      </c>
      <c r="K195" s="153" t="e">
        <f>IF(I195='BDD 2'!$D$9,VLOOKUP('ent2-&gt;ent1'!D195,'BDD 2'!C200:E202,2,FALSE),VLOOKUP('ent2-&gt;ent1'!D195,'BDD 2'!C200:E202,3,FALSE))</f>
        <v>#N/A</v>
      </c>
    </row>
    <row r="196" spans="1:11" s="108" customFormat="1" ht="24" customHeight="1" x14ac:dyDescent="0.25">
      <c r="A196" s="108" t="s">
        <v>87</v>
      </c>
      <c r="B196" s="162"/>
      <c r="C196" s="137"/>
      <c r="D196" s="133"/>
      <c r="E196" s="184"/>
      <c r="F196" s="152">
        <f t="shared" si="8"/>
        <v>0</v>
      </c>
      <c r="G196" s="154" t="str">
        <f t="shared" si="9"/>
        <v>-</v>
      </c>
      <c r="H196" s="154" t="str">
        <f t="shared" si="10"/>
        <v>-</v>
      </c>
      <c r="I196" s="188" t="str">
        <f>IF(ISBLANK(E196),"-",VLOOKUP(E196,'BDD 2'!$A$9:$B$72,2,FALSE))</f>
        <v>-</v>
      </c>
      <c r="J196" s="163">
        <f t="shared" si="11"/>
        <v>-0.1</v>
      </c>
      <c r="K196" s="153" t="e">
        <f>IF(I196='BDD 2'!$D$9,VLOOKUP('ent2-&gt;ent1'!D196,'BDD 2'!C201:E203,2,FALSE),VLOOKUP('ent2-&gt;ent1'!D196,'BDD 2'!C201:E203,3,FALSE))</f>
        <v>#N/A</v>
      </c>
    </row>
    <row r="197" spans="1:11" s="108" customFormat="1" ht="24" customHeight="1" x14ac:dyDescent="0.25">
      <c r="A197" s="108" t="s">
        <v>87</v>
      </c>
      <c r="B197" s="162"/>
      <c r="C197" s="137"/>
      <c r="D197" s="133"/>
      <c r="E197" s="184"/>
      <c r="F197" s="152">
        <f t="shared" si="8"/>
        <v>0</v>
      </c>
      <c r="G197" s="154" t="str">
        <f t="shared" si="9"/>
        <v>-</v>
      </c>
      <c r="H197" s="154" t="str">
        <f t="shared" si="10"/>
        <v>-</v>
      </c>
      <c r="I197" s="188" t="str">
        <f>IF(ISBLANK(E197),"-",VLOOKUP(E197,'BDD 2'!$A$9:$B$72,2,FALSE))</f>
        <v>-</v>
      </c>
      <c r="J197" s="163">
        <f t="shared" si="11"/>
        <v>-0.1</v>
      </c>
      <c r="K197" s="153" t="e">
        <f>IF(I197='BDD 2'!$D$9,VLOOKUP('ent2-&gt;ent1'!D197,'BDD 2'!C202:E204,2,FALSE),VLOOKUP('ent2-&gt;ent1'!D197,'BDD 2'!C202:E204,3,FALSE))</f>
        <v>#N/A</v>
      </c>
    </row>
    <row r="198" spans="1:11" s="108" customFormat="1" ht="24" customHeight="1" x14ac:dyDescent="0.25">
      <c r="A198" s="108" t="s">
        <v>87</v>
      </c>
      <c r="B198" s="162"/>
      <c r="C198" s="137"/>
      <c r="D198" s="133"/>
      <c r="E198" s="184"/>
      <c r="F198" s="152">
        <f t="shared" ref="F198:F204" si="12">+E198+D198</f>
        <v>0</v>
      </c>
      <c r="G198" s="154" t="str">
        <f t="shared" ref="G198:G204" si="13">IF(ISBLANK(E198),"-",E198-$G$4)</f>
        <v>-</v>
      </c>
      <c r="H198" s="154" t="str">
        <f t="shared" ref="H198:H204" si="14">IF(ISBLANK(E198),"-",F198+$G$4)</f>
        <v>-</v>
      </c>
      <c r="I198" s="188" t="str">
        <f>IF(ISBLANK(E198),"-",VLOOKUP(E198,'BDD 2'!$A$9:$B$72,2,FALSE))</f>
        <v>-</v>
      </c>
      <c r="J198" s="163">
        <f t="shared" ref="J198:J204" si="15">IF(T198="Heures_pleine",-15,-0.1)</f>
        <v>-0.1</v>
      </c>
      <c r="K198" s="153" t="e">
        <f>IF(I198='BDD 2'!$D$9,VLOOKUP('ent2-&gt;ent1'!D198,'BDD 2'!C203:E205,2,FALSE),VLOOKUP('ent2-&gt;ent1'!D198,'BDD 2'!C203:E205,3,FALSE))</f>
        <v>#N/A</v>
      </c>
    </row>
    <row r="199" spans="1:11" s="108" customFormat="1" ht="24" customHeight="1" x14ac:dyDescent="0.25">
      <c r="A199" s="108" t="s">
        <v>87</v>
      </c>
      <c r="B199" s="162"/>
      <c r="C199" s="137"/>
      <c r="D199" s="133"/>
      <c r="E199" s="184"/>
      <c r="F199" s="152">
        <f t="shared" si="12"/>
        <v>0</v>
      </c>
      <c r="G199" s="154" t="str">
        <f t="shared" si="13"/>
        <v>-</v>
      </c>
      <c r="H199" s="154" t="str">
        <f t="shared" si="14"/>
        <v>-</v>
      </c>
      <c r="I199" s="188" t="str">
        <f>IF(ISBLANK(E199),"-",VLOOKUP(E199,'BDD 2'!$A$9:$B$72,2,FALSE))</f>
        <v>-</v>
      </c>
      <c r="J199" s="163">
        <f t="shared" si="15"/>
        <v>-0.1</v>
      </c>
      <c r="K199" s="153" t="e">
        <f>IF(I199='BDD 2'!$D$9,VLOOKUP('ent2-&gt;ent1'!D199,'BDD 2'!C204:E206,2,FALSE),VLOOKUP('ent2-&gt;ent1'!D199,'BDD 2'!C204:E206,3,FALSE))</f>
        <v>#N/A</v>
      </c>
    </row>
    <row r="200" spans="1:11" s="108" customFormat="1" ht="24" customHeight="1" x14ac:dyDescent="0.25">
      <c r="A200" s="108" t="s">
        <v>87</v>
      </c>
      <c r="B200" s="162"/>
      <c r="C200" s="137"/>
      <c r="D200" s="133"/>
      <c r="E200" s="184"/>
      <c r="F200" s="152">
        <f t="shared" si="12"/>
        <v>0</v>
      </c>
      <c r="G200" s="154" t="str">
        <f t="shared" si="13"/>
        <v>-</v>
      </c>
      <c r="H200" s="154" t="str">
        <f t="shared" si="14"/>
        <v>-</v>
      </c>
      <c r="I200" s="188" t="str">
        <f>IF(ISBLANK(E200),"-",VLOOKUP(E200,'BDD 2'!$A$9:$B$72,2,FALSE))</f>
        <v>-</v>
      </c>
      <c r="J200" s="163">
        <f t="shared" si="15"/>
        <v>-0.1</v>
      </c>
      <c r="K200" s="153" t="e">
        <f>IF(I200='BDD 2'!$D$9,VLOOKUP('ent2-&gt;ent1'!D200,'BDD 2'!C205:E207,2,FALSE),VLOOKUP('ent2-&gt;ent1'!D200,'BDD 2'!C205:E207,3,FALSE))</f>
        <v>#N/A</v>
      </c>
    </row>
    <row r="201" spans="1:11" s="108" customFormat="1" ht="24" customHeight="1" x14ac:dyDescent="0.25">
      <c r="A201" s="108" t="s">
        <v>87</v>
      </c>
      <c r="B201" s="162"/>
      <c r="C201" s="137"/>
      <c r="D201" s="133"/>
      <c r="E201" s="184"/>
      <c r="F201" s="152">
        <f t="shared" si="12"/>
        <v>0</v>
      </c>
      <c r="G201" s="154" t="str">
        <f t="shared" si="13"/>
        <v>-</v>
      </c>
      <c r="H201" s="154" t="str">
        <f t="shared" si="14"/>
        <v>-</v>
      </c>
      <c r="I201" s="188" t="str">
        <f>IF(ISBLANK(E201),"-",VLOOKUP(E201,'BDD 2'!$A$9:$B$72,2,FALSE))</f>
        <v>-</v>
      </c>
      <c r="J201" s="163">
        <f t="shared" si="15"/>
        <v>-0.1</v>
      </c>
      <c r="K201" s="153" t="e">
        <f>IF(I201='BDD 2'!$D$9,VLOOKUP('ent2-&gt;ent1'!D201,'BDD 2'!C206:E208,2,FALSE),VLOOKUP('ent2-&gt;ent1'!D201,'BDD 2'!C206:E208,3,FALSE))</f>
        <v>#N/A</v>
      </c>
    </row>
    <row r="202" spans="1:11" s="108" customFormat="1" ht="24" customHeight="1" x14ac:dyDescent="0.25">
      <c r="A202" s="108" t="s">
        <v>87</v>
      </c>
      <c r="B202" s="162"/>
      <c r="C202" s="137"/>
      <c r="D202" s="133"/>
      <c r="E202" s="184"/>
      <c r="F202" s="152">
        <f t="shared" si="12"/>
        <v>0</v>
      </c>
      <c r="G202" s="154" t="str">
        <f t="shared" si="13"/>
        <v>-</v>
      </c>
      <c r="H202" s="154" t="str">
        <f t="shared" si="14"/>
        <v>-</v>
      </c>
      <c r="I202" s="188" t="str">
        <f>IF(ISBLANK(E202),"-",VLOOKUP(E202,'BDD 2'!$A$9:$B$72,2,FALSE))</f>
        <v>-</v>
      </c>
      <c r="J202" s="163">
        <f t="shared" si="15"/>
        <v>-0.1</v>
      </c>
      <c r="K202" s="153" t="e">
        <f>IF(I202='BDD 2'!$D$9,VLOOKUP('ent2-&gt;ent1'!D202,'BDD 2'!C207:E209,2,FALSE),VLOOKUP('ent2-&gt;ent1'!D202,'BDD 2'!C207:E209,3,FALSE))</f>
        <v>#N/A</v>
      </c>
    </row>
    <row r="203" spans="1:11" s="108" customFormat="1" ht="24" customHeight="1" x14ac:dyDescent="0.25">
      <c r="A203" s="108" t="s">
        <v>87</v>
      </c>
      <c r="B203" s="162"/>
      <c r="C203" s="137"/>
      <c r="D203" s="133"/>
      <c r="E203" s="184"/>
      <c r="F203" s="152">
        <f t="shared" si="12"/>
        <v>0</v>
      </c>
      <c r="G203" s="154" t="str">
        <f t="shared" si="13"/>
        <v>-</v>
      </c>
      <c r="H203" s="154" t="str">
        <f t="shared" si="14"/>
        <v>-</v>
      </c>
      <c r="I203" s="188" t="str">
        <f>IF(ISBLANK(E203),"-",VLOOKUP(E203,'BDD 2'!$A$9:$B$72,2,FALSE))</f>
        <v>-</v>
      </c>
      <c r="J203" s="163">
        <f t="shared" si="15"/>
        <v>-0.1</v>
      </c>
      <c r="K203" s="153" t="e">
        <f>IF(I203='BDD 2'!$D$9,VLOOKUP('ent2-&gt;ent1'!D203,'BDD 2'!C208:E210,2,FALSE),VLOOKUP('ent2-&gt;ent1'!D203,'BDD 2'!C208:E210,3,FALSE))</f>
        <v>#N/A</v>
      </c>
    </row>
    <row r="204" spans="1:11" s="108" customFormat="1" ht="24" customHeight="1" x14ac:dyDescent="0.25">
      <c r="A204" s="108" t="s">
        <v>87</v>
      </c>
      <c r="B204" s="162"/>
      <c r="C204" s="137"/>
      <c r="D204" s="133"/>
      <c r="E204" s="184"/>
      <c r="F204" s="152">
        <f t="shared" si="12"/>
        <v>0</v>
      </c>
      <c r="G204" s="154" t="str">
        <f t="shared" si="13"/>
        <v>-</v>
      </c>
      <c r="H204" s="154" t="str">
        <f t="shared" si="14"/>
        <v>-</v>
      </c>
      <c r="I204" s="188" t="str">
        <f>IF(ISBLANK(E204),"-",VLOOKUP(E204,'BDD 2'!$A$9:$B$72,2,FALSE))</f>
        <v>-</v>
      </c>
      <c r="J204" s="163">
        <f t="shared" si="15"/>
        <v>-0.1</v>
      </c>
      <c r="K204" s="153" t="e">
        <f>IF(I204='BDD 2'!$D$9,VLOOKUP('ent2-&gt;ent1'!D204,'BDD 2'!C209:E211,2,FALSE),VLOOKUP('ent2-&gt;ent1'!D204,'BDD 2'!C209:E211,3,FALSE))</f>
        <v>#N/A</v>
      </c>
    </row>
  </sheetData>
  <mergeCells count="10">
    <mergeCell ref="G2:H2"/>
    <mergeCell ref="G4:H4"/>
    <mergeCell ref="K2:K3"/>
    <mergeCell ref="I2:I3"/>
    <mergeCell ref="J2:J3"/>
    <mergeCell ref="B2:B3"/>
    <mergeCell ref="C2:C3"/>
    <mergeCell ref="D2:D3"/>
    <mergeCell ref="E2:E3"/>
    <mergeCell ref="F2:F3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8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0D253-3070-4DB1-B263-A25467A3972C}">
  <sheetPr codeName="Feuil7">
    <pageSetUpPr fitToPage="1"/>
  </sheetPr>
  <dimension ref="B1:O29"/>
  <sheetViews>
    <sheetView tabSelected="1" zoomScale="85" zoomScaleNormal="85" workbookViewId="0">
      <pane ySplit="3" topLeftCell="A4" activePane="bottomLeft" state="frozen"/>
      <selection pane="bottomLeft" activeCell="L3" sqref="L3"/>
    </sheetView>
  </sheetViews>
  <sheetFormatPr baseColWidth="10" defaultColWidth="11.5703125" defaultRowHeight="15" x14ac:dyDescent="0.25"/>
  <cols>
    <col min="1" max="1" width="6.42578125" style="40" customWidth="1"/>
    <col min="2" max="2" width="25.85546875" style="40" bestFit="1" customWidth="1"/>
    <col min="3" max="3" width="22" style="99" customWidth="1"/>
    <col min="4" max="4" width="13" style="99" customWidth="1"/>
    <col min="5" max="5" width="22" style="99" customWidth="1"/>
    <col min="6" max="6" width="22" style="101" customWidth="1"/>
    <col min="7" max="7" width="22" style="106" customWidth="1"/>
    <col min="8" max="8" width="22" style="40" customWidth="1"/>
    <col min="9" max="9" width="22" style="101" customWidth="1"/>
    <col min="10" max="12" width="22" style="97" customWidth="1"/>
    <col min="13" max="13" width="22" style="167" customWidth="1"/>
    <col min="14" max="14" width="22" style="97" customWidth="1"/>
    <col min="15" max="15" width="22" style="40" customWidth="1"/>
    <col min="16" max="16384" width="11.5703125" style="40"/>
  </cols>
  <sheetData>
    <row r="1" spans="2:15" ht="198" customHeight="1" x14ac:dyDescent="0.25">
      <c r="B1" s="40" t="s">
        <v>88</v>
      </c>
    </row>
    <row r="2" spans="2:15" ht="35.25" customHeight="1" x14ac:dyDescent="0.25">
      <c r="B2" s="191" t="s">
        <v>57</v>
      </c>
      <c r="C2" s="192">
        <v>44075</v>
      </c>
      <c r="D2" s="192" t="s">
        <v>81</v>
      </c>
      <c r="E2" s="192">
        <v>44104</v>
      </c>
      <c r="F2" s="192"/>
    </row>
    <row r="3" spans="2:15" ht="41.25" customHeight="1" x14ac:dyDescent="0.25">
      <c r="B3" s="180" t="s">
        <v>56</v>
      </c>
      <c r="C3" s="182" t="s">
        <v>54</v>
      </c>
      <c r="D3" s="182" t="s">
        <v>69</v>
      </c>
      <c r="E3" s="182" t="s">
        <v>70</v>
      </c>
      <c r="F3" s="183" t="s">
        <v>18</v>
      </c>
      <c r="G3" s="182" t="s">
        <v>42</v>
      </c>
      <c r="H3" s="181" t="s">
        <v>48</v>
      </c>
      <c r="I3" s="179" t="s">
        <v>41</v>
      </c>
      <c r="J3" s="178" t="s">
        <v>23</v>
      </c>
      <c r="K3" s="178" t="s">
        <v>84</v>
      </c>
      <c r="L3" s="178" t="s">
        <v>71</v>
      </c>
      <c r="M3" s="193" t="s">
        <v>55</v>
      </c>
      <c r="N3" s="178" t="s">
        <v>78</v>
      </c>
      <c r="O3" s="178" t="s">
        <v>79</v>
      </c>
    </row>
    <row r="4" spans="2:15" ht="28.5" customHeight="1" x14ac:dyDescent="0.25">
      <c r="B4" s="99"/>
      <c r="C4" s="94"/>
      <c r="D4" s="94"/>
      <c r="E4" s="94"/>
      <c r="F4" s="106"/>
      <c r="G4" s="102"/>
      <c r="H4" s="104"/>
      <c r="N4" s="40"/>
    </row>
    <row r="5" spans="2:15" ht="28.5" customHeight="1" x14ac:dyDescent="0.25">
      <c r="B5" s="99"/>
      <c r="C5" s="94"/>
      <c r="D5" s="94"/>
      <c r="E5" s="94"/>
      <c r="F5" s="106"/>
      <c r="G5" s="102"/>
      <c r="H5" s="104"/>
      <c r="N5" s="40"/>
    </row>
    <row r="6" spans="2:15" ht="28.5" customHeight="1" x14ac:dyDescent="0.25">
      <c r="B6" s="99"/>
      <c r="C6" s="94"/>
      <c r="D6" s="94"/>
      <c r="E6" s="94"/>
      <c r="F6" s="106"/>
      <c r="G6" s="102"/>
      <c r="H6" s="104"/>
      <c r="N6" s="40"/>
    </row>
    <row r="7" spans="2:15" ht="28.5" customHeight="1" x14ac:dyDescent="0.25">
      <c r="B7" s="99"/>
      <c r="C7" s="94"/>
      <c r="D7" s="94"/>
      <c r="E7" s="94"/>
      <c r="F7" s="106"/>
      <c r="G7" s="102"/>
      <c r="H7" s="104"/>
      <c r="N7" s="40"/>
    </row>
    <row r="8" spans="2:15" ht="28.5" customHeight="1" x14ac:dyDescent="0.25">
      <c r="B8" s="99"/>
      <c r="C8" s="94"/>
      <c r="D8" s="94"/>
      <c r="E8" s="94"/>
      <c r="F8" s="106"/>
      <c r="G8" s="94"/>
      <c r="H8" s="104"/>
      <c r="N8" s="40"/>
    </row>
    <row r="9" spans="2:15" ht="28.5" customHeight="1" x14ac:dyDescent="0.25">
      <c r="B9" s="99"/>
      <c r="C9" s="94"/>
      <c r="D9" s="94"/>
      <c r="E9" s="94"/>
      <c r="F9" s="106"/>
      <c r="G9" s="94"/>
      <c r="H9" s="104"/>
      <c r="N9" s="40"/>
    </row>
    <row r="10" spans="2:15" ht="28.5" customHeight="1" x14ac:dyDescent="0.25">
      <c r="B10" s="99"/>
      <c r="C10" s="94"/>
      <c r="D10" s="94"/>
      <c r="E10" s="94"/>
      <c r="F10" s="106"/>
      <c r="G10" s="94"/>
      <c r="H10" s="104"/>
      <c r="N10" s="40"/>
    </row>
    <row r="11" spans="2:15" ht="28.5" customHeight="1" x14ac:dyDescent="0.25">
      <c r="B11" s="99"/>
      <c r="C11" s="94"/>
      <c r="D11" s="94"/>
      <c r="E11" s="94"/>
      <c r="F11" s="106"/>
      <c r="G11" s="94"/>
      <c r="H11" s="104"/>
      <c r="N11" s="40"/>
    </row>
    <row r="12" spans="2:15" ht="28.5" customHeight="1" x14ac:dyDescent="0.25">
      <c r="B12" s="99"/>
      <c r="C12" s="94"/>
      <c r="D12" s="94"/>
      <c r="E12" s="94"/>
      <c r="F12" s="106"/>
      <c r="G12" s="94"/>
      <c r="H12" s="104"/>
      <c r="N12" s="40"/>
    </row>
    <row r="13" spans="2:15" ht="28.5" customHeight="1" x14ac:dyDescent="0.25">
      <c r="B13" s="99"/>
      <c r="C13" s="94"/>
      <c r="D13" s="94"/>
      <c r="E13" s="94"/>
      <c r="F13" s="106"/>
      <c r="G13" s="94"/>
      <c r="H13" s="104"/>
      <c r="N13" s="40"/>
    </row>
    <row r="14" spans="2:15" ht="28.5" customHeight="1" x14ac:dyDescent="0.25">
      <c r="B14" s="99"/>
      <c r="C14" s="94"/>
      <c r="D14" s="94"/>
      <c r="E14" s="94"/>
      <c r="F14" s="106"/>
      <c r="G14" s="94"/>
      <c r="H14" s="104"/>
      <c r="N14" s="40"/>
    </row>
    <row r="15" spans="2:15" ht="28.5" customHeight="1" x14ac:dyDescent="0.25">
      <c r="B15" s="99"/>
      <c r="C15" s="94"/>
      <c r="D15" s="94"/>
      <c r="E15" s="94"/>
      <c r="F15" s="106"/>
      <c r="G15" s="94"/>
      <c r="H15" s="104"/>
      <c r="N15" s="40"/>
    </row>
    <row r="16" spans="2:15" ht="28.5" customHeight="1" x14ac:dyDescent="0.25">
      <c r="B16" s="99"/>
      <c r="C16" s="94"/>
      <c r="D16" s="94"/>
      <c r="E16" s="94"/>
      <c r="F16" s="106"/>
      <c r="G16" s="94"/>
      <c r="H16" s="104"/>
      <c r="N16" s="40"/>
    </row>
    <row r="17" spans="2:14" ht="28.5" customHeight="1" x14ac:dyDescent="0.25">
      <c r="B17" s="99"/>
      <c r="C17" s="94"/>
      <c r="D17" s="94"/>
      <c r="E17" s="94"/>
      <c r="F17" s="106"/>
      <c r="G17" s="94"/>
      <c r="H17" s="104"/>
      <c r="N17" s="40"/>
    </row>
    <row r="18" spans="2:14" ht="28.5" customHeight="1" x14ac:dyDescent="0.25"/>
    <row r="19" spans="2:14" ht="28.5" customHeight="1" x14ac:dyDescent="0.25"/>
    <row r="20" spans="2:14" ht="28.5" customHeight="1" x14ac:dyDescent="0.25"/>
    <row r="21" spans="2:14" ht="28.5" customHeight="1" x14ac:dyDescent="0.25"/>
    <row r="22" spans="2:14" ht="28.5" customHeight="1" x14ac:dyDescent="0.25"/>
    <row r="23" spans="2:14" ht="28.5" customHeight="1" x14ac:dyDescent="0.25"/>
    <row r="24" spans="2:14" ht="28.5" customHeight="1" x14ac:dyDescent="0.25"/>
    <row r="25" spans="2:14" ht="28.5" customHeight="1" x14ac:dyDescent="0.25"/>
    <row r="26" spans="2:14" ht="28.5" customHeight="1" x14ac:dyDescent="0.25"/>
    <row r="27" spans="2:14" ht="28.5" customHeight="1" x14ac:dyDescent="0.25"/>
    <row r="28" spans="2:14" ht="28.5" customHeight="1" x14ac:dyDescent="0.25"/>
    <row r="29" spans="2:14" ht="28.5" customHeight="1" x14ac:dyDescent="0.25"/>
  </sheetData>
  <conditionalFormatting sqref="A4:O29">
    <cfRule type="expression" dxfId="2" priority="4">
      <formula>MOD(ROW(),2)</formula>
    </cfRule>
  </conditionalFormatting>
  <conditionalFormatting sqref="B4:B17">
    <cfRule type="expression" dxfId="1" priority="2">
      <formula>MOD(ROW(),2)</formula>
    </cfRule>
  </conditionalFormatting>
  <conditionalFormatting sqref="H4:H17">
    <cfRule type="expression" dxfId="0" priority="1">
      <formula>MOD(ROW(),2)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22</vt:i4>
      </vt:variant>
    </vt:vector>
  </HeadingPairs>
  <TitlesOfParts>
    <vt:vector size="28" baseType="lpstr">
      <vt:lpstr>BDD 2</vt:lpstr>
      <vt:lpstr>Facturation de mars à aout 2020</vt:lpstr>
      <vt:lpstr>Facturation de sep2020</vt:lpstr>
      <vt:lpstr>ent1-&gt;ent2</vt:lpstr>
      <vt:lpstr>ent2-&gt;ent1</vt:lpstr>
      <vt:lpstr>recap</vt:lpstr>
      <vt:lpstr>Bubble_foot</vt:lpstr>
      <vt:lpstr>commision_1</vt:lpstr>
      <vt:lpstr>commission_2</vt:lpstr>
      <vt:lpstr>descriptif</vt:lpstr>
      <vt:lpstr>Heure_creuse</vt:lpstr>
      <vt:lpstr>Heure_pleine</vt:lpstr>
      <vt:lpstr>montant</vt:lpstr>
      <vt:lpstr>nb_P1</vt:lpstr>
      <vt:lpstr>nb_P2</vt:lpstr>
      <vt:lpstr>nb_P3</vt:lpstr>
      <vt:lpstr>nb_P4</vt:lpstr>
      <vt:lpstr>nb_P5</vt:lpstr>
      <vt:lpstr>P1_</vt:lpstr>
      <vt:lpstr>P2_</vt:lpstr>
      <vt:lpstr>P3_</vt:lpstr>
      <vt:lpstr>P4_</vt:lpstr>
      <vt:lpstr>P5_</vt:lpstr>
      <vt:lpstr>prestation</vt:lpstr>
      <vt:lpstr>temps</vt:lpstr>
      <vt:lpstr>'BDD 2'!Zone_d_impression</vt:lpstr>
      <vt:lpstr>'ent1-&gt;ent2'!Zone_d_impression</vt:lpstr>
      <vt:lpstr>'ent2-&gt;ent1'!Zone_d_impression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Bénédicte</dc:creator>
  <cp:lastModifiedBy>MARTIN Bénédicte</cp:lastModifiedBy>
  <cp:lastPrinted>2020-09-11T09:03:12Z</cp:lastPrinted>
  <dcterms:created xsi:type="dcterms:W3CDTF">2015-06-05T18:19:34Z</dcterms:created>
  <dcterms:modified xsi:type="dcterms:W3CDTF">2020-09-11T10:01:11Z</dcterms:modified>
</cp:coreProperties>
</file>