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bbi\Documents\.ASBL\clients\boogle\"/>
    </mc:Choice>
  </mc:AlternateContent>
  <xr:revisionPtr revIDLastSave="0" documentId="8_{13787D21-FB58-458B-938A-BCA30C779775}" xr6:coauthVersionLast="47" xr6:coauthVersionMax="47" xr10:uidLastSave="{00000000-0000-0000-0000-000000000000}"/>
  <bookViews>
    <workbookView xWindow="-120" yWindow="-120" windowWidth="38640" windowHeight="21240" activeTab="2" xr2:uid="{9A0CDB2F-754A-48F1-B159-3FEF69E5C72E}"/>
  </bookViews>
  <sheets>
    <sheet name="Professionnels" sheetId="1" r:id="rId1"/>
    <sheet name="Amateurs" sheetId="2" r:id="rId2"/>
    <sheet name="Tirage" sheetId="3" r:id="rId3"/>
    <sheet name="Classement Pro" sheetId="4" r:id="rId4"/>
    <sheet name="Classement Am" sheetId="5" r:id="rId5"/>
    <sheet name="Tour final" sheetId="7" r:id="rId6"/>
    <sheet name="Fin" sheetId="8" r:id="rId7"/>
    <sheet name="1" sheetId="9" r:id="rId8"/>
    <sheet name="2" sheetId="24" r:id="rId9"/>
    <sheet name="3" sheetId="25" r:id="rId10"/>
    <sheet name="4" sheetId="26" r:id="rId11"/>
    <sheet name="5" sheetId="27" r:id="rId12"/>
    <sheet name="6" sheetId="28" r:id="rId13"/>
    <sheet name="7" sheetId="29" r:id="rId14"/>
    <sheet name="8" sheetId="30" r:id="rId15"/>
    <sheet name="9" sheetId="31" r:id="rId16"/>
    <sheet name="10" sheetId="32" r:id="rId17"/>
    <sheet name="11" sheetId="33" r:id="rId18"/>
    <sheet name="12" sheetId="34" r:id="rId19"/>
    <sheet name="13" sheetId="35" r:id="rId20"/>
    <sheet name="14" sheetId="36" r:id="rId21"/>
    <sheet name="15" sheetId="37" r:id="rId22"/>
  </sheets>
  <definedNames>
    <definedName name="ClassAm">'Classement Am'!$A$3:$F$18</definedName>
    <definedName name="ClassPro">'Classement Pro'!$A$3:$F$18</definedName>
    <definedName name="TriAm">'Classement Am'!$BA$3:$CB$18</definedName>
    <definedName name="TriPro">'Classement Pro'!$BA$3:$CB$18</definedName>
    <definedName name="_xlnm.Print_Area" localSheetId="7">'1'!$A$1:$O$70</definedName>
    <definedName name="_xlnm.Print_Area" localSheetId="16">'10'!$A$1:$O$70</definedName>
    <definedName name="_xlnm.Print_Area" localSheetId="17">'11'!$A$1:$O$70</definedName>
    <definedName name="_xlnm.Print_Area" localSheetId="18">'12'!$A$1:$O$70</definedName>
    <definedName name="_xlnm.Print_Area" localSheetId="19">'13'!$A$1:$O$70</definedName>
    <definedName name="_xlnm.Print_Area" localSheetId="20">'14'!$A$1:$O$70</definedName>
    <definedName name="_xlnm.Print_Area" localSheetId="21">'15'!$A$1:$O$70</definedName>
    <definedName name="_xlnm.Print_Area" localSheetId="8">'2'!$A$1:$O$70</definedName>
    <definedName name="_xlnm.Print_Area" localSheetId="9">'3'!$A$1:$O$70</definedName>
    <definedName name="_xlnm.Print_Area" localSheetId="10">'4'!$A$1:$O$70</definedName>
    <definedName name="_xlnm.Print_Area" localSheetId="11">'5'!$A$1:$O$70</definedName>
    <definedName name="_xlnm.Print_Area" localSheetId="12">'6'!$A$1:$O$70</definedName>
    <definedName name="_xlnm.Print_Area" localSheetId="13">'7'!$A$1:$O$70</definedName>
    <definedName name="_xlnm.Print_Area" localSheetId="14">'8'!$A$1:$O$70</definedName>
    <definedName name="_xlnm.Print_Area" localSheetId="15">'9'!$A$1:$O$70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3" l="1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R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L55" i="37" a="1"/>
  <c r="L55" i="37" s="1"/>
  <c r="D55" i="37" a="1"/>
  <c r="D55" i="37" s="1"/>
  <c r="L37" i="37" a="1"/>
  <c r="L37" i="37" s="1"/>
  <c r="D37" i="37" a="1"/>
  <c r="D37" i="37" s="1"/>
  <c r="L20" i="37" a="1"/>
  <c r="L20" i="37" s="1"/>
  <c r="D20" i="37" a="1"/>
  <c r="D20" i="37" s="1"/>
  <c r="L2" i="37" a="1"/>
  <c r="L2" i="37" s="1"/>
  <c r="D2" i="37" a="1"/>
  <c r="D2" i="37" s="1"/>
  <c r="L55" i="36" a="1"/>
  <c r="L55" i="36" s="1"/>
  <c r="D55" i="36" a="1"/>
  <c r="D55" i="36" s="1"/>
  <c r="L37" i="36" a="1"/>
  <c r="L37" i="36" s="1"/>
  <c r="D37" i="36" a="1"/>
  <c r="D37" i="36" s="1"/>
  <c r="L20" i="36" a="1"/>
  <c r="L20" i="36" s="1"/>
  <c r="D20" i="36" a="1"/>
  <c r="D20" i="36" s="1"/>
  <c r="L2" i="36" a="1"/>
  <c r="L2" i="36" s="1"/>
  <c r="D2" i="36" a="1"/>
  <c r="D2" i="36" s="1"/>
  <c r="L55" i="35" a="1"/>
  <c r="L55" i="35" s="1"/>
  <c r="D55" i="35" a="1"/>
  <c r="D55" i="35" s="1"/>
  <c r="L37" i="35" a="1"/>
  <c r="L37" i="35" s="1"/>
  <c r="D37" i="35" a="1"/>
  <c r="D37" i="35" s="1"/>
  <c r="L20" i="35" a="1"/>
  <c r="L20" i="35" s="1"/>
  <c r="D20" i="35" a="1"/>
  <c r="D20" i="35" s="1"/>
  <c r="L2" i="35" a="1"/>
  <c r="L2" i="35" s="1"/>
  <c r="D2" i="35" a="1"/>
  <c r="D2" i="35" s="1"/>
  <c r="L55" i="34" a="1"/>
  <c r="L55" i="34" s="1"/>
  <c r="D55" i="34" a="1"/>
  <c r="D55" i="34" s="1"/>
  <c r="L37" i="34" a="1"/>
  <c r="L37" i="34" s="1"/>
  <c r="D37" i="34" a="1"/>
  <c r="D37" i="34" s="1"/>
  <c r="L20" i="34" a="1"/>
  <c r="L20" i="34" s="1"/>
  <c r="D20" i="34" a="1"/>
  <c r="D20" i="34" s="1"/>
  <c r="L2" i="34" a="1"/>
  <c r="L2" i="34" s="1"/>
  <c r="D2" i="34" a="1"/>
  <c r="D2" i="34" s="1"/>
  <c r="L55" i="33" a="1"/>
  <c r="L55" i="33" s="1"/>
  <c r="D55" i="33" a="1"/>
  <c r="D55" i="33" s="1"/>
  <c r="L37" i="33" a="1"/>
  <c r="L37" i="33" s="1"/>
  <c r="D37" i="33" a="1"/>
  <c r="D37" i="33" s="1"/>
  <c r="L20" i="33" a="1"/>
  <c r="L20" i="33" s="1"/>
  <c r="D20" i="33" a="1"/>
  <c r="D20" i="33" s="1"/>
  <c r="L2" i="33" a="1"/>
  <c r="L2" i="33" s="1"/>
  <c r="D2" i="33" a="1"/>
  <c r="D2" i="33" s="1"/>
  <c r="L55" i="32" a="1"/>
  <c r="L55" i="32" s="1"/>
  <c r="D55" i="32" a="1"/>
  <c r="D55" i="32" s="1"/>
  <c r="L37" i="32" a="1"/>
  <c r="L37" i="32" s="1"/>
  <c r="D37" i="32" a="1"/>
  <c r="D37" i="32" s="1"/>
  <c r="L20" i="32" a="1"/>
  <c r="L20" i="32" s="1"/>
  <c r="D20" i="32" a="1"/>
  <c r="D20" i="32" s="1"/>
  <c r="L2" i="32" a="1"/>
  <c r="L2" i="32" s="1"/>
  <c r="D2" i="32" a="1"/>
  <c r="D2" i="32" s="1"/>
  <c r="L55" i="31" a="1"/>
  <c r="L55" i="31" s="1"/>
  <c r="D55" i="31" a="1"/>
  <c r="D55" i="31" s="1"/>
  <c r="L37" i="31" a="1"/>
  <c r="L37" i="31" s="1"/>
  <c r="D37" i="31" a="1"/>
  <c r="D37" i="31" s="1"/>
  <c r="L20" i="31" a="1"/>
  <c r="L20" i="31" s="1"/>
  <c r="D20" i="31" a="1"/>
  <c r="D20" i="31" s="1"/>
  <c r="L2" i="31" a="1"/>
  <c r="L2" i="31" s="1"/>
  <c r="D2" i="31" a="1"/>
  <c r="D2" i="31" s="1"/>
  <c r="L55" i="30" a="1"/>
  <c r="L55" i="30" s="1"/>
  <c r="D55" i="30" a="1"/>
  <c r="D55" i="30" s="1"/>
  <c r="L37" i="30" a="1"/>
  <c r="L37" i="30" s="1"/>
  <c r="D37" i="30" a="1"/>
  <c r="D37" i="30" s="1"/>
  <c r="L20" i="30" a="1"/>
  <c r="L20" i="30" s="1"/>
  <c r="D20" i="30" a="1"/>
  <c r="D20" i="30" s="1"/>
  <c r="L2" i="30" a="1"/>
  <c r="L2" i="30" s="1"/>
  <c r="D2" i="30" a="1"/>
  <c r="D2" i="30" s="1"/>
  <c r="L55" i="29" a="1"/>
  <c r="L55" i="29" s="1"/>
  <c r="D55" i="29" a="1"/>
  <c r="D55" i="29" s="1"/>
  <c r="L37" i="29" a="1"/>
  <c r="L37" i="29" s="1"/>
  <c r="D37" i="29" a="1"/>
  <c r="D37" i="29" s="1"/>
  <c r="L20" i="29" a="1"/>
  <c r="L20" i="29" s="1"/>
  <c r="D20" i="29" a="1"/>
  <c r="D20" i="29" s="1"/>
  <c r="L2" i="29" a="1"/>
  <c r="L2" i="29" s="1"/>
  <c r="D2" i="29" a="1"/>
  <c r="D2" i="29" s="1"/>
  <c r="L55" i="28" a="1"/>
  <c r="L55" i="28" s="1"/>
  <c r="D55" i="28" a="1"/>
  <c r="D55" i="28" s="1"/>
  <c r="L37" i="28" a="1"/>
  <c r="L37" i="28" s="1"/>
  <c r="D37" i="28" a="1"/>
  <c r="D37" i="28" s="1"/>
  <c r="L20" i="28" a="1"/>
  <c r="L20" i="28" s="1"/>
  <c r="D20" i="28" a="1"/>
  <c r="D20" i="28" s="1"/>
  <c r="L2" i="28" a="1"/>
  <c r="L2" i="28" s="1"/>
  <c r="D2" i="28" a="1"/>
  <c r="D2" i="28" s="1"/>
  <c r="L55" i="27" a="1"/>
  <c r="L55" i="27" s="1"/>
  <c r="D55" i="27" a="1"/>
  <c r="D55" i="27" s="1"/>
  <c r="L37" i="27" a="1"/>
  <c r="L37" i="27" s="1"/>
  <c r="D37" i="27" a="1"/>
  <c r="D37" i="27" s="1"/>
  <c r="L20" i="27" a="1"/>
  <c r="L20" i="27" s="1"/>
  <c r="D20" i="27" a="1"/>
  <c r="D20" i="27" s="1"/>
  <c r="L2" i="27" a="1"/>
  <c r="L2" i="27" s="1"/>
  <c r="D2" i="27" a="1"/>
  <c r="D2" i="27" s="1"/>
  <c r="L55" i="26" a="1"/>
  <c r="L55" i="26" s="1"/>
  <c r="D55" i="26" a="1"/>
  <c r="D55" i="26" s="1"/>
  <c r="L37" i="26" a="1"/>
  <c r="L37" i="26" s="1"/>
  <c r="D37" i="26" a="1"/>
  <c r="D37" i="26" s="1"/>
  <c r="L20" i="26" a="1"/>
  <c r="L20" i="26" s="1"/>
  <c r="D20" i="26" a="1"/>
  <c r="D20" i="26" s="1"/>
  <c r="L2" i="26" a="1"/>
  <c r="L2" i="26" s="1"/>
  <c r="D2" i="26" a="1"/>
  <c r="D2" i="26" s="1"/>
  <c r="L55" i="25" a="1"/>
  <c r="L55" i="25" s="1"/>
  <c r="D55" i="25" a="1"/>
  <c r="D55" i="25" s="1"/>
  <c r="L37" i="25" a="1"/>
  <c r="L37" i="25" s="1"/>
  <c r="D37" i="25" a="1"/>
  <c r="D37" i="25" s="1"/>
  <c r="L20" i="25" a="1"/>
  <c r="L20" i="25" s="1"/>
  <c r="D20" i="25" a="1"/>
  <c r="D20" i="25" s="1"/>
  <c r="L2" i="25" a="1"/>
  <c r="L2" i="25" s="1"/>
  <c r="D2" i="25" a="1"/>
  <c r="D2" i="25" s="1"/>
  <c r="L55" i="24" a="1"/>
  <c r="L55" i="24" s="1"/>
  <c r="D55" i="24" a="1"/>
  <c r="D55" i="24" s="1"/>
  <c r="L37" i="24" a="1"/>
  <c r="L37" i="24" s="1"/>
  <c r="D37" i="24" a="1"/>
  <c r="D37" i="24" s="1"/>
  <c r="L20" i="24" a="1"/>
  <c r="L20" i="24" s="1"/>
  <c r="D20" i="24" a="1"/>
  <c r="D20" i="24" s="1"/>
  <c r="L2" i="24" a="1"/>
  <c r="L2" i="24" s="1"/>
  <c r="D2" i="24" a="1"/>
  <c r="D2" i="24" s="1"/>
  <c r="L55" i="9" a="1"/>
  <c r="L55" i="9" s="1"/>
  <c r="D55" i="9" a="1"/>
  <c r="D55" i="9" s="1"/>
  <c r="L37" i="9" a="1"/>
  <c r="L37" i="9" s="1"/>
  <c r="D37" i="9" a="1"/>
  <c r="D37" i="9" s="1"/>
  <c r="L20" i="9" a="1"/>
  <c r="L20" i="9" s="1"/>
  <c r="D20" i="9" a="1"/>
  <c r="D20" i="9" s="1"/>
  <c r="L2" i="9" a="1"/>
  <c r="L2" i="9" s="1"/>
  <c r="D2" i="9" a="1"/>
  <c r="D2" i="9" s="1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L17" i="7" a="1"/>
  <c r="L17" i="7" s="1"/>
  <c r="L16" i="7" a="1"/>
  <c r="L16" i="7" s="1"/>
  <c r="L13" i="7" a="1"/>
  <c r="L13" i="7" s="1"/>
  <c r="L12" i="7" a="1"/>
  <c r="L12" i="7" s="1"/>
  <c r="L9" i="7" a="1"/>
  <c r="L9" i="7" s="1"/>
  <c r="L8" i="7" a="1"/>
  <c r="L8" i="7" s="1"/>
  <c r="L5" i="7" a="1"/>
  <c r="L5" i="7" s="1"/>
  <c r="L4" i="7" a="1"/>
  <c r="L4" i="7" s="1"/>
  <c r="F18" i="7" a="1"/>
  <c r="F18" i="7" s="1"/>
  <c r="F17" i="7" a="1"/>
  <c r="F17" i="7" s="1"/>
  <c r="F16" i="7" a="1"/>
  <c r="F16" i="7" s="1"/>
  <c r="F15" i="7" a="1"/>
  <c r="F15" i="7" s="1"/>
  <c r="F14" i="7" a="1"/>
  <c r="F14" i="7" s="1"/>
  <c r="F13" i="7" a="1"/>
  <c r="F13" i="7" s="1"/>
  <c r="F12" i="7" a="1"/>
  <c r="F12" i="7" s="1"/>
  <c r="F11" i="7" a="1"/>
  <c r="F11" i="7" s="1"/>
  <c r="F10" i="7" a="1"/>
  <c r="F10" i="7" s="1"/>
  <c r="F9" i="7" a="1"/>
  <c r="F9" i="7" s="1"/>
  <c r="F8" i="7"/>
  <c r="F8" i="7" a="1"/>
  <c r="F7" i="7" a="1"/>
  <c r="F7" i="7" s="1"/>
  <c r="F6" i="7" a="1"/>
  <c r="F6" i="7" s="1"/>
  <c r="F5" i="7" a="1"/>
  <c r="F5" i="7" s="1"/>
  <c r="F4" i="7" a="1"/>
  <c r="F4" i="7" s="1"/>
  <c r="F3" i="7" a="1"/>
  <c r="F3" i="7" s="1"/>
  <c r="X7" i="3"/>
  <c r="Z15" i="3"/>
  <c r="Z23" i="3"/>
  <c r="Z31" i="3"/>
  <c r="Z47" i="3"/>
  <c r="Z63" i="3"/>
  <c r="Z79" i="3"/>
  <c r="Z95" i="3"/>
  <c r="W99" i="3"/>
  <c r="W107" i="3"/>
  <c r="W111" i="3"/>
  <c r="W115" i="3"/>
  <c r="W119" i="3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K4" i="5"/>
  <c r="AL5" i="5"/>
  <c r="AM6" i="5"/>
  <c r="AN7" i="5"/>
  <c r="AO8" i="5"/>
  <c r="AP9" i="5"/>
  <c r="AQ10" i="5"/>
  <c r="AR11" i="5"/>
  <c r="AS12" i="5"/>
  <c r="AT13" i="5"/>
  <c r="AU14" i="5"/>
  <c r="AV15" i="5"/>
  <c r="AW16" i="5"/>
  <c r="AX17" i="5"/>
  <c r="AY18" i="5"/>
  <c r="AJ3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U2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T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Q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O121" i="3"/>
  <c r="N121" i="3"/>
  <c r="J121" i="3"/>
  <c r="I121" i="3"/>
  <c r="O120" i="3"/>
  <c r="N120" i="3"/>
  <c r="J120" i="3"/>
  <c r="I120" i="3"/>
  <c r="O119" i="3"/>
  <c r="N119" i="3"/>
  <c r="J119" i="3"/>
  <c r="I119" i="3"/>
  <c r="O118" i="3"/>
  <c r="N118" i="3"/>
  <c r="J118" i="3"/>
  <c r="I118" i="3"/>
  <c r="O117" i="3"/>
  <c r="N117" i="3"/>
  <c r="J117" i="3"/>
  <c r="I117" i="3"/>
  <c r="O116" i="3"/>
  <c r="N116" i="3"/>
  <c r="J116" i="3"/>
  <c r="I116" i="3"/>
  <c r="O115" i="3"/>
  <c r="N115" i="3"/>
  <c r="J115" i="3"/>
  <c r="I115" i="3"/>
  <c r="O114" i="3"/>
  <c r="N114" i="3"/>
  <c r="J114" i="3"/>
  <c r="I114" i="3"/>
  <c r="O113" i="3"/>
  <c r="N113" i="3"/>
  <c r="J113" i="3"/>
  <c r="I113" i="3"/>
  <c r="O112" i="3"/>
  <c r="N112" i="3"/>
  <c r="J112" i="3"/>
  <c r="I112" i="3"/>
  <c r="O111" i="3"/>
  <c r="N111" i="3"/>
  <c r="J111" i="3"/>
  <c r="I111" i="3"/>
  <c r="O110" i="3"/>
  <c r="N110" i="3"/>
  <c r="J110" i="3"/>
  <c r="I110" i="3"/>
  <c r="O109" i="3"/>
  <c r="N109" i="3"/>
  <c r="J109" i="3"/>
  <c r="I109" i="3"/>
  <c r="O108" i="3"/>
  <c r="N108" i="3"/>
  <c r="J108" i="3"/>
  <c r="I108" i="3"/>
  <c r="O107" i="3"/>
  <c r="N107" i="3"/>
  <c r="J107" i="3"/>
  <c r="I107" i="3"/>
  <c r="O106" i="3"/>
  <c r="N106" i="3"/>
  <c r="J106" i="3"/>
  <c r="I106" i="3"/>
  <c r="O105" i="3"/>
  <c r="N105" i="3"/>
  <c r="J105" i="3"/>
  <c r="I105" i="3"/>
  <c r="O104" i="3"/>
  <c r="N104" i="3"/>
  <c r="J104" i="3"/>
  <c r="I104" i="3"/>
  <c r="O103" i="3"/>
  <c r="N103" i="3"/>
  <c r="J103" i="3"/>
  <c r="I103" i="3"/>
  <c r="O102" i="3"/>
  <c r="N102" i="3"/>
  <c r="J102" i="3"/>
  <c r="I102" i="3"/>
  <c r="O101" i="3"/>
  <c r="N101" i="3"/>
  <c r="J101" i="3"/>
  <c r="I101" i="3"/>
  <c r="O100" i="3"/>
  <c r="N100" i="3"/>
  <c r="J100" i="3"/>
  <c r="I100" i="3"/>
  <c r="O99" i="3"/>
  <c r="N99" i="3"/>
  <c r="J99" i="3"/>
  <c r="I99" i="3"/>
  <c r="O98" i="3"/>
  <c r="N98" i="3"/>
  <c r="J98" i="3"/>
  <c r="I98" i="3"/>
  <c r="O97" i="3"/>
  <c r="N97" i="3"/>
  <c r="J97" i="3"/>
  <c r="I97" i="3"/>
  <c r="O96" i="3"/>
  <c r="N96" i="3"/>
  <c r="J96" i="3"/>
  <c r="I96" i="3"/>
  <c r="O95" i="3"/>
  <c r="N95" i="3"/>
  <c r="J95" i="3"/>
  <c r="I95" i="3"/>
  <c r="O94" i="3"/>
  <c r="N94" i="3"/>
  <c r="J94" i="3"/>
  <c r="I94" i="3"/>
  <c r="O93" i="3"/>
  <c r="N93" i="3"/>
  <c r="J93" i="3"/>
  <c r="I93" i="3"/>
  <c r="O92" i="3"/>
  <c r="N92" i="3"/>
  <c r="J92" i="3"/>
  <c r="I92" i="3"/>
  <c r="O91" i="3"/>
  <c r="N91" i="3"/>
  <c r="J91" i="3"/>
  <c r="I91" i="3"/>
  <c r="O90" i="3"/>
  <c r="N90" i="3"/>
  <c r="J90" i="3"/>
  <c r="I90" i="3"/>
  <c r="O89" i="3"/>
  <c r="N89" i="3"/>
  <c r="J89" i="3"/>
  <c r="I89" i="3"/>
  <c r="O88" i="3"/>
  <c r="N88" i="3"/>
  <c r="J88" i="3"/>
  <c r="I88" i="3"/>
  <c r="O87" i="3"/>
  <c r="N87" i="3"/>
  <c r="J87" i="3"/>
  <c r="I87" i="3"/>
  <c r="O86" i="3"/>
  <c r="N86" i="3"/>
  <c r="J86" i="3"/>
  <c r="I86" i="3"/>
  <c r="O85" i="3"/>
  <c r="N85" i="3"/>
  <c r="J85" i="3"/>
  <c r="I85" i="3"/>
  <c r="O84" i="3"/>
  <c r="N84" i="3"/>
  <c r="J84" i="3"/>
  <c r="I84" i="3"/>
  <c r="O83" i="3"/>
  <c r="N83" i="3"/>
  <c r="J83" i="3"/>
  <c r="I83" i="3"/>
  <c r="O82" i="3"/>
  <c r="N82" i="3"/>
  <c r="J82" i="3"/>
  <c r="I82" i="3"/>
  <c r="O81" i="3"/>
  <c r="N81" i="3"/>
  <c r="J81" i="3"/>
  <c r="I81" i="3"/>
  <c r="O80" i="3"/>
  <c r="N80" i="3"/>
  <c r="J80" i="3"/>
  <c r="I80" i="3"/>
  <c r="O79" i="3"/>
  <c r="N79" i="3"/>
  <c r="J79" i="3"/>
  <c r="I79" i="3"/>
  <c r="O78" i="3"/>
  <c r="N78" i="3"/>
  <c r="J78" i="3"/>
  <c r="I78" i="3"/>
  <c r="O77" i="3"/>
  <c r="N77" i="3"/>
  <c r="J77" i="3"/>
  <c r="I77" i="3"/>
  <c r="O76" i="3"/>
  <c r="N76" i="3"/>
  <c r="J76" i="3"/>
  <c r="I76" i="3"/>
  <c r="O75" i="3"/>
  <c r="N75" i="3"/>
  <c r="J75" i="3"/>
  <c r="I75" i="3"/>
  <c r="O74" i="3"/>
  <c r="N74" i="3"/>
  <c r="J74" i="3"/>
  <c r="I74" i="3"/>
  <c r="O73" i="3"/>
  <c r="N73" i="3"/>
  <c r="J73" i="3"/>
  <c r="I73" i="3"/>
  <c r="O72" i="3"/>
  <c r="N72" i="3"/>
  <c r="J72" i="3"/>
  <c r="I72" i="3"/>
  <c r="O71" i="3"/>
  <c r="N71" i="3"/>
  <c r="J71" i="3"/>
  <c r="I71" i="3"/>
  <c r="O70" i="3"/>
  <c r="N70" i="3"/>
  <c r="J70" i="3"/>
  <c r="I70" i="3"/>
  <c r="O69" i="3"/>
  <c r="N69" i="3"/>
  <c r="J69" i="3"/>
  <c r="I69" i="3"/>
  <c r="O68" i="3"/>
  <c r="N68" i="3"/>
  <c r="J68" i="3"/>
  <c r="I68" i="3"/>
  <c r="O67" i="3"/>
  <c r="N67" i="3"/>
  <c r="J67" i="3"/>
  <c r="I67" i="3"/>
  <c r="O66" i="3"/>
  <c r="N66" i="3"/>
  <c r="J66" i="3"/>
  <c r="I66" i="3"/>
  <c r="O65" i="3"/>
  <c r="N65" i="3"/>
  <c r="J65" i="3"/>
  <c r="I65" i="3"/>
  <c r="O64" i="3"/>
  <c r="N64" i="3"/>
  <c r="J64" i="3"/>
  <c r="I64" i="3"/>
  <c r="O63" i="3"/>
  <c r="N63" i="3"/>
  <c r="J63" i="3"/>
  <c r="I63" i="3"/>
  <c r="O62" i="3"/>
  <c r="N62" i="3"/>
  <c r="J62" i="3"/>
  <c r="I62" i="3"/>
  <c r="O61" i="3"/>
  <c r="N61" i="3"/>
  <c r="J61" i="3"/>
  <c r="I61" i="3"/>
  <c r="O60" i="3"/>
  <c r="N60" i="3"/>
  <c r="J60" i="3"/>
  <c r="I60" i="3"/>
  <c r="O59" i="3"/>
  <c r="N59" i="3"/>
  <c r="J59" i="3"/>
  <c r="I59" i="3"/>
  <c r="O58" i="3"/>
  <c r="N58" i="3"/>
  <c r="J58" i="3"/>
  <c r="I58" i="3"/>
  <c r="O57" i="3"/>
  <c r="N57" i="3"/>
  <c r="J57" i="3"/>
  <c r="I57" i="3"/>
  <c r="O56" i="3"/>
  <c r="N56" i="3"/>
  <c r="J56" i="3"/>
  <c r="I56" i="3"/>
  <c r="O55" i="3"/>
  <c r="N55" i="3"/>
  <c r="J55" i="3"/>
  <c r="I55" i="3"/>
  <c r="O54" i="3"/>
  <c r="N54" i="3"/>
  <c r="J54" i="3"/>
  <c r="I54" i="3"/>
  <c r="O53" i="3"/>
  <c r="N53" i="3"/>
  <c r="J53" i="3"/>
  <c r="I53" i="3"/>
  <c r="O52" i="3"/>
  <c r="N52" i="3"/>
  <c r="J52" i="3"/>
  <c r="I52" i="3"/>
  <c r="O51" i="3"/>
  <c r="N51" i="3"/>
  <c r="J51" i="3"/>
  <c r="I51" i="3"/>
  <c r="O50" i="3"/>
  <c r="N50" i="3"/>
  <c r="J50" i="3"/>
  <c r="I50" i="3"/>
  <c r="O49" i="3"/>
  <c r="N49" i="3"/>
  <c r="J49" i="3"/>
  <c r="I49" i="3"/>
  <c r="O48" i="3"/>
  <c r="N48" i="3"/>
  <c r="J48" i="3"/>
  <c r="I48" i="3"/>
  <c r="O47" i="3"/>
  <c r="N47" i="3"/>
  <c r="J47" i="3"/>
  <c r="I47" i="3"/>
  <c r="O46" i="3"/>
  <c r="N46" i="3"/>
  <c r="J46" i="3"/>
  <c r="I46" i="3"/>
  <c r="O45" i="3"/>
  <c r="N45" i="3"/>
  <c r="J45" i="3"/>
  <c r="I45" i="3"/>
  <c r="O44" i="3"/>
  <c r="N44" i="3"/>
  <c r="J44" i="3"/>
  <c r="I44" i="3"/>
  <c r="O43" i="3"/>
  <c r="N43" i="3"/>
  <c r="J43" i="3"/>
  <c r="I43" i="3"/>
  <c r="O42" i="3"/>
  <c r="N42" i="3"/>
  <c r="J42" i="3"/>
  <c r="I42" i="3"/>
  <c r="O41" i="3"/>
  <c r="N41" i="3"/>
  <c r="J41" i="3"/>
  <c r="I41" i="3"/>
  <c r="O40" i="3"/>
  <c r="N40" i="3"/>
  <c r="J40" i="3"/>
  <c r="I40" i="3"/>
  <c r="O39" i="3"/>
  <c r="N39" i="3"/>
  <c r="J39" i="3"/>
  <c r="I39" i="3"/>
  <c r="O38" i="3"/>
  <c r="N38" i="3"/>
  <c r="J38" i="3"/>
  <c r="I38" i="3"/>
  <c r="O37" i="3"/>
  <c r="N37" i="3"/>
  <c r="J37" i="3"/>
  <c r="I37" i="3"/>
  <c r="O36" i="3"/>
  <c r="N36" i="3"/>
  <c r="J36" i="3"/>
  <c r="I36" i="3"/>
  <c r="O35" i="3"/>
  <c r="N35" i="3"/>
  <c r="J35" i="3"/>
  <c r="I35" i="3"/>
  <c r="O34" i="3"/>
  <c r="N34" i="3"/>
  <c r="J34" i="3"/>
  <c r="I34" i="3"/>
  <c r="O33" i="3"/>
  <c r="N33" i="3"/>
  <c r="J33" i="3"/>
  <c r="I33" i="3"/>
  <c r="O32" i="3"/>
  <c r="N32" i="3"/>
  <c r="J32" i="3"/>
  <c r="I32" i="3"/>
  <c r="O31" i="3"/>
  <c r="N31" i="3"/>
  <c r="J31" i="3"/>
  <c r="I31" i="3"/>
  <c r="O30" i="3"/>
  <c r="N30" i="3"/>
  <c r="J30" i="3"/>
  <c r="I30" i="3"/>
  <c r="O29" i="3"/>
  <c r="N29" i="3"/>
  <c r="J29" i="3"/>
  <c r="I29" i="3"/>
  <c r="O28" i="3"/>
  <c r="N28" i="3"/>
  <c r="J28" i="3"/>
  <c r="I28" i="3"/>
  <c r="O27" i="3"/>
  <c r="N27" i="3"/>
  <c r="J27" i="3"/>
  <c r="I27" i="3"/>
  <c r="O26" i="3"/>
  <c r="N26" i="3"/>
  <c r="J26" i="3"/>
  <c r="I26" i="3"/>
  <c r="O25" i="3"/>
  <c r="N25" i="3"/>
  <c r="J25" i="3"/>
  <c r="I25" i="3"/>
  <c r="O24" i="3"/>
  <c r="N24" i="3"/>
  <c r="J24" i="3"/>
  <c r="I24" i="3"/>
  <c r="O23" i="3"/>
  <c r="N23" i="3"/>
  <c r="J23" i="3"/>
  <c r="I23" i="3"/>
  <c r="O22" i="3"/>
  <c r="N22" i="3"/>
  <c r="J22" i="3"/>
  <c r="I22" i="3"/>
  <c r="O21" i="3"/>
  <c r="N21" i="3"/>
  <c r="J21" i="3"/>
  <c r="I21" i="3"/>
  <c r="O20" i="3"/>
  <c r="N20" i="3"/>
  <c r="J20" i="3"/>
  <c r="I20" i="3"/>
  <c r="O19" i="3"/>
  <c r="N19" i="3"/>
  <c r="J19" i="3"/>
  <c r="I19" i="3"/>
  <c r="O18" i="3"/>
  <c r="N18" i="3"/>
  <c r="J18" i="3"/>
  <c r="I18" i="3"/>
  <c r="O17" i="3"/>
  <c r="N17" i="3"/>
  <c r="J17" i="3"/>
  <c r="I17" i="3"/>
  <c r="O16" i="3"/>
  <c r="N16" i="3"/>
  <c r="J16" i="3"/>
  <c r="I16" i="3"/>
  <c r="O15" i="3"/>
  <c r="N15" i="3"/>
  <c r="J15" i="3"/>
  <c r="I15" i="3"/>
  <c r="O14" i="3"/>
  <c r="N14" i="3"/>
  <c r="J14" i="3"/>
  <c r="I14" i="3"/>
  <c r="O13" i="3"/>
  <c r="N13" i="3"/>
  <c r="J13" i="3"/>
  <c r="I13" i="3"/>
  <c r="O12" i="3"/>
  <c r="N12" i="3"/>
  <c r="J12" i="3"/>
  <c r="I12" i="3"/>
  <c r="O11" i="3"/>
  <c r="N11" i="3"/>
  <c r="J11" i="3"/>
  <c r="I11" i="3"/>
  <c r="O10" i="3"/>
  <c r="N10" i="3"/>
  <c r="J10" i="3"/>
  <c r="I10" i="3"/>
  <c r="N3" i="3"/>
  <c r="O3" i="3"/>
  <c r="N4" i="3"/>
  <c r="O4" i="3"/>
  <c r="N5" i="3"/>
  <c r="O5" i="3"/>
  <c r="N6" i="3"/>
  <c r="O6" i="3"/>
  <c r="N7" i="3"/>
  <c r="O7" i="3"/>
  <c r="N8" i="3"/>
  <c r="O8" i="3"/>
  <c r="N9" i="3"/>
  <c r="O9" i="3"/>
  <c r="O2" i="3"/>
  <c r="N2" i="3"/>
  <c r="J9" i="3"/>
  <c r="J8" i="3"/>
  <c r="J7" i="3"/>
  <c r="J6" i="3"/>
  <c r="J5" i="3"/>
  <c r="J4" i="3"/>
  <c r="J3" i="3"/>
  <c r="J2" i="3"/>
  <c r="I7" i="3"/>
  <c r="I9" i="3"/>
  <c r="I8" i="3"/>
  <c r="I6" i="3"/>
  <c r="I5" i="3"/>
  <c r="I4" i="3"/>
  <c r="I3" i="3"/>
  <c r="I2" i="3"/>
  <c r="B4" i="27" l="1"/>
  <c r="B39" i="28"/>
  <c r="B16" i="33"/>
  <c r="B51" i="34"/>
  <c r="E4" i="36"/>
  <c r="B39" i="27"/>
  <c r="B16" i="35"/>
  <c r="B51" i="36"/>
  <c r="B4" i="28"/>
  <c r="E4" i="34"/>
  <c r="B16" i="37"/>
  <c r="J34" i="24"/>
  <c r="J69" i="24"/>
  <c r="J34" i="25"/>
  <c r="J69" i="25"/>
  <c r="J34" i="26"/>
  <c r="J69" i="26"/>
  <c r="J34" i="29"/>
  <c r="J69" i="29"/>
  <c r="J34" i="30"/>
  <c r="J69" i="30"/>
  <c r="J4" i="33"/>
  <c r="J39" i="33"/>
  <c r="J4" i="34"/>
  <c r="J39" i="34"/>
  <c r="J4" i="35"/>
  <c r="J39" i="35"/>
  <c r="J4" i="36"/>
  <c r="J39" i="36"/>
  <c r="J4" i="37"/>
  <c r="J39" i="37"/>
  <c r="E22" i="24"/>
  <c r="E57" i="24"/>
  <c r="E22" i="25"/>
  <c r="E57" i="25"/>
  <c r="E22" i="26"/>
  <c r="E57" i="26"/>
  <c r="E57" i="28"/>
  <c r="E22" i="29"/>
  <c r="E57" i="29"/>
  <c r="E22" i="30"/>
  <c r="E57" i="30"/>
  <c r="J22" i="27"/>
  <c r="J57" i="27"/>
  <c r="M37" i="33"/>
  <c r="E2" i="37"/>
  <c r="B37" i="37"/>
  <c r="B2" i="9"/>
  <c r="B37" i="33"/>
  <c r="J55" i="34"/>
  <c r="J55" i="36"/>
  <c r="J2" i="27"/>
  <c r="J37" i="27"/>
  <c r="J2" i="28"/>
  <c r="J37" i="28"/>
  <c r="B37" i="35"/>
  <c r="B37" i="34"/>
  <c r="B2" i="34"/>
  <c r="E37" i="34"/>
  <c r="J37" i="36"/>
  <c r="J2" i="33"/>
  <c r="J51" i="33"/>
  <c r="J37" i="34"/>
  <c r="J16" i="35"/>
  <c r="B37" i="36"/>
  <c r="E4" i="37"/>
  <c r="J51" i="35"/>
  <c r="E39" i="36"/>
  <c r="J16" i="37"/>
  <c r="M2" i="33"/>
  <c r="E39" i="34"/>
  <c r="J2" i="35"/>
  <c r="E37" i="36"/>
  <c r="J2" i="37"/>
  <c r="E2" i="33"/>
  <c r="B4" i="33"/>
  <c r="E2" i="35"/>
  <c r="E4" i="35"/>
  <c r="E4" i="33"/>
  <c r="B39" i="36"/>
  <c r="M37" i="37"/>
  <c r="B4" i="35"/>
  <c r="J16" i="33"/>
  <c r="B39" i="34"/>
  <c r="M37" i="35"/>
  <c r="B2" i="36"/>
  <c r="B4" i="37"/>
  <c r="J51" i="37"/>
  <c r="B16" i="31"/>
  <c r="B4" i="31"/>
  <c r="B2" i="31"/>
  <c r="E2" i="31"/>
  <c r="E4" i="31"/>
  <c r="B51" i="31"/>
  <c r="B39" i="31"/>
  <c r="B37" i="31"/>
  <c r="E37" i="31"/>
  <c r="E39" i="31"/>
  <c r="B16" i="32"/>
  <c r="B4" i="32"/>
  <c r="B2" i="32"/>
  <c r="E2" i="32"/>
  <c r="E4" i="32"/>
  <c r="B51" i="32"/>
  <c r="B39" i="32"/>
  <c r="B37" i="32"/>
  <c r="E37" i="32"/>
  <c r="E39" i="32"/>
  <c r="B34" i="33"/>
  <c r="B22" i="33"/>
  <c r="B20" i="33"/>
  <c r="E22" i="33"/>
  <c r="E20" i="33"/>
  <c r="J20" i="35"/>
  <c r="J34" i="35"/>
  <c r="M20" i="35"/>
  <c r="M22" i="35"/>
  <c r="J22" i="35"/>
  <c r="J20" i="36"/>
  <c r="M22" i="36"/>
  <c r="J22" i="36"/>
  <c r="J34" i="36"/>
  <c r="M20" i="36"/>
  <c r="B69" i="36"/>
  <c r="B57" i="36"/>
  <c r="B55" i="36"/>
  <c r="E57" i="36"/>
  <c r="E55" i="36"/>
  <c r="B69" i="37"/>
  <c r="B57" i="37"/>
  <c r="B55" i="37"/>
  <c r="E57" i="37"/>
  <c r="E55" i="37"/>
  <c r="J2" i="31"/>
  <c r="M4" i="31"/>
  <c r="M2" i="31"/>
  <c r="J4" i="31"/>
  <c r="J16" i="31"/>
  <c r="J37" i="31"/>
  <c r="M39" i="31"/>
  <c r="M37" i="31"/>
  <c r="J39" i="31"/>
  <c r="J51" i="31"/>
  <c r="J2" i="32"/>
  <c r="M4" i="32"/>
  <c r="M2" i="32"/>
  <c r="J4" i="32"/>
  <c r="J16" i="32"/>
  <c r="J37" i="32"/>
  <c r="M39" i="32"/>
  <c r="M37" i="32"/>
  <c r="J39" i="32"/>
  <c r="J51" i="32"/>
  <c r="J20" i="33"/>
  <c r="J34" i="33"/>
  <c r="M20" i="33"/>
  <c r="M22" i="33"/>
  <c r="J22" i="33"/>
  <c r="J20" i="34"/>
  <c r="M22" i="34"/>
  <c r="J22" i="34"/>
  <c r="J34" i="34"/>
  <c r="M20" i="34"/>
  <c r="B69" i="34"/>
  <c r="B57" i="34"/>
  <c r="B55" i="34"/>
  <c r="E57" i="34"/>
  <c r="E55" i="34"/>
  <c r="B69" i="35"/>
  <c r="B57" i="35"/>
  <c r="B55" i="35"/>
  <c r="E57" i="35"/>
  <c r="E55" i="35"/>
  <c r="J55" i="37"/>
  <c r="J69" i="37"/>
  <c r="M55" i="37"/>
  <c r="M57" i="37"/>
  <c r="J57" i="37"/>
  <c r="E22" i="31"/>
  <c r="B34" i="31"/>
  <c r="B22" i="31"/>
  <c r="B20" i="31"/>
  <c r="E20" i="31"/>
  <c r="E57" i="31"/>
  <c r="B69" i="31"/>
  <c r="B57" i="31"/>
  <c r="B55" i="31"/>
  <c r="E55" i="31"/>
  <c r="E22" i="32"/>
  <c r="B34" i="32"/>
  <c r="B22" i="32"/>
  <c r="B20" i="32"/>
  <c r="E20" i="32"/>
  <c r="B69" i="32"/>
  <c r="E57" i="32"/>
  <c r="B57" i="32"/>
  <c r="B55" i="32"/>
  <c r="E55" i="32"/>
  <c r="B69" i="33"/>
  <c r="B57" i="33"/>
  <c r="B55" i="33"/>
  <c r="E57" i="33"/>
  <c r="E55" i="33"/>
  <c r="J55" i="35"/>
  <c r="J69" i="35"/>
  <c r="M55" i="35"/>
  <c r="M57" i="35"/>
  <c r="J57" i="35"/>
  <c r="B34" i="37"/>
  <c r="B22" i="37"/>
  <c r="B20" i="37"/>
  <c r="E22" i="37"/>
  <c r="E20" i="37"/>
  <c r="J22" i="31"/>
  <c r="J34" i="31"/>
  <c r="J20" i="31"/>
  <c r="M22" i="31"/>
  <c r="M20" i="31"/>
  <c r="J57" i="31"/>
  <c r="J69" i="31"/>
  <c r="J55" i="31"/>
  <c r="M57" i="31"/>
  <c r="M55" i="31"/>
  <c r="J22" i="32"/>
  <c r="J34" i="32"/>
  <c r="J20" i="32"/>
  <c r="M22" i="32"/>
  <c r="M20" i="32"/>
  <c r="J57" i="32"/>
  <c r="J69" i="32"/>
  <c r="J55" i="32"/>
  <c r="M57" i="32"/>
  <c r="M55" i="32"/>
  <c r="J55" i="33"/>
  <c r="J69" i="33"/>
  <c r="M55" i="33"/>
  <c r="M57" i="33"/>
  <c r="J57" i="33"/>
  <c r="B34" i="35"/>
  <c r="B22" i="35"/>
  <c r="B20" i="35"/>
  <c r="E22" i="35"/>
  <c r="E20" i="35"/>
  <c r="J20" i="37"/>
  <c r="J34" i="37"/>
  <c r="M20" i="37"/>
  <c r="M22" i="37"/>
  <c r="J22" i="37"/>
  <c r="B51" i="33"/>
  <c r="M4" i="34"/>
  <c r="B34" i="34"/>
  <c r="B22" i="34"/>
  <c r="B20" i="34"/>
  <c r="M57" i="34"/>
  <c r="B51" i="35"/>
  <c r="M4" i="36"/>
  <c r="B34" i="36"/>
  <c r="B22" i="36"/>
  <c r="B20" i="36"/>
  <c r="M57" i="36"/>
  <c r="B51" i="37"/>
  <c r="E37" i="33"/>
  <c r="B39" i="33"/>
  <c r="M2" i="34"/>
  <c r="B16" i="34"/>
  <c r="E20" i="34"/>
  <c r="E22" i="34"/>
  <c r="M39" i="34"/>
  <c r="M55" i="34"/>
  <c r="J69" i="34"/>
  <c r="E37" i="35"/>
  <c r="B39" i="35"/>
  <c r="M2" i="36"/>
  <c r="B16" i="36"/>
  <c r="E20" i="36"/>
  <c r="E22" i="36"/>
  <c r="M39" i="36"/>
  <c r="M55" i="36"/>
  <c r="J69" i="36"/>
  <c r="E37" i="37"/>
  <c r="B39" i="37"/>
  <c r="B2" i="33"/>
  <c r="M4" i="33"/>
  <c r="J37" i="33"/>
  <c r="E39" i="33"/>
  <c r="E2" i="34"/>
  <c r="B4" i="34"/>
  <c r="J16" i="34"/>
  <c r="M37" i="34"/>
  <c r="B2" i="35"/>
  <c r="M4" i="35"/>
  <c r="J37" i="35"/>
  <c r="E39" i="35"/>
  <c r="E2" i="36"/>
  <c r="B4" i="36"/>
  <c r="J16" i="36"/>
  <c r="M37" i="36"/>
  <c r="B2" i="37"/>
  <c r="M4" i="37"/>
  <c r="J37" i="37"/>
  <c r="E39" i="37"/>
  <c r="M39" i="33"/>
  <c r="J2" i="34"/>
  <c r="J51" i="34"/>
  <c r="J57" i="34"/>
  <c r="M2" i="35"/>
  <c r="M39" i="35"/>
  <c r="J2" i="36"/>
  <c r="J51" i="36"/>
  <c r="J57" i="36"/>
  <c r="M2" i="37"/>
  <c r="M39" i="37"/>
  <c r="B37" i="27"/>
  <c r="B37" i="28"/>
  <c r="M39" i="27"/>
  <c r="M37" i="27"/>
  <c r="J39" i="27"/>
  <c r="J51" i="27"/>
  <c r="E57" i="27"/>
  <c r="B69" i="27"/>
  <c r="B57" i="27"/>
  <c r="B55" i="27"/>
  <c r="E55" i="27"/>
  <c r="B2" i="28"/>
  <c r="E37" i="28"/>
  <c r="B51" i="28"/>
  <c r="E39" i="28"/>
  <c r="E2" i="29"/>
  <c r="B16" i="29"/>
  <c r="B4" i="29"/>
  <c r="B2" i="29"/>
  <c r="E4" i="29"/>
  <c r="E2" i="30"/>
  <c r="B16" i="30"/>
  <c r="B4" i="30"/>
  <c r="B2" i="30"/>
  <c r="E4" i="30"/>
  <c r="M4" i="27"/>
  <c r="M2" i="27"/>
  <c r="J4" i="27"/>
  <c r="J16" i="27"/>
  <c r="E22" i="27"/>
  <c r="B34" i="27"/>
  <c r="B22" i="27"/>
  <c r="B20" i="27"/>
  <c r="E20" i="27"/>
  <c r="E2" i="28"/>
  <c r="E4" i="28"/>
  <c r="B16" i="28"/>
  <c r="J34" i="28"/>
  <c r="J20" i="28"/>
  <c r="M22" i="28"/>
  <c r="M20" i="28"/>
  <c r="M4" i="29"/>
  <c r="M2" i="29"/>
  <c r="J4" i="29"/>
  <c r="J2" i="29"/>
  <c r="J16" i="29"/>
  <c r="M4" i="30"/>
  <c r="M2" i="30"/>
  <c r="J4" i="30"/>
  <c r="J2" i="30"/>
  <c r="J16" i="30"/>
  <c r="B2" i="27"/>
  <c r="E37" i="27"/>
  <c r="E39" i="27"/>
  <c r="B51" i="27"/>
  <c r="J69" i="27"/>
  <c r="J55" i="27"/>
  <c r="M57" i="27"/>
  <c r="M55" i="27"/>
  <c r="J22" i="28"/>
  <c r="M39" i="28"/>
  <c r="M37" i="28"/>
  <c r="J39" i="28"/>
  <c r="J51" i="28"/>
  <c r="E37" i="29"/>
  <c r="B51" i="29"/>
  <c r="B39" i="29"/>
  <c r="B37" i="29"/>
  <c r="E39" i="29"/>
  <c r="E37" i="30"/>
  <c r="B51" i="30"/>
  <c r="B39" i="30"/>
  <c r="B37" i="30"/>
  <c r="E39" i="30"/>
  <c r="E2" i="27"/>
  <c r="E4" i="27"/>
  <c r="B16" i="27"/>
  <c r="J34" i="27"/>
  <c r="J20" i="27"/>
  <c r="M22" i="27"/>
  <c r="M20" i="27"/>
  <c r="M4" i="28"/>
  <c r="M2" i="28"/>
  <c r="J4" i="28"/>
  <c r="J16" i="28"/>
  <c r="E22" i="28"/>
  <c r="B34" i="28"/>
  <c r="B22" i="28"/>
  <c r="B20" i="28"/>
  <c r="E20" i="28"/>
  <c r="J69" i="28"/>
  <c r="J55" i="28"/>
  <c r="J57" i="28"/>
  <c r="M57" i="28"/>
  <c r="M55" i="28"/>
  <c r="M39" i="29"/>
  <c r="M37" i="29"/>
  <c r="J39" i="29"/>
  <c r="J37" i="29"/>
  <c r="J51" i="29"/>
  <c r="M39" i="30"/>
  <c r="M37" i="30"/>
  <c r="J39" i="30"/>
  <c r="J37" i="30"/>
  <c r="J51" i="30"/>
  <c r="E55" i="28"/>
  <c r="E20" i="29"/>
  <c r="M20" i="29"/>
  <c r="M22" i="29"/>
  <c r="E55" i="29"/>
  <c r="M55" i="29"/>
  <c r="M57" i="29"/>
  <c r="E20" i="30"/>
  <c r="M20" i="30"/>
  <c r="M22" i="30"/>
  <c r="E55" i="30"/>
  <c r="M55" i="30"/>
  <c r="M57" i="30"/>
  <c r="J22" i="29"/>
  <c r="J57" i="29"/>
  <c r="J22" i="30"/>
  <c r="J57" i="30"/>
  <c r="B55" i="28"/>
  <c r="B57" i="28"/>
  <c r="B69" i="28"/>
  <c r="B20" i="29"/>
  <c r="J20" i="29"/>
  <c r="B22" i="29"/>
  <c r="B34" i="29"/>
  <c r="B55" i="29"/>
  <c r="J55" i="29"/>
  <c r="B57" i="29"/>
  <c r="B69" i="29"/>
  <c r="B20" i="30"/>
  <c r="J20" i="30"/>
  <c r="B22" i="30"/>
  <c r="B34" i="30"/>
  <c r="B55" i="30"/>
  <c r="J55" i="30"/>
  <c r="B57" i="30"/>
  <c r="B69" i="30"/>
  <c r="E2" i="25"/>
  <c r="B16" i="25"/>
  <c r="B4" i="25"/>
  <c r="B2" i="25"/>
  <c r="E4" i="25"/>
  <c r="M4" i="25"/>
  <c r="M2" i="25"/>
  <c r="J4" i="25"/>
  <c r="J2" i="25"/>
  <c r="J16" i="25"/>
  <c r="M4" i="26"/>
  <c r="M2" i="26"/>
  <c r="J4" i="26"/>
  <c r="J2" i="26"/>
  <c r="J16" i="26"/>
  <c r="E37" i="25"/>
  <c r="B51" i="25"/>
  <c r="B39" i="25"/>
  <c r="B37" i="25"/>
  <c r="E39" i="25"/>
  <c r="E37" i="26"/>
  <c r="B51" i="26"/>
  <c r="B39" i="26"/>
  <c r="B37" i="26"/>
  <c r="E39" i="26"/>
  <c r="E2" i="26"/>
  <c r="B16" i="26"/>
  <c r="B4" i="26"/>
  <c r="B2" i="26"/>
  <c r="E4" i="26"/>
  <c r="M39" i="25"/>
  <c r="M37" i="25"/>
  <c r="J39" i="25"/>
  <c r="J37" i="25"/>
  <c r="J51" i="25"/>
  <c r="M39" i="26"/>
  <c r="M37" i="26"/>
  <c r="J39" i="26"/>
  <c r="J37" i="26"/>
  <c r="J51" i="26"/>
  <c r="E20" i="25"/>
  <c r="M20" i="25"/>
  <c r="M22" i="25"/>
  <c r="E55" i="25"/>
  <c r="M55" i="25"/>
  <c r="M57" i="25"/>
  <c r="E20" i="26"/>
  <c r="M20" i="26"/>
  <c r="M22" i="26"/>
  <c r="E55" i="26"/>
  <c r="M55" i="26"/>
  <c r="M57" i="26"/>
  <c r="J22" i="25"/>
  <c r="J57" i="25"/>
  <c r="J22" i="26"/>
  <c r="J57" i="26"/>
  <c r="B20" i="25"/>
  <c r="J20" i="25"/>
  <c r="B22" i="25"/>
  <c r="B34" i="25"/>
  <c r="B55" i="25"/>
  <c r="J55" i="25"/>
  <c r="B57" i="25"/>
  <c r="B69" i="25"/>
  <c r="B20" i="26"/>
  <c r="J20" i="26"/>
  <c r="B22" i="26"/>
  <c r="B34" i="26"/>
  <c r="B55" i="26"/>
  <c r="J55" i="26"/>
  <c r="B57" i="26"/>
  <c r="B69" i="26"/>
  <c r="E2" i="24"/>
  <c r="B16" i="24"/>
  <c r="B4" i="24"/>
  <c r="B2" i="24"/>
  <c r="E4" i="24"/>
  <c r="M4" i="24"/>
  <c r="M2" i="24"/>
  <c r="J4" i="24"/>
  <c r="J2" i="24"/>
  <c r="J16" i="24"/>
  <c r="E37" i="24"/>
  <c r="B51" i="24"/>
  <c r="B39" i="24"/>
  <c r="B37" i="24"/>
  <c r="E39" i="24"/>
  <c r="M39" i="24"/>
  <c r="M37" i="24"/>
  <c r="J39" i="24"/>
  <c r="J37" i="24"/>
  <c r="J51" i="24"/>
  <c r="E20" i="24"/>
  <c r="M20" i="24"/>
  <c r="M22" i="24"/>
  <c r="E55" i="24"/>
  <c r="M55" i="24"/>
  <c r="M57" i="24"/>
  <c r="J22" i="24"/>
  <c r="J57" i="24"/>
  <c r="B20" i="24"/>
  <c r="J20" i="24"/>
  <c r="B22" i="24"/>
  <c r="B34" i="24"/>
  <c r="B55" i="24"/>
  <c r="J55" i="24"/>
  <c r="B57" i="24"/>
  <c r="B69" i="24"/>
  <c r="J69" i="9"/>
  <c r="M57" i="9"/>
  <c r="J57" i="9"/>
  <c r="J55" i="9"/>
  <c r="M55" i="9"/>
  <c r="B69" i="9"/>
  <c r="E55" i="9"/>
  <c r="E57" i="9"/>
  <c r="B57" i="9"/>
  <c r="B55" i="9"/>
  <c r="J51" i="9"/>
  <c r="M39" i="9"/>
  <c r="J39" i="9"/>
  <c r="J37" i="9"/>
  <c r="M37" i="9"/>
  <c r="B51" i="9"/>
  <c r="B39" i="9"/>
  <c r="B37" i="9"/>
  <c r="E39" i="9"/>
  <c r="E37" i="9"/>
  <c r="J34" i="9"/>
  <c r="M22" i="9"/>
  <c r="J22" i="9"/>
  <c r="J20" i="9"/>
  <c r="M20" i="9"/>
  <c r="B34" i="9"/>
  <c r="E22" i="9"/>
  <c r="B22" i="9"/>
  <c r="B20" i="9"/>
  <c r="E20" i="9"/>
  <c r="J16" i="9"/>
  <c r="M4" i="9"/>
  <c r="J4" i="9"/>
  <c r="J2" i="9"/>
  <c r="M2" i="9"/>
  <c r="B16" i="9"/>
  <c r="E4" i="9"/>
  <c r="E2" i="9"/>
  <c r="B4" i="9"/>
  <c r="AW16" i="4" a="1"/>
  <c r="AW16" i="4" s="1"/>
  <c r="AT13" i="4" a="1"/>
  <c r="AT13" i="4" s="1"/>
  <c r="AP9" i="4" a="1"/>
  <c r="AP9" i="4" s="1"/>
  <c r="AX17" i="4" a="1"/>
  <c r="AX17" i="4" s="1"/>
  <c r="AQ10" i="4" a="1"/>
  <c r="AQ10" i="4" s="1"/>
  <c r="AY18" i="4" a="1"/>
  <c r="AY18" i="4" s="1"/>
  <c r="AJ3" i="4" a="1"/>
  <c r="AJ3" i="4" s="1"/>
  <c r="AN7" i="4" a="1"/>
  <c r="AN7" i="4" s="1"/>
  <c r="AR11" i="4" a="1"/>
  <c r="AR11" i="4" s="1"/>
  <c r="AV15" i="4" a="1"/>
  <c r="AV15" i="4" s="1"/>
  <c r="AL5" i="4" a="1"/>
  <c r="AL5" i="4" s="1"/>
  <c r="AM6" i="4" a="1"/>
  <c r="AM6" i="4" s="1"/>
  <c r="AU14" i="4" a="1"/>
  <c r="AU14" i="4" s="1"/>
  <c r="AK4" i="4" a="1"/>
  <c r="AK4" i="4" s="1"/>
  <c r="AO8" i="4" a="1"/>
  <c r="AO8" i="4" s="1"/>
  <c r="AS12" i="4" a="1"/>
  <c r="AS12" i="4" s="1"/>
  <c r="AW5" i="5"/>
  <c r="AL16" i="5"/>
  <c r="Z87" i="3"/>
  <c r="X87" i="3"/>
  <c r="Z55" i="3"/>
  <c r="X55" i="3"/>
  <c r="Z118" i="3"/>
  <c r="V118" i="3"/>
  <c r="W118" i="3"/>
  <c r="Z114" i="3"/>
  <c r="V114" i="3"/>
  <c r="W114" i="3"/>
  <c r="W110" i="3"/>
  <c r="Z110" i="3"/>
  <c r="V110" i="3"/>
  <c r="Z106" i="3"/>
  <c r="V106" i="3"/>
  <c r="W106" i="3"/>
  <c r="Z102" i="3"/>
  <c r="V102" i="3"/>
  <c r="AO3" i="4" s="1" a="1"/>
  <c r="AO3" i="4" s="1"/>
  <c r="W102" i="3"/>
  <c r="Z98" i="3"/>
  <c r="V98" i="3"/>
  <c r="W98" i="3"/>
  <c r="W94" i="3"/>
  <c r="Z94" i="3"/>
  <c r="V94" i="3"/>
  <c r="Z90" i="3"/>
  <c r="V90" i="3"/>
  <c r="W90" i="3"/>
  <c r="V86" i="3"/>
  <c r="AY3" i="4" s="1" a="1"/>
  <c r="AY3" i="4" s="1"/>
  <c r="W86" i="3"/>
  <c r="Z86" i="3"/>
  <c r="V82" i="3"/>
  <c r="W82" i="3"/>
  <c r="Z82" i="3"/>
  <c r="W78" i="3"/>
  <c r="Z78" i="3"/>
  <c r="V78" i="3"/>
  <c r="V74" i="3"/>
  <c r="W74" i="3"/>
  <c r="Z74" i="3"/>
  <c r="V70" i="3"/>
  <c r="W70" i="3"/>
  <c r="Z70" i="3"/>
  <c r="V66" i="3"/>
  <c r="AR3" i="4" s="1" a="1"/>
  <c r="AR3" i="4" s="1"/>
  <c r="W66" i="3"/>
  <c r="Z66" i="3"/>
  <c r="W62" i="3"/>
  <c r="Z62" i="3"/>
  <c r="V62" i="3"/>
  <c r="Z58" i="3"/>
  <c r="V58" i="3"/>
  <c r="W58" i="3"/>
  <c r="Z54" i="3"/>
  <c r="V54" i="3"/>
  <c r="W54" i="3"/>
  <c r="V50" i="3"/>
  <c r="AQ3" i="4" s="1" a="1"/>
  <c r="AQ3" i="4" s="1"/>
  <c r="W50" i="3"/>
  <c r="Z50" i="3"/>
  <c r="W46" i="3"/>
  <c r="Z46" i="3"/>
  <c r="V46" i="3"/>
  <c r="Z42" i="3"/>
  <c r="V42" i="3"/>
  <c r="W42" i="3"/>
  <c r="V38" i="3"/>
  <c r="W38" i="3"/>
  <c r="Z38" i="3"/>
  <c r="V34" i="3"/>
  <c r="W34" i="3"/>
  <c r="Z34" i="3"/>
  <c r="W30" i="3"/>
  <c r="Z30" i="3"/>
  <c r="V30" i="3"/>
  <c r="V26" i="3"/>
  <c r="W26" i="3"/>
  <c r="Z26" i="3"/>
  <c r="Z22" i="3"/>
  <c r="V22" i="3"/>
  <c r="W22" i="3"/>
  <c r="Z18" i="3"/>
  <c r="V18" i="3"/>
  <c r="W18" i="3"/>
  <c r="W14" i="3"/>
  <c r="Z14" i="3"/>
  <c r="V14" i="3"/>
  <c r="AV3" i="4" s="1" a="1"/>
  <c r="AV3" i="4" s="1"/>
  <c r="Z10" i="3"/>
  <c r="V10" i="3"/>
  <c r="W10" i="3"/>
  <c r="Z6" i="3"/>
  <c r="V6" i="3"/>
  <c r="W6" i="3"/>
  <c r="V2" i="3"/>
  <c r="Z2" i="3"/>
  <c r="Z103" i="3"/>
  <c r="Z71" i="3"/>
  <c r="Z39" i="3"/>
  <c r="Z7" i="3"/>
  <c r="Z119" i="3"/>
  <c r="Z107" i="3"/>
  <c r="Z99" i="3"/>
  <c r="W31" i="3"/>
  <c r="W27" i="3"/>
  <c r="X23" i="3"/>
  <c r="W19" i="3"/>
  <c r="W15" i="3"/>
  <c r="W11" i="3"/>
  <c r="W7" i="3"/>
  <c r="W3" i="3"/>
  <c r="X103" i="3"/>
  <c r="W95" i="3"/>
  <c r="W91" i="3"/>
  <c r="W87" i="3"/>
  <c r="W83" i="3"/>
  <c r="W79" i="3"/>
  <c r="W75" i="3"/>
  <c r="W71" i="3"/>
  <c r="W67" i="3"/>
  <c r="W63" i="3"/>
  <c r="W59" i="3"/>
  <c r="W55" i="3"/>
  <c r="W51" i="3"/>
  <c r="W47" i="3"/>
  <c r="W43" i="3"/>
  <c r="W39" i="3"/>
  <c r="W35" i="3"/>
  <c r="Z91" i="3"/>
  <c r="Z83" i="3"/>
  <c r="Z75" i="3"/>
  <c r="Z67" i="3"/>
  <c r="Z59" i="3"/>
  <c r="Z51" i="3"/>
  <c r="Z43" i="3"/>
  <c r="Z35" i="3"/>
  <c r="Z27" i="3"/>
  <c r="Z19" i="3"/>
  <c r="Z11" i="3"/>
  <c r="Z3" i="3"/>
  <c r="X39" i="3"/>
  <c r="W103" i="3"/>
  <c r="W23" i="3"/>
  <c r="W121" i="3"/>
  <c r="W117" i="3"/>
  <c r="W113" i="3"/>
  <c r="W109" i="3"/>
  <c r="W105" i="3"/>
  <c r="W101" i="3"/>
  <c r="W97" i="3"/>
  <c r="W93" i="3"/>
  <c r="W89" i="3"/>
  <c r="W85" i="3"/>
  <c r="W81" i="3"/>
  <c r="W77" i="3"/>
  <c r="W73" i="3"/>
  <c r="W69" i="3"/>
  <c r="W65" i="3"/>
  <c r="W61" i="3"/>
  <c r="W57" i="3"/>
  <c r="W53" i="3"/>
  <c r="W49" i="3"/>
  <c r="W45" i="3"/>
  <c r="W41" i="3"/>
  <c r="W37" i="3"/>
  <c r="W33" i="3"/>
  <c r="W29" i="3"/>
  <c r="W25" i="3"/>
  <c r="W21" i="3"/>
  <c r="W17" i="3"/>
  <c r="W13" i="3"/>
  <c r="W9" i="3"/>
  <c r="W5" i="3"/>
  <c r="W120" i="3"/>
  <c r="W116" i="3"/>
  <c r="W112" i="3"/>
  <c r="W108" i="3"/>
  <c r="W104" i="3"/>
  <c r="W100" i="3"/>
  <c r="W96" i="3"/>
  <c r="W92" i="3"/>
  <c r="W88" i="3"/>
  <c r="W84" i="3"/>
  <c r="W80" i="3"/>
  <c r="W76" i="3"/>
  <c r="W72" i="3"/>
  <c r="W68" i="3"/>
  <c r="W64" i="3"/>
  <c r="W60" i="3"/>
  <c r="W56" i="3"/>
  <c r="W52" i="3"/>
  <c r="W48" i="3"/>
  <c r="W44" i="3"/>
  <c r="W40" i="3"/>
  <c r="W36" i="3"/>
  <c r="W32" i="3"/>
  <c r="W28" i="3"/>
  <c r="W24" i="3"/>
  <c r="W20" i="3"/>
  <c r="W16" i="3"/>
  <c r="W12" i="3"/>
  <c r="W8" i="3"/>
  <c r="W4" i="3"/>
  <c r="Z105" i="3"/>
  <c r="Z101" i="3"/>
  <c r="Z97" i="3"/>
  <c r="Z93" i="3"/>
  <c r="Z89" i="3"/>
  <c r="Z85" i="3"/>
  <c r="Z81" i="3"/>
  <c r="Z77" i="3"/>
  <c r="Z73" i="3"/>
  <c r="Z69" i="3"/>
  <c r="Z65" i="3"/>
  <c r="Z61" i="3"/>
  <c r="Z57" i="3"/>
  <c r="Z53" i="3"/>
  <c r="Z49" i="3"/>
  <c r="Z45" i="3"/>
  <c r="Z41" i="3"/>
  <c r="Z37" i="3"/>
  <c r="Z33" i="3"/>
  <c r="Z29" i="3"/>
  <c r="Z25" i="3"/>
  <c r="Z21" i="3"/>
  <c r="Z17" i="3"/>
  <c r="Z13" i="3"/>
  <c r="Z9" i="3"/>
  <c r="Z5" i="3"/>
  <c r="Z108" i="3"/>
  <c r="Z104" i="3"/>
  <c r="Z100" i="3"/>
  <c r="Z96" i="3"/>
  <c r="Z92" i="3"/>
  <c r="Z88" i="3"/>
  <c r="Z84" i="3"/>
  <c r="Z80" i="3"/>
  <c r="Z76" i="3"/>
  <c r="Z72" i="3"/>
  <c r="Z68" i="3"/>
  <c r="Z64" i="3"/>
  <c r="Z60" i="3"/>
  <c r="Z56" i="3"/>
  <c r="Z52" i="3"/>
  <c r="Z48" i="3"/>
  <c r="Z44" i="3"/>
  <c r="Z40" i="3"/>
  <c r="Z36" i="3"/>
  <c r="Z32" i="3"/>
  <c r="Z28" i="3"/>
  <c r="Z24" i="3"/>
  <c r="Z20" i="3"/>
  <c r="Z16" i="3"/>
  <c r="Z12" i="3"/>
  <c r="Z8" i="3"/>
  <c r="Z4" i="3"/>
  <c r="Z112" i="3"/>
  <c r="X71" i="3"/>
  <c r="Z116" i="3"/>
  <c r="Z111" i="3"/>
  <c r="X119" i="3"/>
  <c r="Z120" i="3"/>
  <c r="Z115" i="3"/>
  <c r="Z121" i="3"/>
  <c r="Z117" i="3"/>
  <c r="Z113" i="3"/>
  <c r="X111" i="3"/>
  <c r="X95" i="3"/>
  <c r="X79" i="3"/>
  <c r="X63" i="3"/>
  <c r="X47" i="3"/>
  <c r="X31" i="3"/>
  <c r="X15" i="3"/>
  <c r="Z109" i="3"/>
  <c r="V115" i="3"/>
  <c r="V107" i="3"/>
  <c r="V99" i="3"/>
  <c r="V91" i="3"/>
  <c r="V83" i="3"/>
  <c r="V75" i="3"/>
  <c r="V67" i="3"/>
  <c r="V59" i="3"/>
  <c r="V51" i="3"/>
  <c r="V43" i="3"/>
  <c r="V35" i="3"/>
  <c r="V27" i="3"/>
  <c r="V19" i="3"/>
  <c r="AT3" i="4" s="1" a="1"/>
  <c r="AT3" i="4" s="1"/>
  <c r="V11" i="3"/>
  <c r="V3" i="3"/>
  <c r="X107" i="3"/>
  <c r="X91" i="3"/>
  <c r="X75" i="3"/>
  <c r="X59" i="3"/>
  <c r="X43" i="3"/>
  <c r="X27" i="3"/>
  <c r="X11" i="3"/>
  <c r="V119" i="3"/>
  <c r="V111" i="3"/>
  <c r="V103" i="3"/>
  <c r="V95" i="3"/>
  <c r="V87" i="3"/>
  <c r="V79" i="3"/>
  <c r="V71" i="3"/>
  <c r="V63" i="3"/>
  <c r="V55" i="3"/>
  <c r="V47" i="3"/>
  <c r="V39" i="3"/>
  <c r="AM3" i="4" s="1" a="1"/>
  <c r="AM3" i="4" s="1"/>
  <c r="V31" i="3"/>
  <c r="V23" i="3"/>
  <c r="V15" i="3"/>
  <c r="V7" i="3"/>
  <c r="X115" i="3"/>
  <c r="X99" i="3"/>
  <c r="X83" i="3"/>
  <c r="X67" i="3"/>
  <c r="X51" i="3"/>
  <c r="X35" i="3"/>
  <c r="X19" i="3"/>
  <c r="X3" i="3"/>
  <c r="X114" i="3"/>
  <c r="X106" i="3"/>
  <c r="X98" i="3"/>
  <c r="X90" i="3"/>
  <c r="X82" i="3"/>
  <c r="X74" i="3"/>
  <c r="X66" i="3"/>
  <c r="X58" i="3"/>
  <c r="X50" i="3"/>
  <c r="X42" i="3"/>
  <c r="X34" i="3"/>
  <c r="X26" i="3"/>
  <c r="X18" i="3"/>
  <c r="X10" i="3"/>
  <c r="X118" i="3"/>
  <c r="X110" i="3"/>
  <c r="X102" i="3"/>
  <c r="X94" i="3"/>
  <c r="X86" i="3"/>
  <c r="X78" i="3"/>
  <c r="X70" i="3"/>
  <c r="X62" i="3"/>
  <c r="X54" i="3"/>
  <c r="X46" i="3"/>
  <c r="X38" i="3"/>
  <c r="X30" i="3"/>
  <c r="X22" i="3"/>
  <c r="X14" i="3"/>
  <c r="X6" i="3"/>
  <c r="X109" i="3"/>
  <c r="V113" i="3"/>
  <c r="AU3" i="4" s="1" a="1"/>
  <c r="AU3" i="4" s="1"/>
  <c r="X45" i="3"/>
  <c r="V49" i="3"/>
  <c r="AP3" i="4" s="1" a="1"/>
  <c r="AP3" i="4" s="1"/>
  <c r="V97" i="3"/>
  <c r="AS3" i="4" s="1" a="1"/>
  <c r="AS3" i="4" s="1"/>
  <c r="V33" i="3"/>
  <c r="X93" i="3"/>
  <c r="X29" i="3"/>
  <c r="V81" i="3"/>
  <c r="V17" i="3"/>
  <c r="X77" i="3"/>
  <c r="X13" i="3"/>
  <c r="V65" i="3"/>
  <c r="X61" i="3"/>
  <c r="Y121" i="3"/>
  <c r="Y117" i="3"/>
  <c r="Y113" i="3"/>
  <c r="Y109" i="3"/>
  <c r="Y105" i="3"/>
  <c r="Y101" i="3"/>
  <c r="Y97" i="3"/>
  <c r="Y93" i="3"/>
  <c r="Y89" i="3"/>
  <c r="Y85" i="3"/>
  <c r="Y81" i="3"/>
  <c r="Y77" i="3"/>
  <c r="Y73" i="3"/>
  <c r="Y69" i="3"/>
  <c r="Y65" i="3"/>
  <c r="Y61" i="3"/>
  <c r="Y57" i="3"/>
  <c r="Y53" i="3"/>
  <c r="Y49" i="3"/>
  <c r="Y45" i="3"/>
  <c r="Y41" i="3"/>
  <c r="Y37" i="3"/>
  <c r="Y33" i="3"/>
  <c r="Y29" i="3"/>
  <c r="Y25" i="3"/>
  <c r="Y21" i="3"/>
  <c r="Y17" i="3"/>
  <c r="Y13" i="3"/>
  <c r="Y9" i="3"/>
  <c r="Y5" i="3"/>
  <c r="Y120" i="3"/>
  <c r="Y116" i="3"/>
  <c r="Y112" i="3"/>
  <c r="Y108" i="3"/>
  <c r="Y104" i="3"/>
  <c r="Y100" i="3"/>
  <c r="Y96" i="3"/>
  <c r="Y92" i="3"/>
  <c r="Y88" i="3"/>
  <c r="Y84" i="3"/>
  <c r="Y80" i="3"/>
  <c r="Y76" i="3"/>
  <c r="Y72" i="3"/>
  <c r="Y68" i="3"/>
  <c r="Y64" i="3"/>
  <c r="Y60" i="3"/>
  <c r="Y56" i="3"/>
  <c r="Y52" i="3"/>
  <c r="Y48" i="3"/>
  <c r="Y44" i="3"/>
  <c r="Y40" i="3"/>
  <c r="Y36" i="3"/>
  <c r="Y32" i="3"/>
  <c r="Y28" i="3"/>
  <c r="Y24" i="3"/>
  <c r="Y20" i="3"/>
  <c r="Y16" i="3"/>
  <c r="Y12" i="3"/>
  <c r="Y8" i="3"/>
  <c r="Y4" i="3"/>
  <c r="Y119" i="3"/>
  <c r="Y115" i="3"/>
  <c r="Y111" i="3"/>
  <c r="Y107" i="3"/>
  <c r="Y103" i="3"/>
  <c r="Y99" i="3"/>
  <c r="Y95" i="3"/>
  <c r="Y91" i="3"/>
  <c r="Y87" i="3"/>
  <c r="Y83" i="3"/>
  <c r="Y79" i="3"/>
  <c r="Y75" i="3"/>
  <c r="Y71" i="3"/>
  <c r="Y67" i="3"/>
  <c r="Y63" i="3"/>
  <c r="Y59" i="3"/>
  <c r="Y55" i="3"/>
  <c r="Y51" i="3"/>
  <c r="Y47" i="3"/>
  <c r="Y43" i="3"/>
  <c r="Y39" i="3"/>
  <c r="Y35" i="3"/>
  <c r="Y31" i="3"/>
  <c r="Y27" i="3"/>
  <c r="Y23" i="3"/>
  <c r="Y19" i="3"/>
  <c r="Y15" i="3"/>
  <c r="Y11" i="3"/>
  <c r="Y7" i="3"/>
  <c r="Y3" i="3"/>
  <c r="Y118" i="3"/>
  <c r="Y114" i="3"/>
  <c r="Y110" i="3"/>
  <c r="Y106" i="3"/>
  <c r="Y102" i="3"/>
  <c r="Y98" i="3"/>
  <c r="Y94" i="3"/>
  <c r="Y90" i="3"/>
  <c r="Y86" i="3"/>
  <c r="Y82" i="3"/>
  <c r="Y78" i="3"/>
  <c r="Y74" i="3"/>
  <c r="Y70" i="3"/>
  <c r="Y66" i="3"/>
  <c r="Y62" i="3"/>
  <c r="Y58" i="3"/>
  <c r="Y54" i="3"/>
  <c r="Y50" i="3"/>
  <c r="Y46" i="3"/>
  <c r="Y42" i="3"/>
  <c r="Y38" i="3"/>
  <c r="Y34" i="3"/>
  <c r="Y30" i="3"/>
  <c r="Y26" i="3"/>
  <c r="Y22" i="3"/>
  <c r="Y18" i="3"/>
  <c r="Y14" i="3"/>
  <c r="Y10" i="3"/>
  <c r="Y6" i="3"/>
  <c r="Y2" i="3"/>
  <c r="V117" i="3"/>
  <c r="AK3" i="4" s="1" a="1"/>
  <c r="AK3" i="4" s="1"/>
  <c r="V101" i="3"/>
  <c r="V85" i="3"/>
  <c r="V69" i="3"/>
  <c r="V53" i="3"/>
  <c r="V37" i="3"/>
  <c r="V21" i="3"/>
  <c r="V5" i="3"/>
  <c r="AX3" i="4" s="1" a="1"/>
  <c r="AX3" i="4" s="1"/>
  <c r="X113" i="3"/>
  <c r="X97" i="3"/>
  <c r="X81" i="3"/>
  <c r="X65" i="3"/>
  <c r="X49" i="3"/>
  <c r="X33" i="3"/>
  <c r="X17" i="3"/>
  <c r="V121" i="3"/>
  <c r="V105" i="3"/>
  <c r="V89" i="3"/>
  <c r="V73" i="3"/>
  <c r="V57" i="3"/>
  <c r="V41" i="3"/>
  <c r="V25" i="3"/>
  <c r="V9" i="3"/>
  <c r="X117" i="3"/>
  <c r="X101" i="3"/>
  <c r="X85" i="3"/>
  <c r="X69" i="3"/>
  <c r="X53" i="3"/>
  <c r="X37" i="3"/>
  <c r="X21" i="3"/>
  <c r="X5" i="3"/>
  <c r="V109" i="3"/>
  <c r="V93" i="3"/>
  <c r="V77" i="3"/>
  <c r="V61" i="3"/>
  <c r="V45" i="3"/>
  <c r="V29" i="3"/>
  <c r="V13" i="3"/>
  <c r="X121" i="3"/>
  <c r="X105" i="3"/>
  <c r="X89" i="3"/>
  <c r="X73" i="3"/>
  <c r="X57" i="3"/>
  <c r="X41" i="3"/>
  <c r="X25" i="3"/>
  <c r="X9" i="3"/>
  <c r="X120" i="3"/>
  <c r="X116" i="3"/>
  <c r="X112" i="3"/>
  <c r="X108" i="3"/>
  <c r="X104" i="3"/>
  <c r="X100" i="3"/>
  <c r="X96" i="3"/>
  <c r="X92" i="3"/>
  <c r="X88" i="3"/>
  <c r="X84" i="3"/>
  <c r="X80" i="3"/>
  <c r="X76" i="3"/>
  <c r="X72" i="3"/>
  <c r="X68" i="3"/>
  <c r="X64" i="3"/>
  <c r="X60" i="3"/>
  <c r="X56" i="3"/>
  <c r="X52" i="3"/>
  <c r="X48" i="3"/>
  <c r="X44" i="3"/>
  <c r="X40" i="3"/>
  <c r="X36" i="3"/>
  <c r="X32" i="3"/>
  <c r="X28" i="3"/>
  <c r="X24" i="3"/>
  <c r="X20" i="3"/>
  <c r="X16" i="3"/>
  <c r="X12" i="3"/>
  <c r="X8" i="3"/>
  <c r="X4" i="3"/>
  <c r="V120" i="3"/>
  <c r="V116" i="3"/>
  <c r="V112" i="3"/>
  <c r="V108" i="3"/>
  <c r="V104" i="3"/>
  <c r="V100" i="3"/>
  <c r="V96" i="3"/>
  <c r="V92" i="3"/>
  <c r="V88" i="3"/>
  <c r="V84" i="3"/>
  <c r="V80" i="3"/>
  <c r="AL3" i="4" s="1" a="1"/>
  <c r="AL3" i="4" s="1"/>
  <c r="V76" i="3"/>
  <c r="V72" i="3"/>
  <c r="V68" i="3"/>
  <c r="V64" i="3"/>
  <c r="V60" i="3"/>
  <c r="AW3" i="4" s="1" a="1"/>
  <c r="AW3" i="4" s="1"/>
  <c r="V56" i="3"/>
  <c r="V52" i="3"/>
  <c r="V48" i="3"/>
  <c r="V44" i="3"/>
  <c r="V40" i="3"/>
  <c r="V36" i="3"/>
  <c r="V32" i="3"/>
  <c r="AN3" i="4" s="1" a="1"/>
  <c r="AN3" i="4" s="1"/>
  <c r="V28" i="3"/>
  <c r="V24" i="3"/>
  <c r="V20" i="3"/>
  <c r="V16" i="3"/>
  <c r="V12" i="3"/>
  <c r="V8" i="3"/>
  <c r="V4" i="3"/>
  <c r="X2" i="3"/>
  <c r="W2" i="3"/>
  <c r="AQ18" i="4" l="1" a="1"/>
  <c r="AQ18" i="4" s="1"/>
  <c r="AY10" i="4" a="1"/>
  <c r="AY10" i="4" s="1"/>
  <c r="AW18" i="4" a="1"/>
  <c r="AW18" i="4" s="1"/>
  <c r="AY16" i="4" a="1"/>
  <c r="AY16" i="4" s="1"/>
  <c r="AT18" i="4" a="1"/>
  <c r="AT18" i="4" s="1"/>
  <c r="AY13" i="4" a="1"/>
  <c r="AY13" i="4" s="1"/>
  <c r="AN18" i="4" a="1"/>
  <c r="AN18" i="4" s="1"/>
  <c r="AY7" i="4" a="1"/>
  <c r="AY7" i="4" s="1"/>
  <c r="AK18" i="4" a="1"/>
  <c r="AK18" i="4" s="1"/>
  <c r="AY4" i="4" a="1"/>
  <c r="AY4" i="4" s="1"/>
  <c r="AL18" i="4" a="1"/>
  <c r="AL18" i="4" s="1"/>
  <c r="AY5" i="4" a="1"/>
  <c r="AY5" i="4" s="1"/>
  <c r="AP18" i="4" a="1"/>
  <c r="AP18" i="4" s="1"/>
  <c r="AY9" i="4" a="1"/>
  <c r="AY9" i="4" s="1"/>
  <c r="AS18" i="4" a="1"/>
  <c r="AS18" i="4" s="1"/>
  <c r="AY12" i="4" a="1"/>
  <c r="AY12" i="4" s="1"/>
  <c r="AU18" i="4" a="1"/>
  <c r="AU18" i="4" s="1"/>
  <c r="AY14" i="4" a="1"/>
  <c r="AY14" i="4" s="1"/>
  <c r="AR18" i="4" a="1"/>
  <c r="AR18" i="4" s="1"/>
  <c r="AY11" i="4" a="1"/>
  <c r="AY11" i="4" s="1"/>
  <c r="AM18" i="4" a="1"/>
  <c r="AM18" i="4" s="1"/>
  <c r="AY6" i="4" a="1"/>
  <c r="AY6" i="4" s="1"/>
  <c r="AX18" i="4" a="1"/>
  <c r="AX18" i="4" s="1"/>
  <c r="AY17" i="4" a="1"/>
  <c r="AY17" i="4" s="1"/>
  <c r="AV18" i="4" a="1"/>
  <c r="AV18" i="4" s="1"/>
  <c r="AY15" i="4" a="1"/>
  <c r="AY15" i="4" s="1"/>
  <c r="AO18" i="4" a="1"/>
  <c r="AO18" i="4" s="1"/>
  <c r="AY8" i="4" a="1"/>
  <c r="AY8" i="4" s="1"/>
  <c r="AW17" i="4" a="1"/>
  <c r="AW17" i="4" s="1"/>
  <c r="AX16" i="4" a="1"/>
  <c r="AX16" i="4" s="1"/>
  <c r="AV17" i="4" a="1"/>
  <c r="AV17" i="4" s="1"/>
  <c r="AX15" i="4" a="1"/>
  <c r="AX15" i="4" s="1"/>
  <c r="AT17" i="4" a="1"/>
  <c r="AT17" i="4" s="1"/>
  <c r="AX13" i="4" a="1"/>
  <c r="AX13" i="4" s="1"/>
  <c r="AU17" i="4" a="1"/>
  <c r="AU17" i="4" s="1"/>
  <c r="AX14" i="4" a="1"/>
  <c r="AX14" i="4" s="1"/>
  <c r="AR17" i="4" a="1"/>
  <c r="AR17" i="4" s="1"/>
  <c r="AX11" i="4" a="1"/>
  <c r="AX11" i="4" s="1"/>
  <c r="AQ17" i="4" a="1"/>
  <c r="AQ17" i="4" s="1"/>
  <c r="AX10" i="4" a="1"/>
  <c r="AX10" i="4" s="1"/>
  <c r="AM17" i="4" a="1"/>
  <c r="AM17" i="4" s="1"/>
  <c r="AX6" i="4" a="1"/>
  <c r="AX6" i="4" s="1"/>
  <c r="AO17" i="4" a="1"/>
  <c r="AO17" i="4" s="1"/>
  <c r="AX8" i="4" a="1"/>
  <c r="AX8" i="4" s="1"/>
  <c r="AL17" i="4" a="1"/>
  <c r="AL17" i="4" s="1"/>
  <c r="AX5" i="4" a="1"/>
  <c r="AX5" i="4" s="1"/>
  <c r="AK17" i="4" a="1"/>
  <c r="AK17" i="4" s="1"/>
  <c r="AX4" i="4" a="1"/>
  <c r="AX4" i="4" s="1"/>
  <c r="AP17" i="4" a="1"/>
  <c r="AP17" i="4" s="1"/>
  <c r="AX9" i="4" a="1"/>
  <c r="AX9" i="4" s="1"/>
  <c r="AS17" i="4" a="1"/>
  <c r="AS17" i="4" s="1"/>
  <c r="AX12" i="4" a="1"/>
  <c r="AX12" i="4" s="1"/>
  <c r="AN17" i="4" a="1"/>
  <c r="AN17" i="4" s="1"/>
  <c r="AX7" i="4" a="1"/>
  <c r="AX7" i="4" s="1"/>
  <c r="AO16" i="4" a="1"/>
  <c r="AO16" i="4" s="1"/>
  <c r="AW8" i="4" a="1"/>
  <c r="AW8" i="4" s="1"/>
  <c r="AV16" i="4" a="1"/>
  <c r="AV16" i="4" s="1"/>
  <c r="AW15" i="4" a="1"/>
  <c r="AW15" i="4" s="1"/>
  <c r="AU16" i="4" a="1"/>
  <c r="AU16" i="4" s="1"/>
  <c r="AW14" i="4" a="1"/>
  <c r="AW14" i="4" s="1"/>
  <c r="AS16" i="4" a="1"/>
  <c r="AS16" i="4" s="1"/>
  <c r="AW12" i="4" a="1"/>
  <c r="AW12" i="4" s="1"/>
  <c r="AN16" i="4" a="1"/>
  <c r="AN16" i="4" s="1"/>
  <c r="AW7" i="4" a="1"/>
  <c r="AW7" i="4" s="1"/>
  <c r="AK16" i="4" a="1"/>
  <c r="AK16" i="4" s="1"/>
  <c r="AW4" i="4" a="1"/>
  <c r="AW4" i="4" s="1"/>
  <c r="AL16" i="4" a="1"/>
  <c r="AL16" i="4" s="1"/>
  <c r="AW5" i="4" a="1"/>
  <c r="AW5" i="4" s="1"/>
  <c r="AP16" i="4" a="1"/>
  <c r="AP16" i="4" s="1"/>
  <c r="AW9" i="4" a="1"/>
  <c r="AW9" i="4" s="1"/>
  <c r="AQ16" i="4" a="1"/>
  <c r="AQ16" i="4" s="1"/>
  <c r="AW10" i="4" a="1"/>
  <c r="AW10" i="4" s="1"/>
  <c r="AT16" i="4" a="1"/>
  <c r="AT16" i="4" s="1"/>
  <c r="AW13" i="4" a="1"/>
  <c r="AW13" i="4" s="1"/>
  <c r="AM16" i="4" a="1"/>
  <c r="AM16" i="4" s="1"/>
  <c r="AW6" i="4" a="1"/>
  <c r="AW6" i="4" s="1"/>
  <c r="AR16" i="4" a="1"/>
  <c r="AR16" i="4" s="1"/>
  <c r="AW11" i="4" a="1"/>
  <c r="AW11" i="4" s="1"/>
  <c r="AU15" i="4" a="1"/>
  <c r="AU15" i="4" s="1"/>
  <c r="AV14" i="4" a="1"/>
  <c r="AV14" i="4" s="1"/>
  <c r="AP15" i="4" a="1"/>
  <c r="AP15" i="4" s="1"/>
  <c r="AV9" i="4" a="1"/>
  <c r="AV9" i="4" s="1"/>
  <c r="AT15" i="4" a="1"/>
  <c r="AT15" i="4" s="1"/>
  <c r="AV13" i="4" a="1"/>
  <c r="AV13" i="4" s="1"/>
  <c r="AK15" i="4" a="1"/>
  <c r="AK15" i="4" s="1"/>
  <c r="AV4" i="4" a="1"/>
  <c r="AV4" i="4" s="1"/>
  <c r="AS15" i="4" a="1"/>
  <c r="AS15" i="4" s="1"/>
  <c r="AV12" i="4" a="1"/>
  <c r="AV12" i="4" s="1"/>
  <c r="AQ15" i="4" a="1"/>
  <c r="AQ15" i="4" s="1"/>
  <c r="AV10" i="4" a="1"/>
  <c r="AV10" i="4" s="1"/>
  <c r="AM15" i="4" a="1"/>
  <c r="AM15" i="4" s="1"/>
  <c r="AV6" i="4" a="1"/>
  <c r="AV6" i="4" s="1"/>
  <c r="AN15" i="4" a="1"/>
  <c r="AN15" i="4" s="1"/>
  <c r="AV7" i="4" a="1"/>
  <c r="AV7" i="4" s="1"/>
  <c r="AL15" i="4" a="1"/>
  <c r="AL15" i="4" s="1"/>
  <c r="AV5" i="4" a="1"/>
  <c r="AV5" i="4" s="1"/>
  <c r="AO15" i="4" a="1"/>
  <c r="AO15" i="4" s="1"/>
  <c r="AV8" i="4" a="1"/>
  <c r="AV8" i="4" s="1"/>
  <c r="AR15" i="4" a="1"/>
  <c r="AR15" i="4" s="1"/>
  <c r="AV11" i="4" a="1"/>
  <c r="AV11" i="4" s="1"/>
  <c r="AN14" i="4" a="1"/>
  <c r="AN14" i="4" s="1"/>
  <c r="AU7" i="4" a="1"/>
  <c r="AU7" i="4" s="1"/>
  <c r="AQ14" i="4" a="1"/>
  <c r="AQ14" i="4" s="1"/>
  <c r="AU10" i="4" a="1"/>
  <c r="AU10" i="4" s="1"/>
  <c r="AO14" i="4" a="1"/>
  <c r="AO14" i="4" s="1"/>
  <c r="AU8" i="4" a="1"/>
  <c r="AU8" i="4" s="1"/>
  <c r="AS14" i="4" a="1"/>
  <c r="AS14" i="4" s="1"/>
  <c r="AU12" i="4" a="1"/>
  <c r="AU12" i="4" s="1"/>
  <c r="AT14" i="4" a="1"/>
  <c r="AT14" i="4" s="1"/>
  <c r="AU13" i="4" a="1"/>
  <c r="AU13" i="4" s="1"/>
  <c r="AM14" i="4" a="1"/>
  <c r="AM14" i="4" s="1"/>
  <c r="AU6" i="4" a="1"/>
  <c r="AU6" i="4" s="1"/>
  <c r="AP14" i="4" a="1"/>
  <c r="AP14" i="4" s="1"/>
  <c r="AU9" i="4" a="1"/>
  <c r="AU9" i="4" s="1"/>
  <c r="AR14" i="4" a="1"/>
  <c r="AR14" i="4" s="1"/>
  <c r="AU11" i="4" a="1"/>
  <c r="AU11" i="4" s="1"/>
  <c r="AK14" i="4" a="1"/>
  <c r="AK14" i="4" s="1"/>
  <c r="AU4" i="4" a="1"/>
  <c r="AU4" i="4" s="1"/>
  <c r="AL14" i="4" a="1"/>
  <c r="AL14" i="4" s="1"/>
  <c r="AU5" i="4" a="1"/>
  <c r="AU5" i="4" s="1"/>
  <c r="AL13" i="4" a="1"/>
  <c r="AL13" i="4" s="1"/>
  <c r="AT5" i="4" a="1"/>
  <c r="AT5" i="4" s="1"/>
  <c r="AP13" i="4" a="1"/>
  <c r="AP13" i="4" s="1"/>
  <c r="AT9" i="4" a="1"/>
  <c r="AT9" i="4" s="1"/>
  <c r="AS13" i="4" a="1"/>
  <c r="AS13" i="4" s="1"/>
  <c r="AT12" i="4" a="1"/>
  <c r="AT12" i="4" s="1"/>
  <c r="AO13" i="4" a="1"/>
  <c r="AO13" i="4" s="1"/>
  <c r="AT8" i="4" a="1"/>
  <c r="AT8" i="4" s="1"/>
  <c r="AM13" i="4" a="1"/>
  <c r="AM13" i="4" s="1"/>
  <c r="AT6" i="4" a="1"/>
  <c r="AT6" i="4" s="1"/>
  <c r="AN13" i="4" a="1"/>
  <c r="AN13" i="4" s="1"/>
  <c r="AT7" i="4" a="1"/>
  <c r="AT7" i="4" s="1"/>
  <c r="AR13" i="4" a="1"/>
  <c r="AR13" i="4" s="1"/>
  <c r="AT11" i="4" a="1"/>
  <c r="AT11" i="4" s="1"/>
  <c r="AK13" i="4" a="1"/>
  <c r="AK13" i="4" s="1"/>
  <c r="AT4" i="4" a="1"/>
  <c r="AT4" i="4" s="1"/>
  <c r="AQ13" i="4" a="1"/>
  <c r="AQ13" i="4" s="1"/>
  <c r="AT10" i="4" a="1"/>
  <c r="AT10" i="4" s="1"/>
  <c r="AM12" i="4" a="1"/>
  <c r="AM12" i="4" s="1"/>
  <c r="AS6" i="4" a="1"/>
  <c r="AS6" i="4" s="1"/>
  <c r="AO12" i="4" a="1"/>
  <c r="AO12" i="4" s="1"/>
  <c r="AS8" i="4" a="1"/>
  <c r="AS8" i="4" s="1"/>
  <c r="AN12" i="4" a="1"/>
  <c r="AN12" i="4" s="1"/>
  <c r="AS7" i="4" a="1"/>
  <c r="AS7" i="4" s="1"/>
  <c r="AQ12" i="4" a="1"/>
  <c r="AQ12" i="4" s="1"/>
  <c r="AS10" i="4" a="1"/>
  <c r="AS10" i="4" s="1"/>
  <c r="AL12" i="4" a="1"/>
  <c r="AL12" i="4" s="1"/>
  <c r="AS5" i="4" a="1"/>
  <c r="AS5" i="4" s="1"/>
  <c r="AR12" i="4" a="1"/>
  <c r="AR12" i="4" s="1"/>
  <c r="AS11" i="4" a="1"/>
  <c r="AS11" i="4" s="1"/>
  <c r="AK12" i="4" a="1"/>
  <c r="AK12" i="4" s="1"/>
  <c r="AS4" i="4" a="1"/>
  <c r="AS4" i="4" s="1"/>
  <c r="AP12" i="4" a="1"/>
  <c r="AP12" i="4" s="1"/>
  <c r="AS9" i="4" a="1"/>
  <c r="AS9" i="4" s="1"/>
  <c r="AQ11" i="4" a="1"/>
  <c r="AQ11" i="4" s="1"/>
  <c r="AR10" i="4" a="1"/>
  <c r="AR10" i="4" s="1"/>
  <c r="AM11" i="4" a="1"/>
  <c r="AM11" i="4" s="1"/>
  <c r="AR6" i="4" a="1"/>
  <c r="AR6" i="4" s="1"/>
  <c r="AO11" i="4" a="1"/>
  <c r="AO11" i="4" s="1"/>
  <c r="AR8" i="4" a="1"/>
  <c r="AR8" i="4" s="1"/>
  <c r="AP11" i="4" a="1"/>
  <c r="AP11" i="4" s="1"/>
  <c r="AR9" i="4" a="1"/>
  <c r="AR9" i="4" s="1"/>
  <c r="AL11" i="4" a="1"/>
  <c r="AL11" i="4" s="1"/>
  <c r="AR5" i="4" a="1"/>
  <c r="AR5" i="4" s="1"/>
  <c r="AK11" i="4" a="1"/>
  <c r="AK11" i="4" s="1"/>
  <c r="AR4" i="4" a="1"/>
  <c r="AR4" i="4" s="1"/>
  <c r="AN11" i="4" a="1"/>
  <c r="AN11" i="4" s="1"/>
  <c r="AR7" i="4" a="1"/>
  <c r="AR7" i="4" s="1"/>
  <c r="AO10" i="4" a="1"/>
  <c r="AO10" i="4" s="1"/>
  <c r="AQ8" i="4" a="1"/>
  <c r="AQ8" i="4" s="1"/>
  <c r="AM10" i="4" a="1"/>
  <c r="AM10" i="4" s="1"/>
  <c r="AQ6" i="4" a="1"/>
  <c r="AQ6" i="4" s="1"/>
  <c r="AL10" i="4" a="1"/>
  <c r="AL10" i="4" s="1"/>
  <c r="AQ5" i="4" a="1"/>
  <c r="AQ5" i="4" s="1"/>
  <c r="AN10" i="4" a="1"/>
  <c r="AN10" i="4" s="1"/>
  <c r="AQ7" i="4" a="1"/>
  <c r="AQ7" i="4" s="1"/>
  <c r="AP10" i="4" a="1"/>
  <c r="AP10" i="4" s="1"/>
  <c r="AQ9" i="4" a="1"/>
  <c r="AQ9" i="4" s="1"/>
  <c r="AK10" i="4" a="1"/>
  <c r="AK10" i="4" s="1"/>
  <c r="AQ4" i="4" a="1"/>
  <c r="AQ4" i="4" s="1"/>
  <c r="AN9" i="4" a="1"/>
  <c r="AN9" i="4" s="1"/>
  <c r="AP7" i="4" a="1"/>
  <c r="AP7" i="4" s="1"/>
  <c r="AL9" i="4" a="1"/>
  <c r="AL9" i="4" s="1"/>
  <c r="AP5" i="4" a="1"/>
  <c r="AP5" i="4" s="1"/>
  <c r="AO9" i="4" a="1"/>
  <c r="AO9" i="4" s="1"/>
  <c r="AP8" i="4" a="1"/>
  <c r="AP8" i="4" s="1"/>
  <c r="AM9" i="4" a="1"/>
  <c r="AM9" i="4" s="1"/>
  <c r="AP6" i="4" a="1"/>
  <c r="AP6" i="4" s="1"/>
  <c r="AK9" i="4" a="1"/>
  <c r="AK9" i="4" s="1"/>
  <c r="AP4" i="4" a="1"/>
  <c r="AP4" i="4" s="1"/>
  <c r="AL8" i="4" a="1"/>
  <c r="AL8" i="4" s="1"/>
  <c r="AO5" i="4" a="1"/>
  <c r="AO5" i="4" s="1"/>
  <c r="AK8" i="4" a="1"/>
  <c r="AK8" i="4" s="1"/>
  <c r="AO4" i="4" a="1"/>
  <c r="AO4" i="4" s="1"/>
  <c r="AM8" i="4" a="1"/>
  <c r="AM8" i="4" s="1"/>
  <c r="AO6" i="4" a="1"/>
  <c r="AO6" i="4" s="1"/>
  <c r="AN8" i="4" a="1"/>
  <c r="AN8" i="4" s="1"/>
  <c r="AO7" i="4" a="1"/>
  <c r="AO7" i="4" s="1"/>
  <c r="AM7" i="4" a="1"/>
  <c r="AM7" i="4" s="1"/>
  <c r="AN6" i="4" a="1"/>
  <c r="AN6" i="4" s="1"/>
  <c r="AK7" i="4" a="1"/>
  <c r="AK7" i="4" s="1"/>
  <c r="AN4" i="4" a="1"/>
  <c r="AN4" i="4" s="1"/>
  <c r="AL7" i="4" a="1"/>
  <c r="AL7" i="4" s="1"/>
  <c r="AN5" i="4" a="1"/>
  <c r="AN5" i="4" s="1"/>
  <c r="AK6" i="4" a="1"/>
  <c r="AK6" i="4" s="1"/>
  <c r="AM4" i="4" a="1"/>
  <c r="AM4" i="4" s="1"/>
  <c r="AL6" i="4" a="1"/>
  <c r="AL6" i="4" s="1"/>
  <c r="AM5" i="4" a="1"/>
  <c r="AM5" i="4" s="1"/>
  <c r="AK5" i="4" a="1"/>
  <c r="AK5" i="4" s="1"/>
  <c r="AL4" i="4" a="1"/>
  <c r="AL4" i="4" s="1"/>
  <c r="AJ5" i="4" a="1"/>
  <c r="AJ5" i="4" s="1"/>
  <c r="AJ15" i="4" a="1"/>
  <c r="AJ15" i="4" s="1"/>
  <c r="AJ18" i="4" a="1"/>
  <c r="AJ18" i="4" s="1"/>
  <c r="AJ14" i="4" a="1"/>
  <c r="AJ14" i="4" s="1"/>
  <c r="AJ12" i="4" a="1"/>
  <c r="AJ12" i="4" s="1"/>
  <c r="AJ9" i="4" a="1"/>
  <c r="AJ9" i="4" s="1"/>
  <c r="AJ13" i="4" a="1"/>
  <c r="AJ13" i="4" s="1"/>
  <c r="AJ11" i="4" a="1"/>
  <c r="AJ11" i="4" s="1"/>
  <c r="AJ8" i="4" a="1"/>
  <c r="AJ8" i="4" s="1"/>
  <c r="AJ16" i="4" a="1"/>
  <c r="AJ16" i="4" s="1"/>
  <c r="AJ7" i="4" a="1"/>
  <c r="AJ7" i="4" s="1"/>
  <c r="AJ6" i="4" a="1"/>
  <c r="AJ6" i="4" s="1"/>
  <c r="AJ10" i="4" a="1"/>
  <c r="AJ10" i="4" s="1"/>
  <c r="AJ4" i="4" a="1"/>
  <c r="AJ4" i="4" s="1"/>
  <c r="AJ17" i="4" a="1"/>
  <c r="AJ17" i="4" s="1"/>
  <c r="AH3" i="4"/>
  <c r="AH11" i="4"/>
  <c r="AH4" i="4"/>
  <c r="AH12" i="4"/>
  <c r="AH5" i="4"/>
  <c r="AH13" i="4"/>
  <c r="AH6" i="4"/>
  <c r="AH14" i="4"/>
  <c r="AH7" i="4"/>
  <c r="AH15" i="4"/>
  <c r="AH8" i="4"/>
  <c r="AH16" i="4"/>
  <c r="AH9" i="4"/>
  <c r="AH17" i="4"/>
  <c r="AH10" i="4"/>
  <c r="AH18" i="4"/>
  <c r="AG3" i="4"/>
  <c r="AG11" i="4"/>
  <c r="AG4" i="4"/>
  <c r="AG12" i="4"/>
  <c r="AG5" i="4"/>
  <c r="AG13" i="4"/>
  <c r="AG6" i="4"/>
  <c r="AG14" i="4"/>
  <c r="AG7" i="4"/>
  <c r="AG15" i="4"/>
  <c r="AG8" i="4"/>
  <c r="AG16" i="4"/>
  <c r="AG9" i="4"/>
  <c r="AG17" i="4"/>
  <c r="AG10" i="4"/>
  <c r="AG18" i="4"/>
  <c r="AN14" i="5"/>
  <c r="AU7" i="5"/>
  <c r="AO17" i="5"/>
  <c r="AX8" i="5"/>
  <c r="AS4" i="5"/>
  <c r="AK12" i="5"/>
  <c r="AM5" i="5"/>
  <c r="AL6" i="5"/>
  <c r="AT14" i="5"/>
  <c r="AU13" i="5"/>
  <c r="AW8" i="5"/>
  <c r="AO16" i="5"/>
  <c r="AW3" i="5"/>
  <c r="AJ16" i="5"/>
  <c r="AP5" i="5"/>
  <c r="AL9" i="5"/>
  <c r="AV4" i="5"/>
  <c r="AK15" i="5"/>
  <c r="AQ14" i="5"/>
  <c r="AU10" i="5"/>
  <c r="AV12" i="5"/>
  <c r="AS15" i="5"/>
  <c r="AM10" i="5"/>
  <c r="AQ6" i="5"/>
  <c r="AR17" i="5"/>
  <c r="AX11" i="5"/>
  <c r="AW6" i="5"/>
  <c r="AM16" i="5"/>
  <c r="AS14" i="5"/>
  <c r="AU12" i="5"/>
  <c r="AT3" i="5"/>
  <c r="AJ13" i="5"/>
  <c r="AR7" i="5"/>
  <c r="AN11" i="5"/>
  <c r="AS9" i="5"/>
  <c r="AP12" i="5"/>
  <c r="AY10" i="5"/>
  <c r="AQ18" i="5"/>
  <c r="AV10" i="5"/>
  <c r="AQ15" i="5"/>
  <c r="AM13" i="5"/>
  <c r="AT6" i="5"/>
  <c r="AW12" i="5"/>
  <c r="AS16" i="5"/>
  <c r="AO18" i="5"/>
  <c r="AY8" i="5"/>
  <c r="AN12" i="5"/>
  <c r="AS7" i="5"/>
  <c r="AU18" i="5"/>
  <c r="AY14" i="5"/>
  <c r="AR10" i="5"/>
  <c r="AQ11" i="5"/>
  <c r="AW17" i="5"/>
  <c r="AX16" i="5"/>
  <c r="AT5" i="5"/>
  <c r="AL13" i="5"/>
  <c r="AM9" i="5"/>
  <c r="AP6" i="5"/>
  <c r="AS5" i="5"/>
  <c r="AL12" i="5"/>
  <c r="AO5" i="5"/>
  <c r="AL8" i="5"/>
  <c r="AP18" i="5"/>
  <c r="AY9" i="5"/>
  <c r="AV16" i="5"/>
  <c r="AW15" i="5"/>
  <c r="AN6" i="5"/>
  <c r="AM7" i="5"/>
  <c r="AK3" i="5"/>
  <c r="AJ4" i="5"/>
  <c r="AQ13" i="5"/>
  <c r="AT10" i="5"/>
  <c r="AO10" i="5"/>
  <c r="AQ8" i="5"/>
  <c r="AO4" i="5"/>
  <c r="AK8" i="5"/>
  <c r="AW10" i="5"/>
  <c r="AQ16" i="5"/>
  <c r="AX14" i="5"/>
  <c r="AU17" i="5"/>
  <c r="AV6" i="5"/>
  <c r="AM15" i="5"/>
  <c r="AS17" i="5"/>
  <c r="AX12" i="5"/>
  <c r="AO3" i="5"/>
  <c r="AJ8" i="5"/>
  <c r="AT9" i="5"/>
  <c r="AP13" i="5"/>
  <c r="AN17" i="5"/>
  <c r="AX7" i="5"/>
  <c r="AK6" i="5"/>
  <c r="AM4" i="5"/>
  <c r="AK18" i="5"/>
  <c r="AY4" i="5"/>
  <c r="AN9" i="5"/>
  <c r="AP7" i="5"/>
  <c r="AR4" i="5"/>
  <c r="AK11" i="5"/>
  <c r="AM17" i="5"/>
  <c r="AX6" i="5"/>
  <c r="AP14" i="5"/>
  <c r="AU9" i="5"/>
  <c r="AN3" i="5"/>
  <c r="AJ7" i="5"/>
  <c r="AU16" i="5"/>
  <c r="AW14" i="5"/>
  <c r="AV5" i="5"/>
  <c r="AL15" i="5"/>
  <c r="AR13" i="5"/>
  <c r="AT11" i="5"/>
  <c r="AK14" i="5"/>
  <c r="AU4" i="5"/>
  <c r="AY6" i="5"/>
  <c r="AM18" i="5"/>
  <c r="AR6" i="5"/>
  <c r="AM11" i="5"/>
  <c r="AU5" i="5"/>
  <c r="AL14" i="5"/>
  <c r="AN10" i="5"/>
  <c r="AQ7" i="5"/>
  <c r="AN4" i="5"/>
  <c r="AK7" i="5"/>
  <c r="AK10" i="5"/>
  <c r="AQ4" i="5"/>
  <c r="AV3" i="5"/>
  <c r="AJ15" i="5"/>
  <c r="AL3" i="5"/>
  <c r="AJ5" i="5"/>
  <c r="AV9" i="5"/>
  <c r="AP15" i="5"/>
  <c r="AO6" i="5"/>
  <c r="AM8" i="5"/>
  <c r="AY5" i="5"/>
  <c r="AL18" i="5"/>
  <c r="AV13" i="5"/>
  <c r="AT15" i="5"/>
  <c r="AW18" i="5"/>
  <c r="AY16" i="5"/>
  <c r="AW4" i="5"/>
  <c r="AK16" i="5"/>
  <c r="AV11" i="5"/>
  <c r="AR15" i="5"/>
  <c r="AX3" i="5"/>
  <c r="AJ17" i="5"/>
  <c r="AS6" i="5"/>
  <c r="AM12" i="5"/>
  <c r="AY3" i="5"/>
  <c r="AJ18" i="5"/>
  <c r="AR3" i="5"/>
  <c r="AJ11" i="5"/>
  <c r="AX13" i="5"/>
  <c r="AT17" i="5"/>
  <c r="AR5" i="5"/>
  <c r="AL11" i="5"/>
  <c r="AP3" i="5"/>
  <c r="AJ9" i="5"/>
  <c r="AS8" i="5"/>
  <c r="AO12" i="5"/>
  <c r="AV14" i="5"/>
  <c r="AU15" i="5"/>
  <c r="AV18" i="5"/>
  <c r="AY15" i="5"/>
  <c r="AS3" i="5"/>
  <c r="AJ12" i="5"/>
  <c r="AR18" i="5"/>
  <c r="AY11" i="5"/>
  <c r="AK17" i="5"/>
  <c r="AX4" i="5"/>
  <c r="AV17" i="5"/>
  <c r="AX15" i="5"/>
  <c r="AU8" i="5"/>
  <c r="AO14" i="5"/>
  <c r="AS18" i="5"/>
  <c r="AY12" i="5"/>
  <c r="AR14" i="5"/>
  <c r="AU11" i="5"/>
  <c r="AR8" i="5"/>
  <c r="AO11" i="5"/>
  <c r="AQ9" i="5"/>
  <c r="AP10" i="5"/>
  <c r="AS13" i="5"/>
  <c r="AT12" i="5"/>
  <c r="AO13" i="5"/>
  <c r="AT8" i="5"/>
  <c r="AU3" i="5"/>
  <c r="AJ14" i="5"/>
  <c r="AK5" i="5"/>
  <c r="AL4" i="5"/>
  <c r="AQ3" i="5"/>
  <c r="AJ10" i="5"/>
  <c r="AX9" i="5"/>
  <c r="AP17" i="5"/>
  <c r="AV8" i="5"/>
  <c r="AO15" i="5"/>
  <c r="AY13" i="5"/>
  <c r="AT18" i="5"/>
  <c r="AY17" i="5"/>
  <c r="AX18" i="5"/>
  <c r="AO9" i="5"/>
  <c r="AP8" i="5"/>
  <c r="AR16" i="5"/>
  <c r="AW11" i="5"/>
  <c r="AW13" i="5"/>
  <c r="AT16" i="5"/>
  <c r="AR12" i="5"/>
  <c r="AS11" i="5"/>
  <c r="AN13" i="5"/>
  <c r="AT7" i="5"/>
  <c r="AR9" i="5"/>
  <c r="AP11" i="5"/>
  <c r="AK13" i="5"/>
  <c r="AT4" i="5"/>
  <c r="AK9" i="5"/>
  <c r="AP4" i="5"/>
  <c r="AQ17" i="5"/>
  <c r="AX10" i="5"/>
  <c r="AN8" i="5"/>
  <c r="AO7" i="5"/>
  <c r="AM3" i="5"/>
  <c r="AJ6" i="5"/>
  <c r="AV7" i="5"/>
  <c r="AN15" i="5"/>
  <c r="AL10" i="5"/>
  <c r="AQ5" i="5"/>
  <c r="AW9" i="5"/>
  <c r="AP16" i="5"/>
  <c r="AN16" i="5"/>
  <c r="AW7" i="5"/>
  <c r="AN5" i="5"/>
  <c r="AL7" i="5"/>
  <c r="AX5" i="5"/>
  <c r="AL17" i="5"/>
  <c r="AQ12" i="5"/>
  <c r="AS10" i="5"/>
  <c r="AU6" i="5"/>
  <c r="AM14" i="5"/>
  <c r="AN18" i="5"/>
  <c r="AY7" i="5"/>
  <c r="AH3" i="5"/>
  <c r="AH7" i="5"/>
  <c r="AH11" i="5"/>
  <c r="AH15" i="5"/>
  <c r="AH4" i="5"/>
  <c r="AH8" i="5"/>
  <c r="AH12" i="5"/>
  <c r="AH16" i="5"/>
  <c r="AH5" i="5"/>
  <c r="AH9" i="5"/>
  <c r="AH13" i="5"/>
  <c r="AH17" i="5"/>
  <c r="AH6" i="5"/>
  <c r="AH10" i="5"/>
  <c r="AH14" i="5"/>
  <c r="AH18" i="5"/>
  <c r="AG6" i="5"/>
  <c r="AG3" i="5"/>
  <c r="AG4" i="5"/>
  <c r="AG5" i="5"/>
  <c r="AG18" i="5"/>
  <c r="AG7" i="5"/>
  <c r="AG8" i="5"/>
  <c r="AG9" i="5"/>
  <c r="AG10" i="5"/>
  <c r="AG11" i="5"/>
  <c r="AG12" i="5"/>
  <c r="AG13" i="5"/>
  <c r="AG14" i="5"/>
  <c r="AG15" i="5"/>
  <c r="AG16" i="5"/>
  <c r="AG17" i="5"/>
  <c r="AI8" i="4" l="1"/>
  <c r="AI5" i="4"/>
  <c r="AI4" i="4"/>
  <c r="AI11" i="4"/>
  <c r="AI14" i="4"/>
  <c r="AI13" i="4"/>
  <c r="AI7" i="4"/>
  <c r="AI17" i="4"/>
  <c r="AI16" i="4"/>
  <c r="AI12" i="4"/>
  <c r="AI10" i="4"/>
  <c r="AI15" i="4"/>
  <c r="AI3" i="4"/>
  <c r="AI6" i="4"/>
  <c r="AI18" i="4"/>
  <c r="AI9" i="4"/>
  <c r="AI12" i="5"/>
  <c r="AI17" i="5"/>
  <c r="AI7" i="5"/>
  <c r="AI15" i="5"/>
  <c r="AI3" i="5"/>
  <c r="AI16" i="5"/>
  <c r="AI11" i="5"/>
  <c r="AI14" i="5"/>
  <c r="AI18" i="5"/>
  <c r="AI13" i="5"/>
  <c r="AI10" i="5"/>
  <c r="AI6" i="5"/>
  <c r="AI9" i="5"/>
  <c r="AI5" i="5"/>
  <c r="AI8" i="5"/>
  <c r="AI4" i="5"/>
  <c r="BB3" i="4" l="1" a="1"/>
  <c r="BW14" i="4" s="1"/>
  <c r="BB3" i="5" a="1"/>
  <c r="BW15" i="4" l="1"/>
  <c r="BW13" i="4"/>
  <c r="BW5" i="4"/>
  <c r="BX16" i="4"/>
  <c r="BX12" i="4"/>
  <c r="BW17" i="4"/>
  <c r="BW16" i="4"/>
  <c r="BB3" i="4"/>
  <c r="BW12" i="4"/>
  <c r="BX5" i="4"/>
  <c r="BW9" i="4"/>
  <c r="BW7" i="4"/>
  <c r="BW4" i="4"/>
  <c r="BX15" i="4"/>
  <c r="BX3" i="4"/>
  <c r="BX9" i="4"/>
  <c r="BX10" i="4"/>
  <c r="BX6" i="4"/>
  <c r="BW6" i="4"/>
  <c r="BW10" i="4"/>
  <c r="BW11" i="4"/>
  <c r="BX14" i="4"/>
  <c r="BY14" i="4" s="1"/>
  <c r="BZ14" i="4" s="1"/>
  <c r="CB14" i="4" s="1"/>
  <c r="BX13" i="4"/>
  <c r="BW18" i="4"/>
  <c r="BW8" i="4"/>
  <c r="BX7" i="4"/>
  <c r="BX11" i="4"/>
  <c r="BW3" i="4"/>
  <c r="BX8" i="4"/>
  <c r="BX17" i="4"/>
  <c r="BY17" i="4" s="1"/>
  <c r="BZ17" i="4" s="1"/>
  <c r="CB17" i="4" s="1"/>
  <c r="BX18" i="4"/>
  <c r="BX4" i="4"/>
  <c r="BB3" i="5"/>
  <c r="BW12" i="5"/>
  <c r="BW16" i="5"/>
  <c r="BW8" i="5"/>
  <c r="BW15" i="5"/>
  <c r="BX9" i="5"/>
  <c r="BX12" i="5"/>
  <c r="BW17" i="5"/>
  <c r="BX15" i="5"/>
  <c r="BW11" i="5"/>
  <c r="BX11" i="5"/>
  <c r="BW4" i="5"/>
  <c r="BX4" i="5"/>
  <c r="BX3" i="5"/>
  <c r="BX14" i="5"/>
  <c r="BX5" i="5"/>
  <c r="BX13" i="5"/>
  <c r="BX7" i="5"/>
  <c r="BX16" i="5"/>
  <c r="BW14" i="5"/>
  <c r="BX17" i="5"/>
  <c r="BW6" i="5"/>
  <c r="BX10" i="5"/>
  <c r="BW7" i="5"/>
  <c r="BX6" i="5"/>
  <c r="BX18" i="5"/>
  <c r="BX8" i="5"/>
  <c r="BW3" i="5"/>
  <c r="BW18" i="5"/>
  <c r="BW9" i="5"/>
  <c r="BW10" i="5"/>
  <c r="BW5" i="5"/>
  <c r="BW13" i="5"/>
  <c r="BY12" i="4" l="1"/>
  <c r="BZ12" i="4" s="1"/>
  <c r="CB12" i="4" s="1"/>
  <c r="BY9" i="4"/>
  <c r="BZ9" i="4" s="1"/>
  <c r="CB9" i="4" s="1"/>
  <c r="BY18" i="4"/>
  <c r="BZ18" i="4" s="1"/>
  <c r="CB18" i="4" s="1"/>
  <c r="BY13" i="4"/>
  <c r="BZ13" i="4" s="1"/>
  <c r="CB13" i="4" s="1"/>
  <c r="BY6" i="4"/>
  <c r="BZ6" i="4" s="1"/>
  <c r="CB6" i="4" s="1"/>
  <c r="BY16" i="4"/>
  <c r="BZ16" i="4" s="1"/>
  <c r="CB16" i="4" s="1"/>
  <c r="BY8" i="4"/>
  <c r="BZ8" i="4" s="1"/>
  <c r="CB8" i="4" s="1"/>
  <c r="BY11" i="4"/>
  <c r="BZ11" i="4" s="1"/>
  <c r="CB11" i="4" s="1"/>
  <c r="BY4" i="4"/>
  <c r="BZ4" i="4" s="1"/>
  <c r="CB4" i="4" s="1"/>
  <c r="BY10" i="4"/>
  <c r="BZ10" i="4" s="1"/>
  <c r="CB10" i="4" s="1"/>
  <c r="BY3" i="4"/>
  <c r="BZ3" i="4" s="1"/>
  <c r="CB3" i="4" s="1"/>
  <c r="BY7" i="4"/>
  <c r="BZ7" i="4" s="1"/>
  <c r="CB7" i="4" s="1"/>
  <c r="BY5" i="4"/>
  <c r="BZ5" i="4" s="1"/>
  <c r="CB5" i="4" s="1"/>
  <c r="BY15" i="4"/>
  <c r="BZ15" i="4" s="1"/>
  <c r="CB15" i="4" s="1"/>
  <c r="BY16" i="5"/>
  <c r="BZ16" i="5" s="1"/>
  <c r="CB16" i="5" s="1"/>
  <c r="BY15" i="5"/>
  <c r="BZ15" i="5" s="1"/>
  <c r="CB15" i="5" s="1"/>
  <c r="BY5" i="5"/>
  <c r="BZ5" i="5" s="1"/>
  <c r="CB5" i="5" s="1"/>
  <c r="BY17" i="5"/>
  <c r="BZ17" i="5" s="1"/>
  <c r="CB17" i="5" s="1"/>
  <c r="BY4" i="5"/>
  <c r="BZ4" i="5" s="1"/>
  <c r="CB4" i="5" s="1"/>
  <c r="BY18" i="5"/>
  <c r="BZ18" i="5" s="1"/>
  <c r="CB18" i="5" s="1"/>
  <c r="BY6" i="5"/>
  <c r="BZ6" i="5" s="1"/>
  <c r="CB6" i="5" s="1"/>
  <c r="BY9" i="5"/>
  <c r="BZ9" i="5" s="1"/>
  <c r="CB9" i="5" s="1"/>
  <c r="BY10" i="5"/>
  <c r="BZ10" i="5" s="1"/>
  <c r="CB10" i="5" s="1"/>
  <c r="BY7" i="5"/>
  <c r="BZ7" i="5" s="1"/>
  <c r="CB7" i="5" s="1"/>
  <c r="BY12" i="5"/>
  <c r="BZ12" i="5" s="1"/>
  <c r="CB12" i="5" s="1"/>
  <c r="BY13" i="5"/>
  <c r="BZ13" i="5" s="1"/>
  <c r="CB13" i="5" s="1"/>
  <c r="BY3" i="5"/>
  <c r="BZ3" i="5" s="1"/>
  <c r="CB3" i="5" s="1"/>
  <c r="BY14" i="5"/>
  <c r="BZ14" i="5" s="1"/>
  <c r="CB14" i="5" s="1"/>
  <c r="BY8" i="5"/>
  <c r="BZ8" i="5" s="1"/>
  <c r="CB8" i="5" s="1"/>
  <c r="BY11" i="5"/>
  <c r="BZ11" i="5" s="1"/>
  <c r="CB11" i="5" s="1"/>
  <c r="B3" i="4" l="1" a="1"/>
  <c r="B3" i="5" a="1"/>
  <c r="D4" i="7" l="1"/>
  <c r="C10" i="8" s="1"/>
  <c r="D8" i="7"/>
  <c r="C12" i="8" s="1"/>
  <c r="D12" i="7"/>
  <c r="C14" i="8" s="1"/>
  <c r="D16" i="7"/>
  <c r="D5" i="7"/>
  <c r="D9" i="7"/>
  <c r="D13" i="7"/>
  <c r="J13" i="7" s="1" a="1"/>
  <c r="J13" i="7" s="1"/>
  <c r="D17" i="7"/>
  <c r="J17" i="7" s="1" a="1"/>
  <c r="J17" i="7" s="1"/>
  <c r="C9" i="8" s="1"/>
  <c r="D15" i="7"/>
  <c r="D6" i="7"/>
  <c r="D10" i="7"/>
  <c r="D14" i="7"/>
  <c r="C15" i="8" s="1"/>
  <c r="D18" i="7"/>
  <c r="C17" i="8" s="1"/>
  <c r="D11" i="7"/>
  <c r="J12" i="7" s="1" a="1"/>
  <c r="J12" i="7" s="1"/>
  <c r="D7" i="7"/>
  <c r="J8" i="7" s="1" a="1"/>
  <c r="J8" i="7" s="1"/>
  <c r="C3" i="7"/>
  <c r="C4" i="7"/>
  <c r="C8" i="7"/>
  <c r="C12" i="7"/>
  <c r="C16" i="7"/>
  <c r="I16" i="7" s="1" a="1"/>
  <c r="I16" i="7" s="1"/>
  <c r="C5" i="7"/>
  <c r="C9" i="7"/>
  <c r="C13" i="7"/>
  <c r="I13" i="7" s="1" a="1"/>
  <c r="I13" i="7" s="1"/>
  <c r="C17" i="7"/>
  <c r="C6" i="7"/>
  <c r="I5" i="7" s="1" a="1"/>
  <c r="I5" i="7" s="1"/>
  <c r="C10" i="7"/>
  <c r="I9" i="7" s="1" a="1"/>
  <c r="I9" i="7" s="1"/>
  <c r="C14" i="7"/>
  <c r="C18" i="7"/>
  <c r="C7" i="7"/>
  <c r="C11" i="7"/>
  <c r="C15" i="7"/>
  <c r="B3" i="5"/>
  <c r="D3" i="7"/>
  <c r="J4" i="7" s="1" a="1"/>
  <c r="J4" i="7" s="1"/>
  <c r="B3" i="4"/>
  <c r="B16" i="8" l="1"/>
  <c r="B13" i="8"/>
  <c r="B11" i="8"/>
  <c r="J16" i="7" a="1"/>
  <c r="J16" i="7" s="1"/>
  <c r="C8" i="8" s="1"/>
  <c r="C16" i="8"/>
  <c r="J9" i="7" a="1"/>
  <c r="J9" i="7" s="1"/>
  <c r="C4" i="8" s="1"/>
  <c r="C13" i="8"/>
  <c r="J5" i="7" a="1"/>
  <c r="J5" i="7" s="1"/>
  <c r="C3" i="8" s="1"/>
  <c r="C11" i="8"/>
  <c r="B17" i="8"/>
  <c r="I17" i="7" a="1"/>
  <c r="I17" i="7" s="1"/>
  <c r="B9" i="8" s="1"/>
  <c r="B15" i="8"/>
  <c r="I12" i="7" a="1"/>
  <c r="I12" i="7" s="1"/>
  <c r="B6" i="8" s="1"/>
  <c r="B12" i="8"/>
  <c r="B14" i="8"/>
  <c r="I8" i="7" a="1"/>
  <c r="I8" i="7" s="1"/>
  <c r="B5" i="8" s="1"/>
  <c r="B10" i="8"/>
  <c r="C7" i="8"/>
  <c r="C6" i="8"/>
  <c r="C5" i="8"/>
  <c r="B4" i="8"/>
  <c r="I4" i="7" a="1"/>
  <c r="I4" i="7" s="1"/>
  <c r="B2" i="8" s="1"/>
  <c r="C2" i="8" l="1"/>
  <c r="B8" i="8"/>
  <c r="B7" i="8"/>
  <c r="B3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<sst xmlns="http://schemas.openxmlformats.org/spreadsheetml/2006/main" count="1822" uniqueCount="138">
  <si>
    <t>Numéro</t>
  </si>
  <si>
    <t>Nom</t>
  </si>
  <si>
    <t>P1</t>
  </si>
  <si>
    <t>P2</t>
  </si>
  <si>
    <t>A1</t>
  </si>
  <si>
    <t>A2</t>
  </si>
  <si>
    <t>Pro 1</t>
  </si>
  <si>
    <t>Am 1</t>
  </si>
  <si>
    <t>Pro 2</t>
  </si>
  <si>
    <t>Am 2</t>
  </si>
  <si>
    <t>-</t>
  </si>
  <si>
    <t>T</t>
  </si>
  <si>
    <t>Pro et Am 1</t>
  </si>
  <si>
    <t>Pro et Am 2</t>
  </si>
  <si>
    <t>Pro c Pro</t>
  </si>
  <si>
    <t>Am c 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</si>
  <si>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</si>
  <si>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</si>
  <si>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</si>
  <si>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</si>
  <si>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</si>
  <si>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</si>
  <si>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</si>
  <si>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</si>
  <si>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</si>
  <si>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</si>
  <si>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</si>
  <si>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</si>
  <si>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</si>
  <si>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</si>
  <si>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</si>
  <si>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</si>
  <si>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S1</t>
  </si>
  <si>
    <t>S2</t>
  </si>
  <si>
    <t>VP</t>
  </si>
  <si>
    <t>VA</t>
  </si>
  <si>
    <t>Victoires</t>
  </si>
  <si>
    <t>Average</t>
  </si>
  <si>
    <t>Vic</t>
  </si>
  <si>
    <t>Avg</t>
  </si>
  <si>
    <t>Ind</t>
  </si>
  <si>
    <t>Delta</t>
  </si>
  <si>
    <t>PP</t>
  </si>
  <si>
    <t>PA</t>
  </si>
  <si>
    <t>Place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</si>
  <si>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</si>
  <si>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</si>
  <si>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</si>
  <si>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</si>
  <si>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</si>
  <si>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</si>
  <si>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</si>
  <si>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</si>
  <si>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</si>
  <si>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</si>
  <si>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</si>
  <si>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</si>
  <si>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</si>
  <si>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</si>
  <si>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</si>
  <si>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</si>
  <si>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NbPersAv</t>
  </si>
  <si>
    <t>NbPersPt</t>
  </si>
  <si>
    <t>ConfDir</t>
  </si>
  <si>
    <t>CRC</t>
  </si>
  <si>
    <t>Rang</t>
  </si>
  <si>
    <t>Correction</t>
  </si>
  <si>
    <t>PlaceTemp</t>
  </si>
  <si>
    <t>Classement définitif</t>
  </si>
  <si>
    <t>Points</t>
  </si>
  <si>
    <t>Définitif</t>
  </si>
  <si>
    <r>
      <t xml:space="preserve">Classement temporaire à adapter manuellement dans "correction" </t>
    </r>
    <r>
      <rPr>
        <b/>
        <u/>
        <sz val="18"/>
        <color theme="1"/>
        <rFont val="Calibri"/>
        <family val="2"/>
        <scheme val="minor"/>
      </rPr>
      <t>si</t>
    </r>
    <r>
      <rPr>
        <b/>
        <sz val="18"/>
        <color theme="1"/>
        <rFont val="Calibri"/>
        <family val="2"/>
        <scheme val="minor"/>
      </rPr>
      <t xml:space="preserve"> "rang" en </t>
    </r>
    <r>
      <rPr>
        <b/>
        <sz val="18"/>
        <color rgb="FFFF0000"/>
        <rFont val="Calibri"/>
        <family val="2"/>
        <scheme val="minor"/>
      </rPr>
      <t>rouge</t>
    </r>
  </si>
  <si>
    <t>Place Tempor</t>
  </si>
  <si>
    <t>Si en rouge, alors points et average identiques</t>
  </si>
  <si>
    <t>Si en rouge, correction identique pour 2 personnes</t>
  </si>
  <si>
    <t>Place définitive</t>
  </si>
  <si>
    <t>Pro</t>
  </si>
  <si>
    <t>Am</t>
  </si>
  <si>
    <t>Score</t>
  </si>
  <si>
    <t>V</t>
  </si>
  <si>
    <t>N° 1/2</t>
  </si>
  <si>
    <t>N° F</t>
  </si>
  <si>
    <t>Match</t>
  </si>
  <si>
    <t>Terrain</t>
  </si>
  <si>
    <t>Tour</t>
  </si>
  <si>
    <t>T-M</t>
  </si>
  <si>
    <t>Amateur</t>
  </si>
  <si>
    <t>Final</t>
  </si>
  <si>
    <t>Demi-finales</t>
  </si>
  <si>
    <t>Finales</t>
  </si>
  <si>
    <r>
      <t>1</t>
    </r>
    <r>
      <rPr>
        <b/>
        <vertAlign val="superscript"/>
        <sz val="20"/>
        <color theme="7" tint="-0.249977111117893"/>
        <rFont val="Calibri"/>
        <family val="2"/>
        <scheme val="minor"/>
      </rPr>
      <t>er</t>
    </r>
  </si>
  <si>
    <r>
      <t>2</t>
    </r>
    <r>
      <rPr>
        <b/>
        <vertAlign val="superscript"/>
        <sz val="18"/>
        <color theme="6" tint="-0.249977111117893"/>
        <rFont val="Calibri"/>
        <family val="2"/>
        <scheme val="minor"/>
      </rPr>
      <t>ème</t>
    </r>
  </si>
  <si>
    <r>
      <t>3</t>
    </r>
    <r>
      <rPr>
        <b/>
        <vertAlign val="superscript"/>
        <sz val="16"/>
        <color theme="5" tint="-0.249977111117893"/>
        <rFont val="Calibri"/>
        <family val="2"/>
        <scheme val="minor"/>
      </rPr>
      <t>ème</t>
    </r>
  </si>
  <si>
    <r>
      <t>4</t>
    </r>
    <r>
      <rPr>
        <vertAlign val="superscript"/>
        <sz val="14"/>
        <color theme="1"/>
        <rFont val="Calibri"/>
        <family val="2"/>
        <scheme val="minor"/>
      </rPr>
      <t>ème</t>
    </r>
  </si>
  <si>
    <r>
      <t>5</t>
    </r>
    <r>
      <rPr>
        <vertAlign val="superscript"/>
        <sz val="12"/>
        <color theme="1"/>
        <rFont val="Calibri"/>
        <family val="2"/>
        <scheme val="minor"/>
      </rPr>
      <t>ème</t>
    </r>
  </si>
  <si>
    <r>
      <t>6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</si>
  <si>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7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</si>
  <si>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8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</si>
  <si>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9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</si>
  <si>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10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</si>
  <si>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11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</si>
  <si>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12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</si>
  <si>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13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</si>
  <si>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14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</si>
  <si>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15</t>
    </r>
    <r>
      <rPr>
        <vertAlign val="superscript"/>
        <sz val="11"/>
        <color theme="1"/>
        <rFont val="Calibri"/>
        <family val="2"/>
        <scheme val="minor"/>
      </rPr>
      <t>ème</t>
    </r>
  </si>
  <si>
    <r>
      <t>16</t>
    </r>
    <r>
      <rPr>
        <vertAlign val="superscript"/>
        <sz val="11"/>
        <color theme="1"/>
        <rFont val="Calibri"/>
        <family val="2"/>
        <scheme val="minor"/>
      </rPr>
      <t>ème</t>
    </r>
  </si>
  <si>
    <t>Pro c Am 1</t>
  </si>
  <si>
    <t>Pro c Am 2</t>
  </si>
  <si>
    <t>Amateur 1</t>
  </si>
  <si>
    <t>Amateur 2</t>
  </si>
  <si>
    <t>Amateur 3</t>
  </si>
  <si>
    <t>Amateur 4</t>
  </si>
  <si>
    <t>Amateur 5</t>
  </si>
  <si>
    <t>Amateur 6</t>
  </si>
  <si>
    <t>Amateur 7</t>
  </si>
  <si>
    <t>Amateur 8</t>
  </si>
  <si>
    <t>Amateur 9</t>
  </si>
  <si>
    <t>Amateur 10</t>
  </si>
  <si>
    <t>Amateur 11</t>
  </si>
  <si>
    <t>Amateur 12</t>
  </si>
  <si>
    <t>Amateur 13</t>
  </si>
  <si>
    <t>Amateur 14</t>
  </si>
  <si>
    <t>Amateur 15</t>
  </si>
  <si>
    <t>Amateur 16</t>
  </si>
  <si>
    <t>Pro 3</t>
  </si>
  <si>
    <t>Pro 4</t>
  </si>
  <si>
    <t>Pro 5</t>
  </si>
  <si>
    <t>Pro 6</t>
  </si>
  <si>
    <t>Pro 7</t>
  </si>
  <si>
    <t>Pro 8</t>
  </si>
  <si>
    <t>Pro 9</t>
  </si>
  <si>
    <t>Pro 10</t>
  </si>
  <si>
    <t>Pro 11</t>
  </si>
  <si>
    <t>Pro 12</t>
  </si>
  <si>
    <t>Pro 13</t>
  </si>
  <si>
    <t>Pro 14</t>
  </si>
  <si>
    <t>Pro 15</t>
  </si>
  <si>
    <t>Pro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</si>
</sst>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6" tint="-0.249977111117893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vertAlign val="superscript"/>
      <sz val="20"/>
      <color theme="7" tint="-0.249977111117893"/>
      <name val="Calibri"/>
      <family val="2"/>
      <scheme val="minor"/>
    </font>
    <font>
      <b/>
      <vertAlign val="superscript"/>
      <sz val="18"/>
      <color theme="6" tint="-0.249977111117893"/>
      <name val="Calibri"/>
      <family val="2"/>
      <scheme val="minor"/>
    </font>
    <font>
      <b/>
      <vertAlign val="superscript"/>
      <sz val="16"/>
      <color theme="5" tint="-0.249977111117893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2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0" fillId="0" borderId="3" xfId="0" applyNumberFormat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NumberForma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NumberFormat="1" applyBorder="1"/>
    <xf numFmtId="0" fontId="0" fillId="0" borderId="0" xfId="0" applyNumberFormat="1"/>
    <xf numFmtId="0" fontId="0" fillId="0" borderId="0" xfId="0" quotePrefix="1"/>
    <xf numFmtId="0" fontId="4" fillId="3" borderId="12" xfId="0" applyFont="1" applyFill="1" applyBorder="1"/>
    <xf numFmtId="0" fontId="4" fillId="3" borderId="13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0" fillId="0" borderId="20" xfId="0" applyFont="1" applyBorder="1"/>
    <xf numFmtId="0" fontId="0" fillId="2" borderId="0" xfId="0" applyFont="1" applyFill="1" applyBorder="1"/>
    <xf numFmtId="0" fontId="0" fillId="2" borderId="2" xfId="0" applyFont="1" applyFill="1" applyBorder="1"/>
    <xf numFmtId="0" fontId="0" fillId="2" borderId="22" xfId="0" applyFont="1" applyFill="1" applyBorder="1" applyProtection="1">
      <protection locked="0"/>
    </xf>
    <xf numFmtId="0" fontId="0" fillId="0" borderId="23" xfId="0" applyFont="1" applyBorder="1" applyProtection="1">
      <protection locked="0"/>
    </xf>
    <xf numFmtId="0" fontId="0" fillId="2" borderId="23" xfId="0" applyFont="1" applyFill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" xfId="0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2" borderId="22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22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0" borderId="25" xfId="0" applyBorder="1"/>
    <xf numFmtId="0" fontId="0" fillId="0" borderId="0" xfId="0" applyFill="1" applyBorder="1"/>
    <xf numFmtId="0" fontId="0" fillId="0" borderId="5" xfId="0" applyFill="1" applyBorder="1"/>
    <xf numFmtId="0" fontId="0" fillId="0" borderId="32" xfId="0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/>
    <xf numFmtId="0" fontId="0" fillId="0" borderId="22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595"/>
        </patternFill>
      </fill>
    </dxf>
    <dxf>
      <fill>
        <patternFill>
          <bgColor theme="9" tint="0.59996337778862885"/>
        </patternFill>
      </fill>
    </dxf>
    <dxf>
      <fill>
        <patternFill>
          <bgColor rgb="FFFF959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595"/>
        </patternFill>
      </fill>
    </dxf>
    <dxf>
      <fill>
        <patternFill>
          <bgColor theme="9" tint="0.59996337778862885"/>
        </patternFill>
      </fill>
    </dxf>
    <dxf>
      <fill>
        <patternFill>
          <bgColor rgb="FFFF959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595"/>
        </patternFill>
      </fill>
    </dxf>
    <dxf>
      <fill>
        <patternFill>
          <bgColor theme="9" tint="0.59996337778862885"/>
        </patternFill>
      </fill>
    </dxf>
    <dxf>
      <fill>
        <patternFill>
          <bgColor rgb="FFFF9595"/>
        </patternFill>
      </fill>
    </dxf>
    <dxf>
      <fill>
        <patternFill>
          <bgColor theme="9" tint="0.59996337778862885"/>
        </patternFill>
      </fill>
    </dxf>
    <dxf>
      <numFmt numFmtId="0" formatCode="General"/>
    </dxf>
    <dxf>
      <numFmt numFmtId="0" formatCode="General"/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0" formatCode="General"/>
    </dxf>
    <dxf>
      <numFmt numFmtId="0" formatCode="General"/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vertical/>
      </border>
    </dxf>
    <dxf>
      <numFmt numFmtId="0" formatCode="General"/>
      <protection locked="0" hidden="0"/>
    </dxf>
    <dxf>
      <alignment horizontal="center" vertical="bottom" textRotation="0" wrapText="0" indent="0" justifyLastLine="0" shrinkToFit="0" readingOrder="0"/>
    </dxf>
    <dxf>
      <numFmt numFmtId="0" formatCode="General"/>
      <protection locked="0" hidden="0"/>
    </dxf>
    <dxf>
      <border diagonalUp="0" diagonalDown="0">
        <left style="medium">
          <color indexed="64"/>
        </left>
        <right/>
        <vertic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CCC"/>
      <color rgb="FFFFCCFF"/>
      <color rgb="FFFF9999"/>
      <color rgb="FFFF95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134470</xdr:colOff>
      <xdr:row>18</xdr:row>
      <xdr:rowOff>78441</xdr:rowOff>
    </xdr:from>
    <xdr:to>
      <xdr:col>77</xdr:col>
      <xdr:colOff>313765</xdr:colOff>
      <xdr:row>19</xdr:row>
      <xdr:rowOff>145676</xdr:rowOff>
    </xdr:to>
    <xdr:sp macro="" textlink="">
      <xdr:nvSpPr>
        <xdr:cNvPr id="5" name="Flèche : angle droit 4">
          <a:extLst>
            <a:ext uri="{FF2B5EF4-FFF2-40B4-BE49-F238E27FC236}">
              <a16:creationId xmlns:a16="http://schemas.microsoft.com/office/drawing/2014/main" id="{4CAF4A3B-9588-4FC6-A69C-5D3F41217589}"/>
            </a:ext>
          </a:extLst>
        </xdr:cNvPr>
        <xdr:cNvSpPr/>
      </xdr:nvSpPr>
      <xdr:spPr>
        <a:xfrm>
          <a:off x="29871520" y="3631266"/>
          <a:ext cx="2827245" cy="25773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73</xdr:col>
      <xdr:colOff>115956</xdr:colOff>
      <xdr:row>19</xdr:row>
      <xdr:rowOff>56029</xdr:rowOff>
    </xdr:from>
    <xdr:to>
      <xdr:col>78</xdr:col>
      <xdr:colOff>448236</xdr:colOff>
      <xdr:row>20</xdr:row>
      <xdr:rowOff>123264</xdr:rowOff>
    </xdr:to>
    <xdr:sp macro="" textlink="">
      <xdr:nvSpPr>
        <xdr:cNvPr id="6" name="Flèche : angle droit 5">
          <a:extLst>
            <a:ext uri="{FF2B5EF4-FFF2-40B4-BE49-F238E27FC236}">
              <a16:creationId xmlns:a16="http://schemas.microsoft.com/office/drawing/2014/main" id="{63EDABFB-C525-42B0-A731-51F14F0E6F69}"/>
            </a:ext>
          </a:extLst>
        </xdr:cNvPr>
        <xdr:cNvSpPr/>
      </xdr:nvSpPr>
      <xdr:spPr>
        <a:xfrm>
          <a:off x="29853006" y="3799354"/>
          <a:ext cx="3532680" cy="25773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73</xdr:col>
      <xdr:colOff>124240</xdr:colOff>
      <xdr:row>20</xdr:row>
      <xdr:rowOff>78441</xdr:rowOff>
    </xdr:from>
    <xdr:to>
      <xdr:col>79</xdr:col>
      <xdr:colOff>381002</xdr:colOff>
      <xdr:row>21</xdr:row>
      <xdr:rowOff>145676</xdr:rowOff>
    </xdr:to>
    <xdr:sp macro="" textlink="">
      <xdr:nvSpPr>
        <xdr:cNvPr id="7" name="Flèche : angle droit 6">
          <a:extLst>
            <a:ext uri="{FF2B5EF4-FFF2-40B4-BE49-F238E27FC236}">
              <a16:creationId xmlns:a16="http://schemas.microsoft.com/office/drawing/2014/main" id="{2B1968B5-EB0F-4970-92A2-0BB429450600}"/>
            </a:ext>
          </a:extLst>
        </xdr:cNvPr>
        <xdr:cNvSpPr/>
      </xdr:nvSpPr>
      <xdr:spPr>
        <a:xfrm>
          <a:off x="29861290" y="4012266"/>
          <a:ext cx="4142962" cy="25773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134470</xdr:colOff>
      <xdr:row>18</xdr:row>
      <xdr:rowOff>78441</xdr:rowOff>
    </xdr:from>
    <xdr:to>
      <xdr:col>77</xdr:col>
      <xdr:colOff>313765</xdr:colOff>
      <xdr:row>19</xdr:row>
      <xdr:rowOff>145676</xdr:rowOff>
    </xdr:to>
    <xdr:sp macro="" textlink="">
      <xdr:nvSpPr>
        <xdr:cNvPr id="2" name="Flèche : angle droit 1">
          <a:extLst>
            <a:ext uri="{FF2B5EF4-FFF2-40B4-BE49-F238E27FC236}">
              <a16:creationId xmlns:a16="http://schemas.microsoft.com/office/drawing/2014/main" id="{C9F9735D-4C5B-4A2A-AFA8-222FAF25BCDD}"/>
            </a:ext>
          </a:extLst>
        </xdr:cNvPr>
        <xdr:cNvSpPr/>
      </xdr:nvSpPr>
      <xdr:spPr>
        <a:xfrm>
          <a:off x="15307235" y="3630706"/>
          <a:ext cx="403412" cy="25773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73</xdr:col>
      <xdr:colOff>115956</xdr:colOff>
      <xdr:row>19</xdr:row>
      <xdr:rowOff>56029</xdr:rowOff>
    </xdr:from>
    <xdr:to>
      <xdr:col>78</xdr:col>
      <xdr:colOff>448236</xdr:colOff>
      <xdr:row>20</xdr:row>
      <xdr:rowOff>123264</xdr:rowOff>
    </xdr:to>
    <xdr:sp macro="" textlink="">
      <xdr:nvSpPr>
        <xdr:cNvPr id="3" name="Flèche : angle droit 2">
          <a:extLst>
            <a:ext uri="{FF2B5EF4-FFF2-40B4-BE49-F238E27FC236}">
              <a16:creationId xmlns:a16="http://schemas.microsoft.com/office/drawing/2014/main" id="{A60FCA4B-5A96-4223-B86F-1AC9ADF0B438}"/>
            </a:ext>
          </a:extLst>
        </xdr:cNvPr>
        <xdr:cNvSpPr/>
      </xdr:nvSpPr>
      <xdr:spPr>
        <a:xfrm>
          <a:off x="11976652" y="3799768"/>
          <a:ext cx="1119127" cy="25773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73</xdr:col>
      <xdr:colOff>124240</xdr:colOff>
      <xdr:row>20</xdr:row>
      <xdr:rowOff>78441</xdr:rowOff>
    </xdr:from>
    <xdr:to>
      <xdr:col>79</xdr:col>
      <xdr:colOff>381002</xdr:colOff>
      <xdr:row>21</xdr:row>
      <xdr:rowOff>145676</xdr:rowOff>
    </xdr:to>
    <xdr:sp macro="" textlink="">
      <xdr:nvSpPr>
        <xdr:cNvPr id="4" name="Flèche : angle droit 3">
          <a:extLst>
            <a:ext uri="{FF2B5EF4-FFF2-40B4-BE49-F238E27FC236}">
              <a16:creationId xmlns:a16="http://schemas.microsoft.com/office/drawing/2014/main" id="{1B35F9E4-9F7E-4743-8663-4B279541C2FB}"/>
            </a:ext>
          </a:extLst>
        </xdr:cNvPr>
        <xdr:cNvSpPr/>
      </xdr:nvSpPr>
      <xdr:spPr>
        <a:xfrm>
          <a:off x="11984936" y="4012680"/>
          <a:ext cx="1731066" cy="25773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78DA89-FEA6-4845-AE01-1807611C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5" y="1064559"/>
          <a:ext cx="3419952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94C9B01F-C577-4FD4-AEE5-88E48113C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265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F786DD97-57E0-4213-B4FA-D304677B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05859233-FBA9-4E99-8924-1B0CE7F9D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B974338B-19E0-4FBA-B35A-B9D36F6D2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2A7313D3-697A-457F-A8DA-1D53802D2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7471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D6145114-4018-4763-B586-1D90F8F4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472888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4D95772E-ED4B-49DE-AA89-A113AB57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7471" y="472888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05BEEEDB-3240-4E01-9080-5E715E55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73704763-D2CE-4FB8-A577-84C484D5A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00A25A16-AFA5-4C62-AE6C-3B5E8A053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7" name="Image 16">
          <a:extLst>
            <a:ext uri="{FF2B5EF4-FFF2-40B4-BE49-F238E27FC236}">
              <a16:creationId xmlns:a16="http://schemas.microsoft.com/office/drawing/2014/main" id="{4C1C91AE-BC9A-46A4-AF36-BEEC3090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8" name="Image 17">
          <a:extLst>
            <a:ext uri="{FF2B5EF4-FFF2-40B4-BE49-F238E27FC236}">
              <a16:creationId xmlns:a16="http://schemas.microsoft.com/office/drawing/2014/main" id="{78C17EE0-F69F-42F1-BAC5-340073D5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9" name="Image 18">
          <a:extLst>
            <a:ext uri="{FF2B5EF4-FFF2-40B4-BE49-F238E27FC236}">
              <a16:creationId xmlns:a16="http://schemas.microsoft.com/office/drawing/2014/main" id="{CA5C16E9-83BA-4D45-BF70-2F27DEABE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20" name="Image 19">
          <a:extLst>
            <a:ext uri="{FF2B5EF4-FFF2-40B4-BE49-F238E27FC236}">
              <a16:creationId xmlns:a16="http://schemas.microsoft.com/office/drawing/2014/main" id="{21C3B67C-8DFA-4CE2-AF7E-CED58D8A8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059" y="1064559"/>
          <a:ext cx="3419952" cy="161947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D335C9-FC7A-4FF9-A1CF-FE56B05E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CD0D0CAF-27BF-4AF5-8DAD-1C2C59627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B09523C4-7523-4F75-AAF8-552AE996A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F93044D5-4E65-47FA-AB9B-4BC7F110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4E301CD9-9B98-43AD-A6C2-E07972B4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5F9A5FA4-EABC-4380-99AB-184105C2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2EC2DF2E-4E47-4D2E-85FB-31E65671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34122B34-6784-4822-A691-E6685F3C0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BCE01489-793A-49BC-88F6-A8A5F47E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146A2F2F-F874-47DA-A588-8DBF37E40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7A72535C-D52E-471D-9912-52C76663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B3295F46-872F-4EFD-92C6-6A0B4A3FA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6EE9F915-A84F-462D-9DFE-1126167B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2B2F8909-4B3F-4BFB-A300-C7687A5D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0955584B-417A-467F-82CB-8AFBD8F38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CE62A2-528A-429C-A282-0640997D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4A991C44-ED4D-43CE-94F5-62CC71F21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9FD5201F-9A35-43DF-843F-B6986F1B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1AA3882B-0D5F-47CA-89AB-4FFCD29D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F3DBE686-ABA3-40DB-83E6-111F6DF8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59FFC8C5-720E-4B0D-8E01-9B94193E1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B1A88380-CAB8-43D6-B6A9-96CD98609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B4B5A74E-EB6F-4E8D-B8C5-B083DBBF2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8780E405-55DC-432E-A2F2-841B429CE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94593EDD-1704-4B4A-ABB5-F8F9ED78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5C048520-27E0-4908-B166-C923A5E9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B579EF96-1DE5-48A3-A7F7-D12D43181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9A4A607D-9780-484A-9C64-B2272384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09AA3201-007F-4527-82F7-7F0DD81A7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627798B2-50B7-4E41-A502-C61778BB5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5D820E-6F8A-4278-A3A4-3F1792CE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0633C802-529E-4B94-A59C-6EE0C616A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D994D7B5-CC60-42A1-90ED-7166B57A2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C4909D3E-8FDA-416A-AFCA-E01756C2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4129235C-F255-4A22-BED2-428EF86F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480B6172-63A8-4BF7-8BCF-DB8E80D7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A549E38A-099B-4CE7-845B-E2224368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144E4FB4-E368-43B3-AC03-281FB463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E19721AC-AE8B-4B21-942B-DC84C21AD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558460D7-42B9-4CC4-8AF5-9EC6F0661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7A85D207-250D-43A1-B5C7-6BC01180B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36328C2E-C87E-495F-A57F-F05D9B3C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A1C72303-B688-46A5-BBE9-55C3DA8B4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A6AE943C-2057-49A5-B8A0-D28DFE3F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7C2D6D31-3959-4107-8454-3A96192FE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8348A6C-C076-48C5-B90C-645D4C010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AA31E65D-9779-4505-9EBD-C05591D3B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C3277F73-A2F4-42DA-A382-D47C1BD00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C1F99481-B326-4596-8EF4-DC888E510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896933B3-1D39-424D-B5B7-2DAC7669B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F8019873-CD24-470D-B5AB-2C08882C0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0B6A320E-5AFC-4AB1-BAC6-B9CD60EF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31EED797-BB2A-491C-9E8B-257CCDB69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06A8A85E-97D1-48C4-B6B2-4020C0ABB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79866B6A-DFE3-48B6-B912-B23E68AD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7E60CC19-BEEF-44F5-81C1-23A1BAD2A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35B082D1-9131-4EA8-A076-9EE774FB1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2130EDA9-950D-4793-ACF7-B0601C825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6C141C86-72D1-4706-A3EA-BFDA708C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8B03A445-E0A7-42C3-9511-193390C60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EECD58-D22B-432E-9CCC-D33A095B2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18E3D1CF-74EA-4302-9754-1E2CB2B5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FDBA2AF5-240D-431B-8058-18E2B1DD3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D4E9354E-9880-44D2-96BF-5093566E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2033ACF4-A720-4C96-90C9-181AD61DD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47348266-EBEF-4514-B0BD-4AB54C57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7943A699-F6D5-4913-B3B4-2039778FF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3224EFB4-3E60-42E7-959B-050B48D8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00AE66C4-92F5-4AFB-B47D-3B3B05DB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932511AE-C1B4-4A1D-BD0F-7FBC68B71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5C452544-2EE9-4C4E-AD7A-783B23921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BB9184C6-1D91-4B9C-A5AF-8B08BEBF7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A2A4F80D-358E-44B9-BCED-C21A20F70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5D7AD5FE-BA06-4819-9EE0-C7859B6E7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82AAA0F1-5CF4-47E0-94C0-893150A33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F0C688-AD1A-496D-9F98-37E3CD79E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9FA119F0-AB8D-4CBE-AD9C-3EC0E9930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7A7BF8BA-37B6-461E-82C7-B9D8F2F2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A8B17CF5-C8A3-4A70-AE79-D0A1DB63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5FAE1F68-DE3A-4E72-A560-1075C8AA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11B8AAF4-D6A3-41D3-8322-04E528164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D9D30C75-945A-493B-8E3E-C5ED4FDA3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81019D8C-2DDB-4306-A0D2-B19039F2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EEFCE3D8-3A14-4A59-B051-C0ACB25E3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4DCE7870-E5F8-40B2-BAF9-91B9BFE0E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5F4C84F0-F970-45C0-ADD7-B8A3EECB1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D5EBE40E-DAD0-49C3-BB21-68698E02E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1338D2E9-ECF3-4E3D-972F-AD167B04F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F484A416-7E08-4ADB-BB84-1ED43C5D2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EC43CD85-4458-4C56-B1ED-0B36C875F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419866-7258-4CC3-9409-86D339956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A87D9EF6-D278-4B61-800F-DDF75152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1AFDDA35-2923-4F5A-9190-39D6C089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8A54E1C7-D4A5-421C-BBFA-99C88E977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72C79632-475D-432D-A2D3-A97213EA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4F5AA237-553E-4F88-92A2-4EE45830E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04484124-C57D-4142-954C-5E1BD10B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C21E25D3-413C-49EB-9F1D-40E69D75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D0EE9108-9765-47EB-96C1-A946B262A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B6ECB96A-177D-4A61-934C-5FD195E2F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4626795F-7109-4D8D-B836-7186889B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716CFDDF-00EC-44DE-8303-4A7A9EB14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16C26F0C-6A5A-400A-9D07-82A2B45F6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BE0AB919-71DB-4BF7-917D-663583060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DCABF4BD-C35E-4ABA-9B6B-DB94E5F82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1A67BE-9788-4C72-9AA3-8B96625E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155CAACA-78E1-4483-8B9F-FB63697C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98CA7DFE-4E1C-4B3E-87BF-53D87AB4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B0427A0B-0D80-42E2-9AF9-D01AA3FB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C995C0EA-0644-4332-9F2C-B5BE92A49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247ED84D-7E8B-408B-9401-A30047642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33BE46B6-89EB-4385-8853-B4B1EE24C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1C7F1CF1-4B79-4C6D-BC83-B5EE1D427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05722EFF-3C00-442D-B4BE-C01013D07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2EE25958-49E1-4C36-AFF0-69C42493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64AA6818-6C78-43B4-BF30-3C9C9EC0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8C25A620-4E45-46C9-BE3A-ED2CC7E6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37900D7E-925B-40F0-97DC-83D6B409A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90CA1DBE-D62E-475C-B4BD-4E266607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3B71C86C-21D4-4402-BD8F-AA9F4E9DF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3426E2-FAFE-4BEB-9843-1CDE15F2E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7E663BFD-D2FB-4689-8D2E-A0FB3F46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C254A611-EA9B-4549-8C24-79944B235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F258B537-3F90-4A86-82B6-D2A5EC56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5AA0D0E7-EA9C-4392-829E-E92EA06DF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AB2DDBD7-ABC9-4A7C-887F-8F4E16FFB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D760DF1E-C399-4AAA-BA8E-0DD21BB3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C3AC30FA-67FE-49FC-BC7C-8F40FEDB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47475777-4337-456D-B126-F8D5380D8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12D650EF-1440-4AF6-B752-968FA1B79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7DA34642-52B5-4965-9514-8D88AAE5F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3A2661BD-263E-4D24-9ED5-86D2865A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26744509-4372-497F-B98A-E0E6B1D3F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E9700A99-BCE8-46E3-B121-C9EB72997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40085F42-4B63-441B-B8D5-10A7EE604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D8EB2D-9002-4720-908C-0FBECAC1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4F341CC4-B373-4CED-A455-16F69B2ED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F35FE5A9-AAD9-4058-A994-484D8838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043E3940-C3C9-4052-BEE4-8158B3895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96F90642-5D82-44F7-9C83-3C1359AD4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81CDE0E4-CBC3-4B99-9F2B-D3DEC55B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5E1B3170-DA98-4933-911B-BA04AC40A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C9C0202E-F434-4C89-9935-4312163EF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B336CB25-D74F-4FF5-9D8A-5A5072A83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187657EA-F48C-46CB-992B-82924E6A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243E587A-2A0C-4903-A71E-61AA35B86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F3918BE5-16C2-41BD-A4A8-E07C7E0A5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FAE969FB-8998-4443-AA72-A0AC722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58C450E1-D39D-46C9-A7A4-B03C5A0C2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A3816420-702A-44D1-8649-1A610B6F1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CE0EE46-764D-466F-A589-B692BB235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EACA0A10-D5B7-4A96-8C62-2204C3AB7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64785304-0C51-438E-AA2D-4FC3B834F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7AD2B984-9DD4-4EFA-B7B4-A384CEC37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29123892-26E4-417A-9E17-0DD9492A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3F9E0DA3-A5A7-4365-8815-F6C4639B2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7E727583-8ED2-4A25-BF68-A9DA8CE94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0918713A-24C4-47BE-8801-9D0D8C5C5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632AF1C4-9221-48C1-8690-902BC6BCA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2F4C4EF7-FAE0-4C41-B22E-A581DD2EA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E6F7D9B3-5178-4246-88AE-F4CC1703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6BCB5FD5-9A31-4C29-87AC-62810EEA8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87EBC903-3279-4D1E-8B9B-CB2E209D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B2BF14C8-E90D-4E9D-964C-6E2E53FFF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71E25016-FE24-4AAE-B310-75429E95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EA1F11-8104-4AB8-9193-9AD8B8224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A142C6D4-DFEF-467E-857D-49A49437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8D69A243-0E95-44DA-88BC-61FE6BA9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62362216-F145-42FC-9B60-7C167F908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26DF306A-0FA7-4158-8388-CC10B2B5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F8E5E34E-52FD-4EDB-968B-82FB4CF6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E4C54200-D456-48EF-9F9A-316C2FED9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D1795947-BC9D-4A3C-895C-C9F1A2D6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261C5AC0-5302-42FA-B256-482C7B4B0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6EBBD10C-930C-45CB-8F2F-ACE95703D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69468E5D-D71E-40D0-A2BE-86C3894B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918FEE4E-91DC-4EC7-BCCA-7248B5B8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74F0F469-8D39-485B-ABD3-7D37DB156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AA2F52DB-9810-4422-8A61-D019D54AE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4EE3C4EE-D6A8-474F-BA29-F4DA71391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B7A42-0CE8-4F09-8CF2-BCDB9E876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AD4784B2-103D-4C33-AF14-B5F29D5C7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E71A3256-D0E3-46B8-94A5-C6C23FB7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FB0B156B-A530-41E7-8CC3-19D2A02EA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D8F37C5E-4040-43AD-95AD-9E9FD596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587D1621-5ABC-40EF-9664-B58CBA93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B9C45B27-3D7B-41A9-B8C9-682425BC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2423EF74-DA2C-42E2-AFD2-366424567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2577BF9B-5E53-430A-A1E3-B35605B6B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0D0A7B32-99AF-4AED-9224-5906016D2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5E5F2F20-383D-405C-87C8-E14D7F107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7957412C-600D-4B0E-AE16-CA25B9D35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638B4319-E01E-4AF0-A393-C7E66A1B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79AFBCF2-F192-40CB-B8DC-ECAA632E3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F3FCA224-1CF6-42F4-B8B9-8F1B0A462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5</xdr:row>
      <xdr:rowOff>89647</xdr:rowOff>
    </xdr:from>
    <xdr:to>
      <xdr:col>5</xdr:col>
      <xdr:colOff>696923</xdr:colOff>
      <xdr:row>13</xdr:row>
      <xdr:rowOff>185123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C391DF-24E5-442E-83E4-A1E3CB232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061197"/>
          <a:ext cx="3423874" cy="1619476"/>
        </a:xfrm>
        <a:prstGeom prst="rect">
          <a:avLst/>
        </a:prstGeom>
      </xdr:spPr>
    </xdr:pic>
    <xdr:clientData/>
  </xdr:two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3" name="Image 2">
          <a:extLst>
            <a:ext uri="{FF2B5EF4-FFF2-40B4-BE49-F238E27FC236}">
              <a16:creationId xmlns:a16="http://schemas.microsoft.com/office/drawing/2014/main" id="{CEC22E6B-F537-4D5B-AC59-F2EB80794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4" name="Image 3">
          <a:extLst>
            <a:ext uri="{FF2B5EF4-FFF2-40B4-BE49-F238E27FC236}">
              <a16:creationId xmlns:a16="http://schemas.microsoft.com/office/drawing/2014/main" id="{1514F94B-F773-4FBB-A49A-F9F77ACB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5" name="Image 4">
          <a:extLst>
            <a:ext uri="{FF2B5EF4-FFF2-40B4-BE49-F238E27FC236}">
              <a16:creationId xmlns:a16="http://schemas.microsoft.com/office/drawing/2014/main" id="{8CA8F60C-68D8-4661-8DF8-4B617D3AC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6" name="Image 5">
          <a:extLst>
            <a:ext uri="{FF2B5EF4-FFF2-40B4-BE49-F238E27FC236}">
              <a16:creationId xmlns:a16="http://schemas.microsoft.com/office/drawing/2014/main" id="{060F95D3-EB0B-4FDD-85BB-9924A77E3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7" name="Image 6">
          <a:extLst>
            <a:ext uri="{FF2B5EF4-FFF2-40B4-BE49-F238E27FC236}">
              <a16:creationId xmlns:a16="http://schemas.microsoft.com/office/drawing/2014/main" id="{2063E26A-8D7D-4BE2-8FA0-5E524650F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8" name="Image 7">
          <a:extLst>
            <a:ext uri="{FF2B5EF4-FFF2-40B4-BE49-F238E27FC236}">
              <a16:creationId xmlns:a16="http://schemas.microsoft.com/office/drawing/2014/main" id="{F5E3CC80-7EEC-4899-BEAA-FFD10EBD2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9" name="Image 8">
          <a:extLst>
            <a:ext uri="{FF2B5EF4-FFF2-40B4-BE49-F238E27FC236}">
              <a16:creationId xmlns:a16="http://schemas.microsoft.com/office/drawing/2014/main" id="{5DCD31E9-4E2F-46D6-A392-450974CFF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</xdr:row>
      <xdr:rowOff>89647</xdr:rowOff>
    </xdr:from>
    <xdr:ext cx="3419952" cy="1619476"/>
    <xdr:pic>
      <xdr:nvPicPr>
        <xdr:cNvPr id="10" name="Image 9">
          <a:extLst>
            <a:ext uri="{FF2B5EF4-FFF2-40B4-BE49-F238E27FC236}">
              <a16:creationId xmlns:a16="http://schemas.microsoft.com/office/drawing/2014/main" id="{ACB25B1E-FBC2-4444-AEEE-C8342B0F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0611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23</xdr:row>
      <xdr:rowOff>89647</xdr:rowOff>
    </xdr:from>
    <xdr:ext cx="3419952" cy="1619476"/>
    <xdr:pic>
      <xdr:nvPicPr>
        <xdr:cNvPr id="11" name="Image 10">
          <a:extLst>
            <a:ext uri="{FF2B5EF4-FFF2-40B4-BE49-F238E27FC236}">
              <a16:creationId xmlns:a16="http://schemas.microsoft.com/office/drawing/2014/main" id="{EB69A77D-6FE6-4A72-B7B7-FBA42F48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23</xdr:row>
      <xdr:rowOff>89647</xdr:rowOff>
    </xdr:from>
    <xdr:ext cx="3419952" cy="1619476"/>
    <xdr:pic>
      <xdr:nvPicPr>
        <xdr:cNvPr id="12" name="Image 11">
          <a:extLst>
            <a:ext uri="{FF2B5EF4-FFF2-40B4-BE49-F238E27FC236}">
              <a16:creationId xmlns:a16="http://schemas.microsoft.com/office/drawing/2014/main" id="{6D01B165-126C-4B6D-AB71-ABA152CF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473784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40</xdr:row>
      <xdr:rowOff>89647</xdr:rowOff>
    </xdr:from>
    <xdr:ext cx="3419952" cy="1619476"/>
    <xdr:pic>
      <xdr:nvPicPr>
        <xdr:cNvPr id="13" name="Image 12">
          <a:extLst>
            <a:ext uri="{FF2B5EF4-FFF2-40B4-BE49-F238E27FC236}">
              <a16:creationId xmlns:a16="http://schemas.microsoft.com/office/drawing/2014/main" id="{5B2EFA5E-A496-4201-AC2A-1EBD8039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40</xdr:row>
      <xdr:rowOff>89647</xdr:rowOff>
    </xdr:from>
    <xdr:ext cx="3419952" cy="1619476"/>
    <xdr:pic>
      <xdr:nvPicPr>
        <xdr:cNvPr id="14" name="Image 13">
          <a:extLst>
            <a:ext uri="{FF2B5EF4-FFF2-40B4-BE49-F238E27FC236}">
              <a16:creationId xmlns:a16="http://schemas.microsoft.com/office/drawing/2014/main" id="{D431B4E9-FB43-4F79-B6B1-192BF8917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8262097"/>
          <a:ext cx="3419952" cy="1619476"/>
        </a:xfrm>
        <a:prstGeom prst="rect">
          <a:avLst/>
        </a:prstGeom>
      </xdr:spPr>
    </xdr:pic>
    <xdr:clientData/>
  </xdr:oneCellAnchor>
  <xdr:oneCellAnchor>
    <xdr:from>
      <xdr:col>1</xdr:col>
      <xdr:colOff>44824</xdr:colOff>
      <xdr:row>58</xdr:row>
      <xdr:rowOff>89647</xdr:rowOff>
    </xdr:from>
    <xdr:ext cx="3419952" cy="1619476"/>
    <xdr:pic>
      <xdr:nvPicPr>
        <xdr:cNvPr id="15" name="Image 14">
          <a:extLst>
            <a:ext uri="{FF2B5EF4-FFF2-40B4-BE49-F238E27FC236}">
              <a16:creationId xmlns:a16="http://schemas.microsoft.com/office/drawing/2014/main" id="{57AEB06D-1853-4C01-B8B1-5D5359FA3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9" y="11986372"/>
          <a:ext cx="3419952" cy="1619476"/>
        </a:xfrm>
        <a:prstGeom prst="rect">
          <a:avLst/>
        </a:prstGeom>
      </xdr:spPr>
    </xdr:pic>
    <xdr:clientData/>
  </xdr:oneCellAnchor>
  <xdr:oneCellAnchor>
    <xdr:from>
      <xdr:col>9</xdr:col>
      <xdr:colOff>44824</xdr:colOff>
      <xdr:row>58</xdr:row>
      <xdr:rowOff>89647</xdr:rowOff>
    </xdr:from>
    <xdr:ext cx="3419952" cy="1619476"/>
    <xdr:pic>
      <xdr:nvPicPr>
        <xdr:cNvPr id="16" name="Image 15">
          <a:extLst>
            <a:ext uri="{FF2B5EF4-FFF2-40B4-BE49-F238E27FC236}">
              <a16:creationId xmlns:a16="http://schemas.microsoft.com/office/drawing/2014/main" id="{A34DFA45-080B-43F2-8609-9F7662E9F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3074" y="11986372"/>
          <a:ext cx="3419952" cy="161947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A6978E-E086-456C-8BC6-B7190D674750}" name="Pro" displayName="Pro" ref="A1:B17" totalsRowShown="0">
  <autoFilter ref="A1:B17" xr:uid="{0DA6978E-E086-456C-8BC6-B7190D674750}"/>
  <tableColumns count="2">
    <tableColumn id="1" xr3:uid="{2EC2794F-5FF7-48E4-89D6-1D3971226CBD}" name="Numéro"/>
    <tableColumn id="2" xr3:uid="{426FC1A6-E4C2-4450-8F0D-6D884CC74C40}" name="Nom" dataDxfId="11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449CE8-40D5-4DF4-B809-6A6C2F828E9D}" name="Am" displayName="Am" ref="A1:B17" totalsRowShown="0">
  <autoFilter ref="A1:B17" xr:uid="{83449CE8-40D5-4DF4-B809-6A6C2F828E9D}"/>
  <tableColumns count="2">
    <tableColumn id="1" xr3:uid="{F30CF5AB-A92A-4696-B1CA-F8971AE0576B}" name="Numéro"/>
    <tableColumn id="2" xr3:uid="{D8541CB0-CE8C-4FEB-860C-DACEF7900344}" name="Nom" dataDxfId="11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AFFFEB2-E28D-401A-BADB-D9E0E4B3BEC9}" name="Tirage" displayName="Tirage" ref="A1:Z121" totalsRowShown="0" headerRowDxfId="115" headerRowBorderDxfId="114">
  <autoFilter ref="A1:Z121" xr:uid="{6AFFFEB2-E28D-401A-BADB-D9E0E4B3BEC9}"/>
  <tableColumns count="26">
    <tableColumn id="25" xr3:uid="{7F507900-7CAD-4D59-9342-977C1C373848}" name="T-M" dataDxfId="113">
      <calculatedColumnFormula>Tirage[[#This Row],[T]]&amp;"-"&amp;Tirage[[#This Row],[Match]]</calculatedColumnFormula>
    </tableColumn>
    <tableColumn id="1" xr3:uid="{647BCA5D-E5A1-46FC-B0E6-F6575CE0FCF1}" name="T" dataDxfId="112"/>
    <tableColumn id="22" xr3:uid="{D00FDDC6-A869-45E3-803A-7CAB0C1DF390}" name="Match" dataDxfId="111"/>
    <tableColumn id="23" xr3:uid="{6E4EFD16-5C24-4DD5-A426-E785F06CC5B0}" name="Terrain" dataDxfId="110"/>
    <tableColumn id="2" xr3:uid="{16815E30-512C-4B02-82C8-000E7CBDF48F}" name="P1"/>
    <tableColumn id="3" xr3:uid="{E13924A2-402E-49E5-B171-9F9929731BB7}" name="A1"/>
    <tableColumn id="4" xr3:uid="{169CAC18-7AED-4700-BF58-BF0E1C599457}" name="P2"/>
    <tableColumn id="5" xr3:uid="{823388B5-0C66-45CF-852D-2776F0B9362E}" name="A2"/>
    <tableColumn id="6" xr3:uid="{75D59C31-1ED7-402F-AFEB-D1C6A8648F8E}" name="Pro 1" dataDxfId="109">
      <calculatedColumnFormula>VLOOKUP(E2,Pro[],2)</calculatedColumnFormula>
    </tableColumn>
    <tableColumn id="7" xr3:uid="{BABE5159-2274-4AB8-8BAE-5CD04E6C15FC}" name="Am 1">
      <calculatedColumnFormula>VLOOKUP(F2,Am[],2)</calculatedColumnFormula>
    </tableColumn>
    <tableColumn id="8" xr3:uid="{40D9076D-A52C-412C-B31C-A002F3130367}" name="S1" dataDxfId="108">
      <calculatedColumnFormula>IF(RANDBETWEEN(0,1)=1,13,RANDBETWEEN(0,12))</calculatedColumnFormula>
    </tableColumn>
    <tableColumn id="9" xr3:uid="{6CA89F3B-D7AD-4161-B6F1-567D3DC165DA}" name="-" dataDxfId="107"/>
    <tableColumn id="10" xr3:uid="{DEDDD3AD-6E2A-4350-B9BE-6CF6D818ABC9}" name="S2" dataDxfId="106">
      <calculatedColumnFormula>IF(Tirage[[#This Row],[S1]]=13,RANDBETWEEN(0,12),13)</calculatedColumnFormula>
    </tableColumn>
    <tableColumn id="11" xr3:uid="{2B30CFB0-DDF7-4EB8-8B95-A8BBD54CB514}" name="Pro 2">
      <calculatedColumnFormula>VLOOKUP(G2,Pro[],2)</calculatedColumnFormula>
    </tableColumn>
    <tableColumn id="12" xr3:uid="{2B5D15D5-769A-4213-AB4E-6DF6C204B66E}" name="Am 2" dataDxfId="105">
      <calculatedColumnFormula>VLOOKUP(H2,Am[],2)</calculatedColumnFormula>
    </tableColumn>
    <tableColumn id="13" xr3:uid="{54246675-A23A-4EA6-9D07-554AD4059997}" name="Pro et Am 1" dataDxfId="104">
      <calculatedColumnFormula>Tirage[[#This Row],[P1]]&amp;"&amp;"&amp;Tirage[[#This Row],[A1]]</calculatedColumnFormula>
    </tableColumn>
    <tableColumn id="14" xr3:uid="{A05F9754-BC2D-4C4E-9C8C-F4FFDE90E73A}" name="Pro et Am 2" dataDxfId="103">
      <calculatedColumnFormula>Tirage[[#This Row],[P2]]&amp;"&amp;"&amp;Tirage[[#This Row],[A2]]</calculatedColumnFormula>
    </tableColumn>
    <tableColumn id="24" xr3:uid="{78CEB721-AB0B-476B-AA15-CABE8F0F1460}" name="Pro c Am 1" dataDxfId="23">
      <calculatedColumnFormula>Tirage[[#This Row],[P1]]&amp;"c"&amp;Tirage[[#This Row],[A2]]</calculatedColumnFormula>
    </tableColumn>
    <tableColumn id="26" xr3:uid="{AA94E746-5067-4575-8300-789FF889C063}" name="Pro c Am 2" dataDxfId="22">
      <calculatedColumnFormula>Tirage[[#This Row],[P2]]&amp;"c"&amp;Tirage[[#This Row],[A1]]</calculatedColumnFormula>
    </tableColumn>
    <tableColumn id="15" xr3:uid="{DA5E2EB0-DEEF-42FA-B910-F23AB771E439}" name="Pro c Pro" dataDxfId="102">
      <calculatedColumnFormula>IF(Tirage[[#This Row],[P1]]&lt;Tirage[[#This Row],[P2]],Tirage[[#This Row],[P1]],Tirage[[#This Row],[P2]])&amp;"c"&amp;IF(Tirage[[#This Row],[P1]]&gt;Tirage[[#This Row],[P2]],Tirage[[#This Row],[P1]],Tirage[[#This Row],[P2]])</calculatedColumnFormula>
    </tableColumn>
    <tableColumn id="16" xr3:uid="{E8DE8F48-3402-4BC8-B3EE-675CDB867E20}" name="Am c Am" dataDxfId="101">
      <calculatedColumnFormula>IF(Tirage[[#This Row],[A1]]&lt;Tirage[[#This Row],[A2]],Tirage[[#This Row],[A1]],Tirage[[#This Row],[A2]])&amp;"c"&amp;IF(Tirage[[#This Row],[A1]]&gt;Tirage[[#This Row],[A2]],Tirage[[#This Row],[A1]],Tirage[[#This Row],[A2]])</calculatedColumnFormula>
    </tableColumn>
    <tableColumn id="17" xr3:uid="{B906BCFA-C855-48DE-82E7-2A47834B0664}" name="VP" dataDxfId="100">
      <calculatedColumnFormula>IF(Tirage[[#This Row],[S1]]&lt;&gt;"",IF(Tirage[[#This Row],[S1]]&gt;Tirage[[#This Row],[S2]],Tirage[[#This Row],[P1]],Tirage[[#This Row],[P2]]),"")</calculatedColumnFormula>
    </tableColumn>
    <tableColumn id="20" xr3:uid="{F21EF0DE-781D-41FC-80E2-17B04B28C719}" name="PP" dataDxfId="99">
      <calculatedColumnFormula>IF(Tirage[[#This Row],[S1]]&lt;&gt;"",IF(Tirage[[#This Row],[S1]]&gt;Tirage[[#This Row],[S2]],Tirage[[#This Row],[P2]],Tirage[[#This Row],[P1]]),"")</calculatedColumnFormula>
    </tableColumn>
    <tableColumn id="18" xr3:uid="{C9E2177B-DA4E-4A8D-853A-F82402A4688E}" name="VA" dataDxfId="98">
      <calculatedColumnFormula>IF(Tirage[[#This Row],[S1]]&lt;&gt;"",IF(Tirage[[#This Row],[S1]]&gt;Tirage[[#This Row],[S2]],Tirage[[#This Row],[A1]],Tirage[[#This Row],[A2]]),"")</calculatedColumnFormula>
    </tableColumn>
    <tableColumn id="21" xr3:uid="{7DE73E9F-D9BF-44FD-91F3-2B94E4525ADB}" name="PA" dataDxfId="97">
      <calculatedColumnFormula>IF(Tirage[[#This Row],[S1]]&lt;&gt;"",IF(Tirage[[#This Row],[S1]]&gt;Tirage[[#This Row],[S2]],Tirage[[#This Row],[A2]],Tirage[[#This Row],[A1]]),"")</calculatedColumnFormula>
    </tableColumn>
    <tableColumn id="19" xr3:uid="{21E0D2CC-0917-4195-9EFA-9DB217CB430D}" name="Delta" dataDxfId="96">
      <calculatedColumnFormula>IF(Tirage[[#This Row],[S1]]&lt;&gt;"",IF(Tirage[[#This Row],[S1]]&gt;Tirage[[#This Row],[S2]],Tirage[[#This Row],[S1]]-Tirage[[#This Row],[S2]],Tirage[[#This Row],[S2]]-Tirage[[#This Row],[S1]]),"")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DF6DEA-B7F2-47C4-9B70-7B639C26F8EF}" name="NonTriPro" displayName="NonTriPro" ref="AE2:AY18" totalsRowShown="0">
  <autoFilter ref="AE2:AY18" xr:uid="{9CDF6DEA-B7F2-47C4-9B70-7B639C26F8EF}"/>
  <tableColumns count="21">
    <tableColumn id="1" xr3:uid="{98BDB0B1-6272-4AF7-B977-2F57A6161F7F}" name="Ind" dataDxfId="95"/>
    <tableColumn id="6" xr3:uid="{02E1BBC2-AFE3-48F2-8CB4-35B9BD45E31C}" name="Nom" dataDxfId="94">
      <calculatedColumnFormula>VLOOKUP(NonTriPro[[#This Row],[Ind]],Pro[],2)</calculatedColumnFormula>
    </tableColumn>
    <tableColumn id="2" xr3:uid="{2C19B590-80D6-43F7-B748-4E2C3D54709E}" name="Vic" dataDxfId="93">
      <calculatedColumnFormula>COUNTIF(Tirage[VP],NonTriPro[[#This Row],[Ind]])</calculatedColumnFormula>
    </tableColumn>
    <tableColumn id="5" xr3:uid="{80043403-03A6-4C20-8F0C-9B556D65B797}" name="Avg" dataDxfId="92">
      <calculatedColumnFormula>SUMIF(Tirage[VP],NonTriPro[[#This Row],[Ind]],Tirage[Delta])-SUMIF(Tirage[PP],NonTriPro[[#This Row],[Ind]],Tirage[Delta])</calculatedColumnFormula>
    </tableColumn>
    <tableColumn id="3" xr3:uid="{948BA9EE-73A5-43F7-AF27-94110C078764}" name="CRC" dataDxfId="91">
      <calculatedColumnFormula>NonTriPro[[#This Row],[Vic]]&amp;"#"&amp;NonTriPro[[#This Row],[Avg]]</calculatedColumnFormula>
    </tableColumn>
    <tableColumn id="7" xr3:uid="{1C52106D-9616-48F1-BCBA-56263284AAF3}" name="A" dataDxfId="90">
      <calculatedColumnFormula array="1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calculatedColumnFormula>
    </tableColumn>
    <tableColumn id="8" xr3:uid="{AF56696A-6168-472B-9533-A00DA5C4C730}" name="B" dataDxfId="89">
      <calculatedColumnFormula array="1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calculatedColumnFormula>
    </tableColumn>
    <tableColumn id="9" xr3:uid="{093ACBBF-6148-4D9E-B66C-55438D9B6EB4}" name="C" dataDxfId="88">
      <calculatedColumnFormula array="1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calculatedColumnFormula>
    </tableColumn>
    <tableColumn id="10" xr3:uid="{769B2979-C0D8-4EAC-844A-2BC40835494C}" name="D" dataDxfId="87">
      <calculatedColumnFormula array="1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calculatedColumnFormula>
    </tableColumn>
    <tableColumn id="11" xr3:uid="{FFEBEFA2-61DE-45CF-B438-F735D11EACD4}" name="E" dataDxfId="86">
      <calculatedColumnFormula array="1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calculatedColumnFormula>
    </tableColumn>
    <tableColumn id="12" xr3:uid="{7052711C-536F-4F8C-8BF0-C98002A8A2AE}" name="F" dataDxfId="85">
      <calculatedColumnFormula array="1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calculatedColumnFormula>
    </tableColumn>
    <tableColumn id="13" xr3:uid="{2D5FB769-F4E0-4B68-9FC5-877974F80A7B}" name="G" dataDxfId="84">
      <calculatedColumnFormula array="1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calculatedColumnFormula>
    </tableColumn>
    <tableColumn id="14" xr3:uid="{651B2AAC-8D79-43A3-920E-D9A23830A24D}" name="H" dataDxfId="83">
      <calculatedColumnFormula array="1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calculatedColumnFormula>
    </tableColumn>
    <tableColumn id="15" xr3:uid="{4BFBCED2-C4A5-410B-913F-06F413729B09}" name="I" dataDxfId="82">
      <calculatedColumnFormula array="1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calculatedColumnFormula>
    </tableColumn>
    <tableColumn id="16" xr3:uid="{5130E579-EB7A-4634-8263-E3B5CCA12244}" name="J" dataDxfId="81">
      <calculatedColumnFormula array="1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calculatedColumnFormula>
    </tableColumn>
    <tableColumn id="17" xr3:uid="{D8CEFAA7-082D-4F07-AE08-ABC95C3473CE}" name="K" dataDxfId="80">
      <calculatedColumnFormula array="1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calculatedColumnFormula>
    </tableColumn>
    <tableColumn id="18" xr3:uid="{332EC974-2534-4F84-8985-2DA386EB59D6}" name="L" dataDxfId="79">
      <calculatedColumnFormula array="1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calculatedColumnFormula>
    </tableColumn>
    <tableColumn id="19" xr3:uid="{253DD9DF-3426-412D-A49A-AC67C2CA4A52}" name="M" dataDxfId="78">
      <calculatedColumnFormula array="1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calculatedColumnFormula>
    </tableColumn>
    <tableColumn id="20" xr3:uid="{CFEFD0CF-72CB-4FF7-9A44-71EF8496D711}" name="N" dataDxfId="77">
      <calculatedColumnFormula array="1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calculatedColumnFormula>
    </tableColumn>
    <tableColumn id="21" xr3:uid="{EF0BEE6D-E851-4D63-822A-F36B9BA68F5B}" name="O" dataDxfId="76">
      <calculatedColumnFormula array="1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calculatedColumnFormula>
    </tableColumn>
    <tableColumn id="22" xr3:uid="{900BA93C-5CDE-4743-9F79-ECC88CB1B0AB}" name="P" dataDxfId="75">
      <calculatedColumnFormula array="1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DE9062D-4388-4987-89E1-49C528C30300}" name="NonTriAm" displayName="NonTriAm" ref="AE2:AY18" totalsRowShown="0">
  <autoFilter ref="AE2:AY18" xr:uid="{4DE9062D-4388-4987-89E1-49C528C30300}"/>
  <tableColumns count="21">
    <tableColumn id="1" xr3:uid="{C5B80695-527B-4B50-9AE5-61A4ABA43BE7}" name="Ind" dataDxfId="74"/>
    <tableColumn id="6" xr3:uid="{CBC282C1-443F-4BBF-B1ED-7E66E6985ACC}" name="Nom" dataDxfId="73">
      <calculatedColumnFormula>VLOOKUP(NonTriAm[[#This Row],[Ind]],Am[],2)</calculatedColumnFormula>
    </tableColumn>
    <tableColumn id="2" xr3:uid="{AAC72CA1-F57B-48DB-A49C-67CF9EE9EBAB}" name="Vic" dataDxfId="72">
      <calculatedColumnFormula>COUNTIF(Tirage[VA],NonTriAm[[#This Row],[Ind]])</calculatedColumnFormula>
    </tableColumn>
    <tableColumn id="5" xr3:uid="{BCD4B566-C76F-443E-B0A7-1101B71FF76C}" name="Avg" dataDxfId="71">
      <calculatedColumnFormula>SUMIF(Tirage[VA],NonTriAm[[#This Row],[Ind]],Tirage[Delta])-SUMIF(Tirage[PA],NonTriAm[[#This Row],[Ind]],Tirage[Delta])</calculatedColumnFormula>
    </tableColumn>
    <tableColumn id="3" xr3:uid="{404F0B4F-B3B2-4414-B561-74F3310E96D6}" name="CRC" dataDxfId="70">
      <calculatedColumnFormula>NonTriAm[[#This Row],[Vic]]&amp;"#"&amp;NonTriAm[[#This Row],[Avg]]</calculatedColumnFormula>
    </tableColumn>
    <tableColumn id="7" xr3:uid="{EC367201-6C56-4D93-9295-4F8138E5615C}" name="1" dataDxfId="69">
      <calculatedColumnFormula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calculatedColumnFormula>
    </tableColumn>
    <tableColumn id="8" xr3:uid="{E9FDFB03-AB3C-4C7C-AE05-E8874002AF2D}" name="2" dataDxfId="68">
      <calculatedColumnFormula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calculatedColumnFormula>
    </tableColumn>
    <tableColumn id="9" xr3:uid="{F849FBDD-5D94-4C9B-8954-84B8F5D5BBBD}" name="3" dataDxfId="67">
      <calculatedColumnFormula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calculatedColumnFormula>
    </tableColumn>
    <tableColumn id="10" xr3:uid="{A46FD0C1-98D4-48DF-A018-753D7AC1EC02}" name="4" dataDxfId="66">
      <calculatedColumnFormula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calculatedColumnFormula>
    </tableColumn>
    <tableColumn id="11" xr3:uid="{C45EBB46-532B-49B2-B82B-31BCCC97A1D6}" name="5" dataDxfId="65">
      <calculatedColumnFormula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calculatedColumnFormula>
    </tableColumn>
    <tableColumn id="12" xr3:uid="{F096902A-6066-40A9-9028-39959B53992E}" name="6" dataDxfId="64">
      <calculatedColumnFormula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calculatedColumnFormula>
    </tableColumn>
    <tableColumn id="13" xr3:uid="{502E33C0-2A93-4D85-B1D5-AEA8A93110F3}" name="7" dataDxfId="63">
      <calculatedColumnFormula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calculatedColumnFormula>
    </tableColumn>
    <tableColumn id="14" xr3:uid="{CEC544BB-8DAE-4D60-A9B8-7A764CF6C59A}" name="8" dataDxfId="62">
      <calculatedColumnFormula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calculatedColumnFormula>
    </tableColumn>
    <tableColumn id="15" xr3:uid="{49E12E5B-BA0F-43FF-8214-C643DB4F218C}" name="9" dataDxfId="61">
      <calculatedColumnFormula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calculatedColumnFormula>
    </tableColumn>
    <tableColumn id="16" xr3:uid="{C89B931B-09D7-40C4-A563-946E63DCF2D0}" name="10" dataDxfId="60">
      <calculatedColumnFormula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calculatedColumnFormula>
    </tableColumn>
    <tableColumn id="17" xr3:uid="{00A10CEC-7702-49AE-9786-017061BF3853}" name="11" dataDxfId="59">
      <calculatedColumnFormula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calculatedColumnFormula>
    </tableColumn>
    <tableColumn id="18" xr3:uid="{C2E9A874-FD99-47FC-945D-83568238F625}" name="12" dataDxfId="58">
      <calculatedColumnFormula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calculatedColumnFormula>
    </tableColumn>
    <tableColumn id="19" xr3:uid="{0BB125B9-3AD4-48B1-8354-9C7E52157057}" name="13" dataDxfId="57">
      <calculatedColumnFormula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calculatedColumnFormula>
    </tableColumn>
    <tableColumn id="20" xr3:uid="{FB3849D3-3970-4388-BE50-459B77B8F8E9}" name="14" dataDxfId="56">
      <calculatedColumnFormula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calculatedColumnFormula>
    </tableColumn>
    <tableColumn id="21" xr3:uid="{8003EB5A-AC5C-4A12-BFC2-141696708797}" name="15" dataDxfId="55">
      <calculatedColumnFormula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calculatedColumnFormula>
    </tableColumn>
    <tableColumn id="22" xr3:uid="{CF6D608E-E91E-46C6-917F-A70D05F434F1}" name="16" dataDxfId="54">
      <calculatedColumnFormula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90E3E9-3C50-4EBD-8655-53ACA34E0530}" name="Tableau5" displayName="Tableau5" ref="A1:C17" totalsRowShown="0">
  <autoFilter ref="A1:C17" xr:uid="{B090E3E9-3C50-4EBD-8655-53ACA34E0530}"/>
  <tableColumns count="3">
    <tableColumn id="1" xr3:uid="{51414FF1-88A8-450D-BD3D-81E8B0F480C5}" name="Place"/>
    <tableColumn id="2" xr3:uid="{9B4AA520-EC39-4D27-8B6D-2E7B7FCD7078}" name="Pro"/>
    <tableColumn id="3" xr3:uid="{A699EE82-8B3D-4305-85D2-FB0D44E7860A}" name="Am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88883-98CF-4882-A924-E5148A75A171}">
  <sheetPr codeName="Feuil1">
    <tabColor theme="5" tint="-0.249977111117893"/>
  </sheetPr>
  <dimension ref="A1:B17"/>
  <sheetViews>
    <sheetView workbookViewId="0">
      <selection activeCell="B2" sqref="B2:B17"/>
    </sheetView>
  </sheetViews>
  <sheetFormatPr baseColWidth="10" defaultRowHeight="15" x14ac:dyDescent="0.25"/>
  <cols>
    <col min="2" max="2" width="21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16</v>
      </c>
      <c r="B2" s="91" t="s">
        <v>6</v>
      </c>
    </row>
    <row r="3" spans="1:2" x14ac:dyDescent="0.25">
      <c r="A3" t="s">
        <v>17</v>
      </c>
      <c r="B3" s="91" t="s">
        <v>8</v>
      </c>
    </row>
    <row r="4" spans="1:2" x14ac:dyDescent="0.25">
      <c r="A4" t="s">
        <v>18</v>
      </c>
      <c r="B4" s="91" t="s">
        <v>124</v>
      </c>
    </row>
    <row r="5" spans="1:2" x14ac:dyDescent="0.25">
      <c r="A5" t="s">
        <v>19</v>
      </c>
      <c r="B5" s="91" t="s">
        <v>125</v>
      </c>
    </row>
    <row r="6" spans="1:2" x14ac:dyDescent="0.25">
      <c r="A6" t="s">
        <v>20</v>
      </c>
      <c r="B6" s="91" t="s">
        <v>126</v>
      </c>
    </row>
    <row r="7" spans="1:2" x14ac:dyDescent="0.25">
      <c r="A7" t="s">
        <v>21</v>
      </c>
      <c r="B7" s="91" t="s">
        <v>127</v>
      </c>
    </row>
    <row r="8" spans="1:2" x14ac:dyDescent="0.25">
      <c r="A8" t="s">
        <v>22</v>
      </c>
      <c r="B8" s="91" t="s">
        <v>128</v>
      </c>
    </row>
    <row r="9" spans="1:2" x14ac:dyDescent="0.25">
      <c r="A9" t="s">
        <v>23</v>
      </c>
      <c r="B9" s="91" t="s">
        <v>129</v>
      </c>
    </row>
    <row r="10" spans="1:2" x14ac:dyDescent="0.25">
      <c r="A10" t="s">
        <v>24</v>
      </c>
      <c r="B10" s="91" t="s">
        <v>130</v>
      </c>
    </row>
    <row r="11" spans="1:2" x14ac:dyDescent="0.25">
      <c r="A11" t="s">
        <v>25</v>
      </c>
      <c r="B11" s="91" t="s">
        <v>131</v>
      </c>
    </row>
    <row r="12" spans="1:2" x14ac:dyDescent="0.25">
      <c r="A12" t="s">
        <v>26</v>
      </c>
      <c r="B12" s="91" t="s">
        <v>132</v>
      </c>
    </row>
    <row r="13" spans="1:2" x14ac:dyDescent="0.25">
      <c r="A13" t="s">
        <v>27</v>
      </c>
      <c r="B13" s="91" t="s">
        <v>133</v>
      </c>
    </row>
    <row r="14" spans="1:2" x14ac:dyDescent="0.25">
      <c r="A14" t="s">
        <v>28</v>
      </c>
      <c r="B14" s="91" t="s">
        <v>134</v>
      </c>
    </row>
    <row r="15" spans="1:2" x14ac:dyDescent="0.25">
      <c r="A15" t="s">
        <v>29</v>
      </c>
      <c r="B15" s="91" t="s">
        <v>135</v>
      </c>
    </row>
    <row r="16" spans="1:2" x14ac:dyDescent="0.25">
      <c r="A16" t="s">
        <v>30</v>
      </c>
      <c r="B16" s="91" t="s">
        <v>136</v>
      </c>
    </row>
    <row r="17" spans="1:2" x14ac:dyDescent="0.25">
      <c r="A17" t="s">
        <v>31</v>
      </c>
      <c r="B17" s="91" t="s">
        <v>137</v>
      </c>
    </row>
  </sheetData>
  <sheetProtection algorithmName="SHA-512" hashValue="+X3FFfBCZYFV3T1YJ5EjZVuCEt6FLTDGC7Wzss1t2hXV1MGZTP27CmX6pX7vkJYW16NQMr4czTVQdtGW55UA2g==" saltValue="fWnV73VUjKmwwzAOo4e/Jg==" spinCount="100000" sheet="1" objects="1" scenarios="1" selectLockedCells="1"/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F3342-6A1F-4832-8267-57111CEED160}">
  <sheetPr codeName="Feuil2">
    <tabColor theme="5" tint="-0.249977111117893"/>
  </sheetPr>
  <dimension ref="A1:B17"/>
  <sheetViews>
    <sheetView workbookViewId="0">
      <selection activeCell="B2" sqref="B2:B17"/>
    </sheetView>
  </sheetViews>
  <sheetFormatPr baseColWidth="10" defaultRowHeight="15" x14ac:dyDescent="0.25"/>
  <cols>
    <col min="2" max="2" width="21.71093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 s="91" t="s">
        <v>108</v>
      </c>
    </row>
    <row r="3" spans="1:2" x14ac:dyDescent="0.25">
      <c r="A3">
        <v>2</v>
      </c>
      <c r="B3" s="91" t="s">
        <v>109</v>
      </c>
    </row>
    <row r="4" spans="1:2" x14ac:dyDescent="0.25">
      <c r="A4">
        <v>3</v>
      </c>
      <c r="B4" s="91" t="s">
        <v>110</v>
      </c>
    </row>
    <row r="5" spans="1:2" x14ac:dyDescent="0.25">
      <c r="A5">
        <v>4</v>
      </c>
      <c r="B5" s="91" t="s">
        <v>111</v>
      </c>
    </row>
    <row r="6" spans="1:2" x14ac:dyDescent="0.25">
      <c r="A6">
        <v>5</v>
      </c>
      <c r="B6" s="91" t="s">
        <v>112</v>
      </c>
    </row>
    <row r="7" spans="1:2" x14ac:dyDescent="0.25">
      <c r="A7">
        <v>6</v>
      </c>
      <c r="B7" s="91" t="s">
        <v>113</v>
      </c>
    </row>
    <row r="8" spans="1:2" x14ac:dyDescent="0.25">
      <c r="A8">
        <v>7</v>
      </c>
      <c r="B8" s="91" t="s">
        <v>114</v>
      </c>
    </row>
    <row r="9" spans="1:2" x14ac:dyDescent="0.25">
      <c r="A9">
        <v>8</v>
      </c>
      <c r="B9" s="91" t="s">
        <v>115</v>
      </c>
    </row>
    <row r="10" spans="1:2" x14ac:dyDescent="0.25">
      <c r="A10">
        <v>9</v>
      </c>
      <c r="B10" s="91" t="s">
        <v>116</v>
      </c>
    </row>
    <row r="11" spans="1:2" x14ac:dyDescent="0.25">
      <c r="A11">
        <v>10</v>
      </c>
      <c r="B11" s="91" t="s">
        <v>117</v>
      </c>
    </row>
    <row r="12" spans="1:2" x14ac:dyDescent="0.25">
      <c r="A12">
        <v>11</v>
      </c>
      <c r="B12" s="91" t="s">
        <v>118</v>
      </c>
    </row>
    <row r="13" spans="1:2" x14ac:dyDescent="0.25">
      <c r="A13">
        <v>12</v>
      </c>
      <c r="B13" s="91" t="s">
        <v>119</v>
      </c>
    </row>
    <row r="14" spans="1:2" x14ac:dyDescent="0.25">
      <c r="A14">
        <v>13</v>
      </c>
      <c r="B14" s="91" t="s">
        <v>120</v>
      </c>
    </row>
    <row r="15" spans="1:2" x14ac:dyDescent="0.25">
      <c r="A15">
        <v>14</v>
      </c>
      <c r="B15" s="91" t="s">
        <v>121</v>
      </c>
    </row>
    <row r="16" spans="1:2" x14ac:dyDescent="0.25">
      <c r="A16">
        <v>15</v>
      </c>
      <c r="B16" s="91" t="s">
        <v>122</v>
      </c>
    </row>
    <row r="17" spans="1:2" x14ac:dyDescent="0.25">
      <c r="A17">
        <v>16</v>
      </c>
      <c r="B17" s="91" t="s">
        <v>123</v>
      </c>
    </row>
  </sheetData>
  <sheetProtection algorithmName="SHA-512" hashValue="gkFFPIGlV0ibHlhRW6tAuN0/2tlHK4Y5XSkvL3QBhZPNngcKy175nf3uxKbh1PFxhw6yGwoKF9oaqjIck00zVA==" saltValue="2bR/2HDr53XW/x9IuuApUQ==" spinCount="100000" sheet="1" objects="1" scenarios="1" selectLockedCells="1"/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AEA3-3815-4B25-B3C1-7A08571B93C8}">
  <sheetPr codeName="Feuil3">
    <tabColor theme="4" tint="-0.249977111117893"/>
  </sheetPr>
  <dimension ref="A1:Z121"/>
  <sheetViews>
    <sheetView tabSelected="1" zoomScaleNormal="100" workbookViewId="0">
      <selection activeCell="Z121" sqref="Z121"/>
    </sheetView>
  </sheetViews>
  <sheetFormatPr baseColWidth="10" defaultRowHeight="15" x14ac:dyDescent="0.25"/>
  <cols>
    <col min="1" max="1" width="9.140625" style="3" customWidth="1"/>
    <col min="2" max="2" width="6.5703125" style="3" bestFit="1" customWidth="1"/>
    <col min="3" max="3" width="11.140625" style="3" bestFit="1" customWidth="1"/>
    <col min="4" max="4" width="11.85546875" bestFit="1" customWidth="1"/>
    <col min="5" max="5" width="7.7109375" style="3" bestFit="1" customWidth="1"/>
    <col min="6" max="6" width="7.85546875" bestFit="1" customWidth="1"/>
    <col min="7" max="7" width="7.7109375" bestFit="1" customWidth="1"/>
    <col min="8" max="8" width="7.85546875" bestFit="1" customWidth="1"/>
    <col min="9" max="9" width="10" bestFit="1" customWidth="1"/>
    <col min="10" max="10" width="11.140625" bestFit="1" customWidth="1"/>
    <col min="11" max="11" width="7.5703125" bestFit="1" customWidth="1"/>
    <col min="12" max="12" width="6.28515625" bestFit="1" customWidth="1"/>
    <col min="13" max="13" width="7.5703125" style="2" bestFit="1" customWidth="1"/>
    <col min="14" max="14" width="10" bestFit="1" customWidth="1"/>
    <col min="15" max="15" width="11.140625" bestFit="1" customWidth="1"/>
    <col min="16" max="17" width="15.7109375" bestFit="1" customWidth="1"/>
    <col min="18" max="19" width="14.7109375" bestFit="1" customWidth="1"/>
    <col min="20" max="21" width="13.28515625" bestFit="1" customWidth="1"/>
    <col min="22" max="22" width="8" bestFit="1" customWidth="1"/>
    <col min="23" max="23" width="7.85546875" style="1" bestFit="1" customWidth="1"/>
    <col min="24" max="24" width="8.140625" style="1" bestFit="1" customWidth="1"/>
    <col min="25" max="25" width="8" style="1" bestFit="1" customWidth="1"/>
    <col min="26" max="26" width="10.28515625" style="1" bestFit="1" customWidth="1"/>
    <col min="27" max="27" width="11.42578125" customWidth="1"/>
  </cols>
  <sheetData>
    <row r="1" spans="1:26" ht="15.75" thickBot="1" x14ac:dyDescent="0.3">
      <c r="A1" s="22" t="s">
        <v>85</v>
      </c>
      <c r="B1" s="21" t="s">
        <v>11</v>
      </c>
      <c r="C1" s="22" t="s">
        <v>82</v>
      </c>
      <c r="D1" s="22" t="s">
        <v>83</v>
      </c>
      <c r="E1" s="22" t="s">
        <v>2</v>
      </c>
      <c r="F1" s="22" t="s">
        <v>4</v>
      </c>
      <c r="G1" s="22" t="s">
        <v>3</v>
      </c>
      <c r="H1" s="22" t="s">
        <v>5</v>
      </c>
      <c r="I1" s="21" t="s">
        <v>6</v>
      </c>
      <c r="J1" s="22" t="s">
        <v>7</v>
      </c>
      <c r="K1" s="22" t="s">
        <v>32</v>
      </c>
      <c r="L1" s="24" t="s">
        <v>10</v>
      </c>
      <c r="M1" s="22" t="s">
        <v>33</v>
      </c>
      <c r="N1" s="22" t="s">
        <v>8</v>
      </c>
      <c r="O1" s="23" t="s">
        <v>9</v>
      </c>
      <c r="P1" s="21" t="s">
        <v>12</v>
      </c>
      <c r="Q1" s="22" t="s">
        <v>13</v>
      </c>
      <c r="R1" s="22" t="s">
        <v>106</v>
      </c>
      <c r="S1" s="22" t="s">
        <v>107</v>
      </c>
      <c r="T1" s="22" t="s">
        <v>14</v>
      </c>
      <c r="U1" s="23" t="s">
        <v>15</v>
      </c>
      <c r="V1" s="22" t="s">
        <v>34</v>
      </c>
      <c r="W1" s="22" t="s">
        <v>42</v>
      </c>
      <c r="X1" s="22" t="s">
        <v>35</v>
      </c>
      <c r="Y1" s="22" t="s">
        <v>43</v>
      </c>
      <c r="Z1" s="23" t="s">
        <v>41</v>
      </c>
    </row>
    <row r="2" spans="1:26" x14ac:dyDescent="0.25">
      <c r="A2" s="87" t="str">
        <f>Tirage[[#This Row],[T]]&amp;"-"&amp;Tirage[[#This Row],[Match]]</f>
        <v>1-1</v>
      </c>
      <c r="B2" s="7">
        <v>1</v>
      </c>
      <c r="C2" s="87">
        <v>1</v>
      </c>
      <c r="D2" s="89">
        <v>1</v>
      </c>
      <c r="E2" s="8" t="s">
        <v>21</v>
      </c>
      <c r="F2" s="8">
        <v>12</v>
      </c>
      <c r="G2" s="8" t="s">
        <v>25</v>
      </c>
      <c r="H2" s="8">
        <v>5</v>
      </c>
      <c r="I2" s="16" t="str">
        <f>VLOOKUP(E2,Pro[],2)</f>
        <v>Pro 6</v>
      </c>
      <c r="J2" s="8" t="str">
        <f>VLOOKUP(F2,Am[],2)</f>
        <v>Amateur 12</v>
      </c>
      <c r="K2" s="91"/>
      <c r="L2" s="19" t="s">
        <v>10</v>
      </c>
      <c r="M2" s="92"/>
      <c r="N2" s="8" t="str">
        <f>VLOOKUP(G2,Pro[],2)</f>
        <v>Pro 10</v>
      </c>
      <c r="O2" s="9" t="str">
        <f>VLOOKUP(H2,Am[],2)</f>
        <v>Amateur 5</v>
      </c>
      <c r="P2" s="16" t="str">
        <f>Tirage[[#This Row],[P1]]&amp;"&amp;"&amp;Tirage[[#This Row],[A1]]</f>
        <v>F&amp;12</v>
      </c>
      <c r="Q2" s="8" t="str">
        <f>Tirage[[#This Row],[P2]]&amp;"&amp;"&amp;Tirage[[#This Row],[A2]]</f>
        <v>J&amp;5</v>
      </c>
      <c r="R2" s="8" t="str">
        <f>Tirage[[#This Row],[P1]]&amp;"c"&amp;Tirage[[#This Row],[A2]]</f>
        <v>Fc5</v>
      </c>
      <c r="S2" s="8" t="str">
        <f>Tirage[[#This Row],[P2]]&amp;"c"&amp;Tirage[[#This Row],[A1]]</f>
        <v>Jc12</v>
      </c>
      <c r="T2" s="8" t="str">
        <f>IF(Tirage[[#This Row],[P1]]&lt;Tirage[[#This Row],[P2]],Tirage[[#This Row],[P1]],Tirage[[#This Row],[P2]])&amp;"c"&amp;IF(Tirage[[#This Row],[P1]]&gt;Tirage[[#This Row],[P2]],Tirage[[#This Row],[P1]],Tirage[[#This Row],[P2]])</f>
        <v>FcJ</v>
      </c>
      <c r="U2" s="9" t="str">
        <f>IF(Tirage[[#This Row],[A1]]&lt;Tirage[[#This Row],[A2]],Tirage[[#This Row],[A1]],Tirage[[#This Row],[A2]])&amp;"c"&amp;IF(Tirage[[#This Row],[A1]]&gt;Tirage[[#This Row],[A2]],Tirage[[#This Row],[A1]],Tirage[[#This Row],[A2]])</f>
        <v>5c12</v>
      </c>
      <c r="V2" s="13" t="str">
        <f>IF(Tirage[[#This Row],[S1]]&lt;&gt;"",IF(Tirage[[#This Row],[S1]]&gt;Tirage[[#This Row],[S2]],Tirage[[#This Row],[P1]],Tirage[[#This Row],[P2]]),"")</f>
        <v/>
      </c>
      <c r="W2" s="14" t="str">
        <f>IF(Tirage[[#This Row],[S1]]&lt;&gt;"",IF(Tirage[[#This Row],[S1]]&gt;Tirage[[#This Row],[S2]],Tirage[[#This Row],[P2]],Tirage[[#This Row],[P1]]),"")</f>
        <v/>
      </c>
      <c r="X2" s="14" t="str">
        <f>IF(Tirage[[#This Row],[S1]]&lt;&gt;"",IF(Tirage[[#This Row],[S1]]&gt;Tirage[[#This Row],[S2]],Tirage[[#This Row],[A1]],Tirage[[#This Row],[A2]]),"")</f>
        <v/>
      </c>
      <c r="Y2" s="14" t="str">
        <f>IF(Tirage[[#This Row],[S1]]&lt;&gt;"",IF(Tirage[[#This Row],[S1]]&gt;Tirage[[#This Row],[S2]],Tirage[[#This Row],[A2]],Tirage[[#This Row],[A1]]),"")</f>
        <v/>
      </c>
      <c r="Z2" s="25" t="str">
        <f>IF(Tirage[[#This Row],[S1]]&lt;&gt;"",IF(Tirage[[#This Row],[S1]]&gt;Tirage[[#This Row],[S2]],Tirage[[#This Row],[S1]]-Tirage[[#This Row],[S2]],Tirage[[#This Row],[S2]]-Tirage[[#This Row],[S1]]),"")</f>
        <v/>
      </c>
    </row>
    <row r="3" spans="1:26" x14ac:dyDescent="0.25">
      <c r="A3" s="87" t="str">
        <f>Tirage[[#This Row],[T]]&amp;"-"&amp;Tirage[[#This Row],[Match]]</f>
        <v>1-2</v>
      </c>
      <c r="B3" s="7">
        <v>1</v>
      </c>
      <c r="C3" s="87">
        <v>2</v>
      </c>
      <c r="D3" s="89">
        <v>2</v>
      </c>
      <c r="E3" s="8" t="s">
        <v>17</v>
      </c>
      <c r="F3" s="8">
        <v>16</v>
      </c>
      <c r="G3" s="8" t="s">
        <v>29</v>
      </c>
      <c r="H3" s="8">
        <v>1</v>
      </c>
      <c r="I3" s="16" t="str">
        <f>VLOOKUP(E3,Pro[],2)</f>
        <v>Pro 2</v>
      </c>
      <c r="J3" s="8" t="str">
        <f>VLOOKUP(F3,Am[],2)</f>
        <v>Amateur 16</v>
      </c>
      <c r="K3" s="92"/>
      <c r="L3" s="19" t="s">
        <v>10</v>
      </c>
      <c r="M3" s="92"/>
      <c r="N3" s="8" t="str">
        <f>VLOOKUP(G3,Pro[],2)</f>
        <v>Pro 14</v>
      </c>
      <c r="O3" s="9" t="str">
        <f>VLOOKUP(H3,Am[],2)</f>
        <v>Amateur 1</v>
      </c>
      <c r="P3" s="16" t="str">
        <f>Tirage[[#This Row],[P1]]&amp;"&amp;"&amp;Tirage[[#This Row],[A1]]</f>
        <v>B&amp;16</v>
      </c>
      <c r="Q3" s="8" t="str">
        <f>Tirage[[#This Row],[P2]]&amp;"&amp;"&amp;Tirage[[#This Row],[A2]]</f>
        <v>N&amp;1</v>
      </c>
      <c r="R3" s="8" t="str">
        <f>Tirage[[#This Row],[P1]]&amp;"c"&amp;Tirage[[#This Row],[A2]]</f>
        <v>Bc1</v>
      </c>
      <c r="S3" s="8" t="str">
        <f>Tirage[[#This Row],[P2]]&amp;"c"&amp;Tirage[[#This Row],[A1]]</f>
        <v>Nc16</v>
      </c>
      <c r="T3" s="8" t="str">
        <f>IF(Tirage[[#This Row],[P1]]&lt;Tirage[[#This Row],[P2]],Tirage[[#This Row],[P1]],Tirage[[#This Row],[P2]])&amp;"c"&amp;IF(Tirage[[#This Row],[P1]]&gt;Tirage[[#This Row],[P2]],Tirage[[#This Row],[P1]],Tirage[[#This Row],[P2]])</f>
        <v>BcN</v>
      </c>
      <c r="U3" s="9" t="str">
        <f>IF(Tirage[[#This Row],[A1]]&lt;Tirage[[#This Row],[A2]],Tirage[[#This Row],[A1]],Tirage[[#This Row],[A2]])&amp;"c"&amp;IF(Tirage[[#This Row],[A1]]&gt;Tirage[[#This Row],[A2]],Tirage[[#This Row],[A1]],Tirage[[#This Row],[A2]])</f>
        <v>1c16</v>
      </c>
      <c r="V3" s="26" t="str">
        <f>IF(Tirage[[#This Row],[S1]]&lt;&gt;"",IF(Tirage[[#This Row],[S1]]&gt;Tirage[[#This Row],[S2]],Tirage[[#This Row],[P1]],Tirage[[#This Row],[P2]]),"")</f>
        <v/>
      </c>
      <c r="W3" s="27" t="str">
        <f>IF(Tirage[[#This Row],[S1]]&lt;&gt;"",IF(Tirage[[#This Row],[S1]]&gt;Tirage[[#This Row],[S2]],Tirage[[#This Row],[P2]],Tirage[[#This Row],[P1]]),"")</f>
        <v/>
      </c>
      <c r="X3" s="27" t="str">
        <f>IF(Tirage[[#This Row],[S1]]&lt;&gt;"",IF(Tirage[[#This Row],[S1]]&gt;Tirage[[#This Row],[S2]],Tirage[[#This Row],[A1]],Tirage[[#This Row],[A2]]),"")</f>
        <v/>
      </c>
      <c r="Y3" s="27" t="str">
        <f>IF(Tirage[[#This Row],[S1]]&lt;&gt;"",IF(Tirage[[#This Row],[S1]]&gt;Tirage[[#This Row],[S2]],Tirage[[#This Row],[A2]],Tirage[[#This Row],[A1]]),"")</f>
        <v/>
      </c>
      <c r="Z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" spans="1:26" x14ac:dyDescent="0.25">
      <c r="A4" s="87" t="str">
        <f>Tirage[[#This Row],[T]]&amp;"-"&amp;Tirage[[#This Row],[Match]]</f>
        <v>1-3</v>
      </c>
      <c r="B4" s="7">
        <v>1</v>
      </c>
      <c r="C4" s="87">
        <v>3</v>
      </c>
      <c r="D4" s="89">
        <v>3</v>
      </c>
      <c r="E4" s="8" t="s">
        <v>20</v>
      </c>
      <c r="F4" s="8">
        <v>11</v>
      </c>
      <c r="G4" s="8" t="s">
        <v>26</v>
      </c>
      <c r="H4" s="8">
        <v>6</v>
      </c>
      <c r="I4" s="16" t="str">
        <f>VLOOKUP(E4,Pro[],2)</f>
        <v>Pro 5</v>
      </c>
      <c r="J4" s="8" t="str">
        <f>VLOOKUP(F4,Am[],2)</f>
        <v>Amateur 11</v>
      </c>
      <c r="K4" s="92"/>
      <c r="L4" s="19" t="s">
        <v>10</v>
      </c>
      <c r="M4" s="92"/>
      <c r="N4" s="8" t="str">
        <f>VLOOKUP(G4,Pro[],2)</f>
        <v>Pro 11</v>
      </c>
      <c r="O4" s="9" t="str">
        <f>VLOOKUP(H4,Am[],2)</f>
        <v>Amateur 6</v>
      </c>
      <c r="P4" s="16" t="str">
        <f>Tirage[[#This Row],[P1]]&amp;"&amp;"&amp;Tirage[[#This Row],[A1]]</f>
        <v>E&amp;11</v>
      </c>
      <c r="Q4" s="8" t="str">
        <f>Tirage[[#This Row],[P2]]&amp;"&amp;"&amp;Tirage[[#This Row],[A2]]</f>
        <v>K&amp;6</v>
      </c>
      <c r="R4" s="8" t="str">
        <f>Tirage[[#This Row],[P1]]&amp;"c"&amp;Tirage[[#This Row],[A2]]</f>
        <v>Ec6</v>
      </c>
      <c r="S4" s="8" t="str">
        <f>Tirage[[#This Row],[P2]]&amp;"c"&amp;Tirage[[#This Row],[A1]]</f>
        <v>Kc11</v>
      </c>
      <c r="T4" s="8" t="str">
        <f>IF(Tirage[[#This Row],[P1]]&lt;Tirage[[#This Row],[P2]],Tirage[[#This Row],[P1]],Tirage[[#This Row],[P2]])&amp;"c"&amp;IF(Tirage[[#This Row],[P1]]&gt;Tirage[[#This Row],[P2]],Tirage[[#This Row],[P1]],Tirage[[#This Row],[P2]])</f>
        <v>EcK</v>
      </c>
      <c r="U4" s="9" t="str">
        <f>IF(Tirage[[#This Row],[A1]]&lt;Tirage[[#This Row],[A2]],Tirage[[#This Row],[A1]],Tirage[[#This Row],[A2]])&amp;"c"&amp;IF(Tirage[[#This Row],[A1]]&gt;Tirage[[#This Row],[A2]],Tirage[[#This Row],[A1]],Tirage[[#This Row],[A2]])</f>
        <v>6c11</v>
      </c>
      <c r="V4" s="26" t="str">
        <f>IF(Tirage[[#This Row],[S1]]&lt;&gt;"",IF(Tirage[[#This Row],[S1]]&gt;Tirage[[#This Row],[S2]],Tirage[[#This Row],[P1]],Tirage[[#This Row],[P2]]),"")</f>
        <v/>
      </c>
      <c r="W4" s="27" t="str">
        <f>IF(Tirage[[#This Row],[S1]]&lt;&gt;"",IF(Tirage[[#This Row],[S1]]&gt;Tirage[[#This Row],[S2]],Tirage[[#This Row],[P2]],Tirage[[#This Row],[P1]]),"")</f>
        <v/>
      </c>
      <c r="X4" s="27" t="str">
        <f>IF(Tirage[[#This Row],[S1]]&lt;&gt;"",IF(Tirage[[#This Row],[S1]]&gt;Tirage[[#This Row],[S2]],Tirage[[#This Row],[A1]],Tirage[[#This Row],[A2]]),"")</f>
        <v/>
      </c>
      <c r="Y4" s="27" t="str">
        <f>IF(Tirage[[#This Row],[S1]]&lt;&gt;"",IF(Tirage[[#This Row],[S1]]&gt;Tirage[[#This Row],[S2]],Tirage[[#This Row],[A2]],Tirage[[#This Row],[A1]]),"")</f>
        <v/>
      </c>
      <c r="Z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" spans="1:26" x14ac:dyDescent="0.25">
      <c r="A5" s="87" t="str">
        <f>Tirage[[#This Row],[T]]&amp;"-"&amp;Tirage[[#This Row],[Match]]</f>
        <v>1-4</v>
      </c>
      <c r="B5" s="7">
        <v>1</v>
      </c>
      <c r="C5" s="87">
        <v>4</v>
      </c>
      <c r="D5" s="89">
        <v>4</v>
      </c>
      <c r="E5" s="8" t="s">
        <v>16</v>
      </c>
      <c r="F5" s="8">
        <v>15</v>
      </c>
      <c r="G5" s="8" t="s">
        <v>30</v>
      </c>
      <c r="H5" s="8">
        <v>2</v>
      </c>
      <c r="I5" s="16" t="str">
        <f>VLOOKUP(E5,Pro[],2)</f>
        <v>Pro 1</v>
      </c>
      <c r="J5" s="8" t="str">
        <f>VLOOKUP(F5,Am[],2)</f>
        <v>Amateur 15</v>
      </c>
      <c r="K5" s="92"/>
      <c r="L5" s="19" t="s">
        <v>10</v>
      </c>
      <c r="M5" s="92"/>
      <c r="N5" s="8" t="str">
        <f>VLOOKUP(G5,Pro[],2)</f>
        <v>Pro 15</v>
      </c>
      <c r="O5" s="9" t="str">
        <f>VLOOKUP(H5,Am[],2)</f>
        <v>Amateur 2</v>
      </c>
      <c r="P5" s="16" t="str">
        <f>Tirage[[#This Row],[P1]]&amp;"&amp;"&amp;Tirage[[#This Row],[A1]]</f>
        <v>A&amp;15</v>
      </c>
      <c r="Q5" s="8" t="str">
        <f>Tirage[[#This Row],[P2]]&amp;"&amp;"&amp;Tirage[[#This Row],[A2]]</f>
        <v>O&amp;2</v>
      </c>
      <c r="R5" s="8" t="str">
        <f>Tirage[[#This Row],[P1]]&amp;"c"&amp;Tirage[[#This Row],[A2]]</f>
        <v>Ac2</v>
      </c>
      <c r="S5" s="8" t="str">
        <f>Tirage[[#This Row],[P2]]&amp;"c"&amp;Tirage[[#This Row],[A1]]</f>
        <v>Oc15</v>
      </c>
      <c r="T5" s="8" t="str">
        <f>IF(Tirage[[#This Row],[P1]]&lt;Tirage[[#This Row],[P2]],Tirage[[#This Row],[P1]],Tirage[[#This Row],[P2]])&amp;"c"&amp;IF(Tirage[[#This Row],[P1]]&gt;Tirage[[#This Row],[P2]],Tirage[[#This Row],[P1]],Tirage[[#This Row],[P2]])</f>
        <v>AcO</v>
      </c>
      <c r="U5" s="9" t="str">
        <f>IF(Tirage[[#This Row],[A1]]&lt;Tirage[[#This Row],[A2]],Tirage[[#This Row],[A1]],Tirage[[#This Row],[A2]])&amp;"c"&amp;IF(Tirage[[#This Row],[A1]]&gt;Tirage[[#This Row],[A2]],Tirage[[#This Row],[A1]],Tirage[[#This Row],[A2]])</f>
        <v>2c15</v>
      </c>
      <c r="V5" s="26" t="str">
        <f>IF(Tirage[[#This Row],[S1]]&lt;&gt;"",IF(Tirage[[#This Row],[S1]]&gt;Tirage[[#This Row],[S2]],Tirage[[#This Row],[P1]],Tirage[[#This Row],[P2]]),"")</f>
        <v/>
      </c>
      <c r="W5" s="27" t="str">
        <f>IF(Tirage[[#This Row],[S1]]&lt;&gt;"",IF(Tirage[[#This Row],[S1]]&gt;Tirage[[#This Row],[S2]],Tirage[[#This Row],[P2]],Tirage[[#This Row],[P1]]),"")</f>
        <v/>
      </c>
      <c r="X5" s="27" t="str">
        <f>IF(Tirage[[#This Row],[S1]]&lt;&gt;"",IF(Tirage[[#This Row],[S1]]&gt;Tirage[[#This Row],[S2]],Tirage[[#This Row],[A1]],Tirage[[#This Row],[A2]]),"")</f>
        <v/>
      </c>
      <c r="Y5" s="27" t="str">
        <f>IF(Tirage[[#This Row],[S1]]&lt;&gt;"",IF(Tirage[[#This Row],[S1]]&gt;Tirage[[#This Row],[S2]],Tirage[[#This Row],[A2]],Tirage[[#This Row],[A1]]),"")</f>
        <v/>
      </c>
      <c r="Z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" spans="1:26" x14ac:dyDescent="0.25">
      <c r="A6" s="87" t="str">
        <f>Tirage[[#This Row],[T]]&amp;"-"&amp;Tirage[[#This Row],[Match]]</f>
        <v>1-5</v>
      </c>
      <c r="B6" s="7">
        <v>1</v>
      </c>
      <c r="C6" s="87">
        <v>5</v>
      </c>
      <c r="D6" s="89">
        <v>5</v>
      </c>
      <c r="E6" s="8" t="s">
        <v>22</v>
      </c>
      <c r="F6" s="8">
        <v>9</v>
      </c>
      <c r="G6" s="8" t="s">
        <v>31</v>
      </c>
      <c r="H6" s="8">
        <v>8</v>
      </c>
      <c r="I6" s="16" t="str">
        <f>VLOOKUP(E6,Pro[],2)</f>
        <v>Pro 7</v>
      </c>
      <c r="J6" s="8" t="str">
        <f>VLOOKUP(F6,Am[],2)</f>
        <v>Amateur 9</v>
      </c>
      <c r="K6" s="92"/>
      <c r="L6" s="19" t="s">
        <v>10</v>
      </c>
      <c r="M6" s="92"/>
      <c r="N6" s="8" t="str">
        <f>VLOOKUP(G6,Pro[],2)</f>
        <v>Pro 16</v>
      </c>
      <c r="O6" s="9" t="str">
        <f>VLOOKUP(H6,Am[],2)</f>
        <v>Amateur 8</v>
      </c>
      <c r="P6" s="16" t="str">
        <f>Tirage[[#This Row],[P1]]&amp;"&amp;"&amp;Tirage[[#This Row],[A1]]</f>
        <v>G&amp;9</v>
      </c>
      <c r="Q6" s="8" t="str">
        <f>Tirage[[#This Row],[P2]]&amp;"&amp;"&amp;Tirage[[#This Row],[A2]]</f>
        <v>P&amp;8</v>
      </c>
      <c r="R6" s="8" t="str">
        <f>Tirage[[#This Row],[P1]]&amp;"c"&amp;Tirage[[#This Row],[A2]]</f>
        <v>Gc8</v>
      </c>
      <c r="S6" s="8" t="str">
        <f>Tirage[[#This Row],[P2]]&amp;"c"&amp;Tirage[[#This Row],[A1]]</f>
        <v>Pc9</v>
      </c>
      <c r="T6" s="8" t="str">
        <f>IF(Tirage[[#This Row],[P1]]&lt;Tirage[[#This Row],[P2]],Tirage[[#This Row],[P1]],Tirage[[#This Row],[P2]])&amp;"c"&amp;IF(Tirage[[#This Row],[P1]]&gt;Tirage[[#This Row],[P2]],Tirage[[#This Row],[P1]],Tirage[[#This Row],[P2]])</f>
        <v>GcP</v>
      </c>
      <c r="U6" s="9" t="str">
        <f>IF(Tirage[[#This Row],[A1]]&lt;Tirage[[#This Row],[A2]],Tirage[[#This Row],[A1]],Tirage[[#This Row],[A2]])&amp;"c"&amp;IF(Tirage[[#This Row],[A1]]&gt;Tirage[[#This Row],[A2]],Tirage[[#This Row],[A1]],Tirage[[#This Row],[A2]])</f>
        <v>8c9</v>
      </c>
      <c r="V6" s="26" t="str">
        <f>IF(Tirage[[#This Row],[S1]]&lt;&gt;"",IF(Tirage[[#This Row],[S1]]&gt;Tirage[[#This Row],[S2]],Tirage[[#This Row],[P1]],Tirage[[#This Row],[P2]]),"")</f>
        <v/>
      </c>
      <c r="W6" s="27" t="str">
        <f>IF(Tirage[[#This Row],[S1]]&lt;&gt;"",IF(Tirage[[#This Row],[S1]]&gt;Tirage[[#This Row],[S2]],Tirage[[#This Row],[P2]],Tirage[[#This Row],[P1]]),"")</f>
        <v/>
      </c>
      <c r="X6" s="27" t="str">
        <f>IF(Tirage[[#This Row],[S1]]&lt;&gt;"",IF(Tirage[[#This Row],[S1]]&gt;Tirage[[#This Row],[S2]],Tirage[[#This Row],[A1]],Tirage[[#This Row],[A2]]),"")</f>
        <v/>
      </c>
      <c r="Y6" s="27" t="str">
        <f>IF(Tirage[[#This Row],[S1]]&lt;&gt;"",IF(Tirage[[#This Row],[S1]]&gt;Tirage[[#This Row],[S2]],Tirage[[#This Row],[A2]],Tirage[[#This Row],[A1]]),"")</f>
        <v/>
      </c>
      <c r="Z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" spans="1:26" x14ac:dyDescent="0.25">
      <c r="A7" s="87" t="str">
        <f>Tirage[[#This Row],[T]]&amp;"-"&amp;Tirage[[#This Row],[Match]]</f>
        <v>1-6</v>
      </c>
      <c r="B7" s="7">
        <v>1</v>
      </c>
      <c r="C7" s="87">
        <v>6</v>
      </c>
      <c r="D7" s="89">
        <v>6</v>
      </c>
      <c r="E7" s="8" t="s">
        <v>19</v>
      </c>
      <c r="F7" s="8">
        <v>14</v>
      </c>
      <c r="G7" s="8" t="s">
        <v>27</v>
      </c>
      <c r="H7" s="8">
        <v>3</v>
      </c>
      <c r="I7" s="16" t="str">
        <f>VLOOKUP(E7,Pro[],2)</f>
        <v>Pro 4</v>
      </c>
      <c r="J7" s="8" t="str">
        <f>VLOOKUP(F7,Am[],2)</f>
        <v>Amateur 14</v>
      </c>
      <c r="K7" s="92"/>
      <c r="L7" s="19" t="s">
        <v>10</v>
      </c>
      <c r="M7" s="92"/>
      <c r="N7" s="8" t="str">
        <f>VLOOKUP(G7,Pro[],2)</f>
        <v>Pro 12</v>
      </c>
      <c r="O7" s="9" t="str">
        <f>VLOOKUP(H7,Am[],2)</f>
        <v>Amateur 3</v>
      </c>
      <c r="P7" s="16" t="str">
        <f>Tirage[[#This Row],[P1]]&amp;"&amp;"&amp;Tirage[[#This Row],[A1]]</f>
        <v>D&amp;14</v>
      </c>
      <c r="Q7" s="8" t="str">
        <f>Tirage[[#This Row],[P2]]&amp;"&amp;"&amp;Tirage[[#This Row],[A2]]</f>
        <v>L&amp;3</v>
      </c>
      <c r="R7" s="8" t="str">
        <f>Tirage[[#This Row],[P1]]&amp;"c"&amp;Tirage[[#This Row],[A2]]</f>
        <v>Dc3</v>
      </c>
      <c r="S7" s="8" t="str">
        <f>Tirage[[#This Row],[P2]]&amp;"c"&amp;Tirage[[#This Row],[A1]]</f>
        <v>Lc14</v>
      </c>
      <c r="T7" s="8" t="str">
        <f>IF(Tirage[[#This Row],[P1]]&lt;Tirage[[#This Row],[P2]],Tirage[[#This Row],[P1]],Tirage[[#This Row],[P2]])&amp;"c"&amp;IF(Tirage[[#This Row],[P1]]&gt;Tirage[[#This Row],[P2]],Tirage[[#This Row],[P1]],Tirage[[#This Row],[P2]])</f>
        <v>DcL</v>
      </c>
      <c r="U7" s="9" t="str">
        <f>IF(Tirage[[#This Row],[A1]]&lt;Tirage[[#This Row],[A2]],Tirage[[#This Row],[A1]],Tirage[[#This Row],[A2]])&amp;"c"&amp;IF(Tirage[[#This Row],[A1]]&gt;Tirage[[#This Row],[A2]],Tirage[[#This Row],[A1]],Tirage[[#This Row],[A2]])</f>
        <v>3c14</v>
      </c>
      <c r="V7" s="26" t="str">
        <f>IF(Tirage[[#This Row],[S1]]&lt;&gt;"",IF(Tirage[[#This Row],[S1]]&gt;Tirage[[#This Row],[S2]],Tirage[[#This Row],[P1]],Tirage[[#This Row],[P2]]),"")</f>
        <v/>
      </c>
      <c r="W7" s="27" t="str">
        <f>IF(Tirage[[#This Row],[S1]]&lt;&gt;"",IF(Tirage[[#This Row],[S1]]&gt;Tirage[[#This Row],[S2]],Tirage[[#This Row],[P2]],Tirage[[#This Row],[P1]]),"")</f>
        <v/>
      </c>
      <c r="X7" s="27" t="str">
        <f>IF(Tirage[[#This Row],[S1]]&lt;&gt;"",IF(Tirage[[#This Row],[S1]]&gt;Tirage[[#This Row],[S2]],Tirage[[#This Row],[A1]],Tirage[[#This Row],[A2]]),"")</f>
        <v/>
      </c>
      <c r="Y7" s="27" t="str">
        <f>IF(Tirage[[#This Row],[S1]]&lt;&gt;"",IF(Tirage[[#This Row],[S1]]&gt;Tirage[[#This Row],[S2]],Tirage[[#This Row],[A2]],Tirage[[#This Row],[A1]]),"")</f>
        <v/>
      </c>
      <c r="Z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" spans="1:26" x14ac:dyDescent="0.25">
      <c r="A8" s="87" t="str">
        <f>Tirage[[#This Row],[T]]&amp;"-"&amp;Tirage[[#This Row],[Match]]</f>
        <v>1-7</v>
      </c>
      <c r="B8" s="7">
        <v>1</v>
      </c>
      <c r="C8" s="87">
        <v>7</v>
      </c>
      <c r="D8" s="89">
        <v>7</v>
      </c>
      <c r="E8" s="8" t="s">
        <v>18</v>
      </c>
      <c r="F8" s="8">
        <v>13</v>
      </c>
      <c r="G8" s="8" t="s">
        <v>28</v>
      </c>
      <c r="H8" s="8">
        <v>4</v>
      </c>
      <c r="I8" s="16" t="str">
        <f>VLOOKUP(E8,Pro[],2)</f>
        <v>Pro 3</v>
      </c>
      <c r="J8" s="8" t="str">
        <f>VLOOKUP(F8,Am[],2)</f>
        <v>Amateur 13</v>
      </c>
      <c r="K8" s="92"/>
      <c r="L8" s="19" t="s">
        <v>10</v>
      </c>
      <c r="M8" s="92"/>
      <c r="N8" s="8" t="str">
        <f>VLOOKUP(G8,Pro[],2)</f>
        <v>Pro 13</v>
      </c>
      <c r="O8" s="9" t="str">
        <f>VLOOKUP(H8,Am[],2)</f>
        <v>Amateur 4</v>
      </c>
      <c r="P8" s="16" t="str">
        <f>Tirage[[#This Row],[P1]]&amp;"&amp;"&amp;Tirage[[#This Row],[A1]]</f>
        <v>C&amp;13</v>
      </c>
      <c r="Q8" s="8" t="str">
        <f>Tirage[[#This Row],[P2]]&amp;"&amp;"&amp;Tirage[[#This Row],[A2]]</f>
        <v>M&amp;4</v>
      </c>
      <c r="R8" s="8" t="str">
        <f>Tirage[[#This Row],[P1]]&amp;"c"&amp;Tirage[[#This Row],[A2]]</f>
        <v>Cc4</v>
      </c>
      <c r="S8" s="8" t="str">
        <f>Tirage[[#This Row],[P2]]&amp;"c"&amp;Tirage[[#This Row],[A1]]</f>
        <v>Mc13</v>
      </c>
      <c r="T8" s="8" t="str">
        <f>IF(Tirage[[#This Row],[P1]]&lt;Tirage[[#This Row],[P2]],Tirage[[#This Row],[P1]],Tirage[[#This Row],[P2]])&amp;"c"&amp;IF(Tirage[[#This Row],[P1]]&gt;Tirage[[#This Row],[P2]],Tirage[[#This Row],[P1]],Tirage[[#This Row],[P2]])</f>
        <v>CcM</v>
      </c>
      <c r="U8" s="9" t="str">
        <f>IF(Tirage[[#This Row],[A1]]&lt;Tirage[[#This Row],[A2]],Tirage[[#This Row],[A1]],Tirage[[#This Row],[A2]])&amp;"c"&amp;IF(Tirage[[#This Row],[A1]]&gt;Tirage[[#This Row],[A2]],Tirage[[#This Row],[A1]],Tirage[[#This Row],[A2]])</f>
        <v>4c13</v>
      </c>
      <c r="V8" s="26" t="str">
        <f>IF(Tirage[[#This Row],[S1]]&lt;&gt;"",IF(Tirage[[#This Row],[S1]]&gt;Tirage[[#This Row],[S2]],Tirage[[#This Row],[P1]],Tirage[[#This Row],[P2]]),"")</f>
        <v/>
      </c>
      <c r="W8" s="27" t="str">
        <f>IF(Tirage[[#This Row],[S1]]&lt;&gt;"",IF(Tirage[[#This Row],[S1]]&gt;Tirage[[#This Row],[S2]],Tirage[[#This Row],[P2]],Tirage[[#This Row],[P1]]),"")</f>
        <v/>
      </c>
      <c r="X8" s="27" t="str">
        <f>IF(Tirage[[#This Row],[S1]]&lt;&gt;"",IF(Tirage[[#This Row],[S1]]&gt;Tirage[[#This Row],[S2]],Tirage[[#This Row],[A1]],Tirage[[#This Row],[A2]]),"")</f>
        <v/>
      </c>
      <c r="Y8" s="27" t="str">
        <f>IF(Tirage[[#This Row],[S1]]&lt;&gt;"",IF(Tirage[[#This Row],[S1]]&gt;Tirage[[#This Row],[S2]],Tirage[[#This Row],[A2]],Tirage[[#This Row],[A1]]),"")</f>
        <v/>
      </c>
      <c r="Z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" spans="1:26" ht="15.75" thickBot="1" x14ac:dyDescent="0.3">
      <c r="A9" s="88" t="str">
        <f>Tirage[[#This Row],[T]]&amp;"-"&amp;Tirage[[#This Row],[Match]]</f>
        <v>1-8</v>
      </c>
      <c r="B9" s="10">
        <v>1</v>
      </c>
      <c r="C9" s="88">
        <v>8</v>
      </c>
      <c r="D9" s="90">
        <v>8</v>
      </c>
      <c r="E9" s="11" t="s">
        <v>23</v>
      </c>
      <c r="F9" s="11">
        <v>10</v>
      </c>
      <c r="G9" s="11" t="s">
        <v>24</v>
      </c>
      <c r="H9" s="11">
        <v>7</v>
      </c>
      <c r="I9" s="17" t="str">
        <f>VLOOKUP(E9,Pro[],2)</f>
        <v>Pro 8</v>
      </c>
      <c r="J9" s="11" t="str">
        <f>VLOOKUP(F9,Am[],2)</f>
        <v>Amateur 10</v>
      </c>
      <c r="K9" s="93"/>
      <c r="L9" s="20" t="s">
        <v>10</v>
      </c>
      <c r="M9" s="93"/>
      <c r="N9" s="11" t="str">
        <f>VLOOKUP(G9,Pro[],2)</f>
        <v>Pro 9</v>
      </c>
      <c r="O9" s="12" t="str">
        <f>VLOOKUP(H9,Am[],2)</f>
        <v>Amateur 7</v>
      </c>
      <c r="P9" s="16" t="str">
        <f>Tirage[[#This Row],[P1]]&amp;"&amp;"&amp;Tirage[[#This Row],[A1]]</f>
        <v>H&amp;10</v>
      </c>
      <c r="Q9" s="8" t="str">
        <f>Tirage[[#This Row],[P2]]&amp;"&amp;"&amp;Tirage[[#This Row],[A2]]</f>
        <v>I&amp;7</v>
      </c>
      <c r="R9" s="8" t="str">
        <f>Tirage[[#This Row],[P1]]&amp;"c"&amp;Tirage[[#This Row],[A2]]</f>
        <v>Hc7</v>
      </c>
      <c r="S9" s="8" t="str">
        <f>Tirage[[#This Row],[P2]]&amp;"c"&amp;Tirage[[#This Row],[A1]]</f>
        <v>Ic10</v>
      </c>
      <c r="T9" s="8" t="str">
        <f>IF(Tirage[[#This Row],[P1]]&lt;Tirage[[#This Row],[P2]],Tirage[[#This Row],[P1]],Tirage[[#This Row],[P2]])&amp;"c"&amp;IF(Tirage[[#This Row],[P1]]&gt;Tirage[[#This Row],[P2]],Tirage[[#This Row],[P1]],Tirage[[#This Row],[P2]])</f>
        <v>HcI</v>
      </c>
      <c r="U9" s="9" t="str">
        <f>IF(Tirage[[#This Row],[A1]]&lt;Tirage[[#This Row],[A2]],Tirage[[#This Row],[A1]],Tirage[[#This Row],[A2]])&amp;"c"&amp;IF(Tirage[[#This Row],[A1]]&gt;Tirage[[#This Row],[A2]],Tirage[[#This Row],[A1]],Tirage[[#This Row],[A2]])</f>
        <v>7c10</v>
      </c>
      <c r="V9" s="29" t="str">
        <f>IF(Tirage[[#This Row],[S1]]&lt;&gt;"",IF(Tirage[[#This Row],[S1]]&gt;Tirage[[#This Row],[S2]],Tirage[[#This Row],[P1]],Tirage[[#This Row],[P2]]),"")</f>
        <v/>
      </c>
      <c r="W9" s="30" t="str">
        <f>IF(Tirage[[#This Row],[S1]]&lt;&gt;"",IF(Tirage[[#This Row],[S1]]&gt;Tirage[[#This Row],[S2]],Tirage[[#This Row],[P2]],Tirage[[#This Row],[P1]]),"")</f>
        <v/>
      </c>
      <c r="X9" s="30" t="str">
        <f>IF(Tirage[[#This Row],[S1]]&lt;&gt;"",IF(Tirage[[#This Row],[S1]]&gt;Tirage[[#This Row],[S2]],Tirage[[#This Row],[A1]],Tirage[[#This Row],[A2]]),"")</f>
        <v/>
      </c>
      <c r="Y9" s="30" t="str">
        <f>IF(Tirage[[#This Row],[S1]]&lt;&gt;"",IF(Tirage[[#This Row],[S1]]&gt;Tirage[[#This Row],[S2]],Tirage[[#This Row],[A2]],Tirage[[#This Row],[A1]]),"")</f>
        <v/>
      </c>
      <c r="Z9" s="31" t="str">
        <f>IF(Tirage[[#This Row],[S1]]&lt;&gt;"",IF(Tirage[[#This Row],[S1]]&gt;Tirage[[#This Row],[S2]],Tirage[[#This Row],[S1]]-Tirage[[#This Row],[S2]],Tirage[[#This Row],[S2]]-Tirage[[#This Row],[S1]]),"")</f>
        <v/>
      </c>
    </row>
    <row r="10" spans="1:26" x14ac:dyDescent="0.25">
      <c r="A10" s="87" t="str">
        <f>Tirage[[#This Row],[T]]&amp;"-"&amp;Tirage[[#This Row],[Match]]</f>
        <v>2-1</v>
      </c>
      <c r="B10" s="4">
        <v>2</v>
      </c>
      <c r="C10" s="87">
        <v>1</v>
      </c>
      <c r="D10" s="89">
        <v>1</v>
      </c>
      <c r="E10" s="5" t="s">
        <v>19</v>
      </c>
      <c r="F10" s="5">
        <v>13</v>
      </c>
      <c r="G10" s="5" t="s">
        <v>29</v>
      </c>
      <c r="H10" s="5">
        <v>2</v>
      </c>
      <c r="I10" s="15" t="str">
        <f>VLOOKUP(E10,Pro[],2)</f>
        <v>Pro 4</v>
      </c>
      <c r="J10" s="5" t="str">
        <f>VLOOKUP(F10,Am[],2)</f>
        <v>Amateur 13</v>
      </c>
      <c r="K10" s="94"/>
      <c r="L10" s="18" t="s">
        <v>10</v>
      </c>
      <c r="M10" s="94"/>
      <c r="N10" s="5" t="str">
        <f>VLOOKUP(G10,Pro[],2)</f>
        <v>Pro 14</v>
      </c>
      <c r="O10" s="6" t="str">
        <f>VLOOKUP(H10,Am[],2)</f>
        <v>Amateur 2</v>
      </c>
      <c r="P10" s="16" t="str">
        <f>Tirage[[#This Row],[P1]]&amp;"&amp;"&amp;Tirage[[#This Row],[A1]]</f>
        <v>D&amp;13</v>
      </c>
      <c r="Q10" s="8" t="str">
        <f>Tirage[[#This Row],[P2]]&amp;"&amp;"&amp;Tirage[[#This Row],[A2]]</f>
        <v>N&amp;2</v>
      </c>
      <c r="R10" s="8" t="str">
        <f>Tirage[[#This Row],[P1]]&amp;"c"&amp;Tirage[[#This Row],[A2]]</f>
        <v>Dc2</v>
      </c>
      <c r="S10" s="8" t="str">
        <f>Tirage[[#This Row],[P2]]&amp;"c"&amp;Tirage[[#This Row],[A1]]</f>
        <v>Nc13</v>
      </c>
      <c r="T10" s="8" t="str">
        <f>IF(Tirage[[#This Row],[P1]]&lt;Tirage[[#This Row],[P2]],Tirage[[#This Row],[P1]],Tirage[[#This Row],[P2]])&amp;"c"&amp;IF(Tirage[[#This Row],[P1]]&gt;Tirage[[#This Row],[P2]],Tirage[[#This Row],[P1]],Tirage[[#This Row],[P2]])</f>
        <v>DcN</v>
      </c>
      <c r="U10" s="9" t="str">
        <f>IF(Tirage[[#This Row],[A1]]&lt;Tirage[[#This Row],[A2]],Tirage[[#This Row],[A1]],Tirage[[#This Row],[A2]])&amp;"c"&amp;IF(Tirage[[#This Row],[A1]]&gt;Tirage[[#This Row],[A2]],Tirage[[#This Row],[A1]],Tirage[[#This Row],[A2]])</f>
        <v>2c13</v>
      </c>
      <c r="V10" s="13" t="str">
        <f>IF(Tirage[[#This Row],[S1]]&lt;&gt;"",IF(Tirage[[#This Row],[S1]]&gt;Tirage[[#This Row],[S2]],Tirage[[#This Row],[P1]],Tirage[[#This Row],[P2]]),"")</f>
        <v/>
      </c>
      <c r="W10" s="14" t="str">
        <f>IF(Tirage[[#This Row],[S1]]&lt;&gt;"",IF(Tirage[[#This Row],[S1]]&gt;Tirage[[#This Row],[S2]],Tirage[[#This Row],[P2]],Tirage[[#This Row],[P1]]),"")</f>
        <v/>
      </c>
      <c r="X10" s="14" t="str">
        <f>IF(Tirage[[#This Row],[S1]]&lt;&gt;"",IF(Tirage[[#This Row],[S1]]&gt;Tirage[[#This Row],[S2]],Tirage[[#This Row],[A1]],Tirage[[#This Row],[A2]]),"")</f>
        <v/>
      </c>
      <c r="Y10" s="14" t="str">
        <f>IF(Tirage[[#This Row],[S1]]&lt;&gt;"",IF(Tirage[[#This Row],[S1]]&gt;Tirage[[#This Row],[S2]],Tirage[[#This Row],[A2]],Tirage[[#This Row],[A1]]),"")</f>
        <v/>
      </c>
      <c r="Z10" s="25" t="str">
        <f>IF(Tirage[[#This Row],[S1]]&lt;&gt;"",IF(Tirage[[#This Row],[S1]]&gt;Tirage[[#This Row],[S2]],Tirage[[#This Row],[S1]]-Tirage[[#This Row],[S2]],Tirage[[#This Row],[S2]]-Tirage[[#This Row],[S1]]),"")</f>
        <v/>
      </c>
    </row>
    <row r="11" spans="1:26" x14ac:dyDescent="0.25">
      <c r="A11" s="87" t="str">
        <f>Tirage[[#This Row],[T]]&amp;"-"&amp;Tirage[[#This Row],[Match]]</f>
        <v>2-2</v>
      </c>
      <c r="B11" s="7">
        <v>2</v>
      </c>
      <c r="C11" s="87">
        <v>2</v>
      </c>
      <c r="D11" s="89">
        <v>2</v>
      </c>
      <c r="E11" s="8" t="s">
        <v>21</v>
      </c>
      <c r="F11" s="8">
        <v>11</v>
      </c>
      <c r="G11" s="8" t="s">
        <v>24</v>
      </c>
      <c r="H11" s="8">
        <v>8</v>
      </c>
      <c r="I11" s="16" t="str">
        <f>VLOOKUP(E11,Pro[],2)</f>
        <v>Pro 6</v>
      </c>
      <c r="J11" s="8" t="str">
        <f>VLOOKUP(F11,Am[],2)</f>
        <v>Amateur 11</v>
      </c>
      <c r="K11" s="92"/>
      <c r="L11" s="19" t="s">
        <v>10</v>
      </c>
      <c r="M11" s="92"/>
      <c r="N11" s="8" t="str">
        <f>VLOOKUP(G11,Pro[],2)</f>
        <v>Pro 9</v>
      </c>
      <c r="O11" s="9" t="str">
        <f>VLOOKUP(H11,Am[],2)</f>
        <v>Amateur 8</v>
      </c>
      <c r="P11" s="16" t="str">
        <f>Tirage[[#This Row],[P1]]&amp;"&amp;"&amp;Tirage[[#This Row],[A1]]</f>
        <v>F&amp;11</v>
      </c>
      <c r="Q11" s="8" t="str">
        <f>Tirage[[#This Row],[P2]]&amp;"&amp;"&amp;Tirage[[#This Row],[A2]]</f>
        <v>I&amp;8</v>
      </c>
      <c r="R11" s="8" t="str">
        <f>Tirage[[#This Row],[P1]]&amp;"c"&amp;Tirage[[#This Row],[A2]]</f>
        <v>Fc8</v>
      </c>
      <c r="S11" s="8" t="str">
        <f>Tirage[[#This Row],[P2]]&amp;"c"&amp;Tirage[[#This Row],[A1]]</f>
        <v>Ic11</v>
      </c>
      <c r="T11" s="8" t="str">
        <f>IF(Tirage[[#This Row],[P1]]&lt;Tirage[[#This Row],[P2]],Tirage[[#This Row],[P1]],Tirage[[#This Row],[P2]])&amp;"c"&amp;IF(Tirage[[#This Row],[P1]]&gt;Tirage[[#This Row],[P2]],Tirage[[#This Row],[P1]],Tirage[[#This Row],[P2]])</f>
        <v>FcI</v>
      </c>
      <c r="U11" s="9" t="str">
        <f>IF(Tirage[[#This Row],[A1]]&lt;Tirage[[#This Row],[A2]],Tirage[[#This Row],[A1]],Tirage[[#This Row],[A2]])&amp;"c"&amp;IF(Tirage[[#This Row],[A1]]&gt;Tirage[[#This Row],[A2]],Tirage[[#This Row],[A1]],Tirage[[#This Row],[A2]])</f>
        <v>8c11</v>
      </c>
      <c r="V11" s="26" t="str">
        <f>IF(Tirage[[#This Row],[S1]]&lt;&gt;"",IF(Tirage[[#This Row],[S1]]&gt;Tirage[[#This Row],[S2]],Tirage[[#This Row],[P1]],Tirage[[#This Row],[P2]]),"")</f>
        <v/>
      </c>
      <c r="W11" s="27" t="str">
        <f>IF(Tirage[[#This Row],[S1]]&lt;&gt;"",IF(Tirage[[#This Row],[S1]]&gt;Tirage[[#This Row],[S2]],Tirage[[#This Row],[P2]],Tirage[[#This Row],[P1]]),"")</f>
        <v/>
      </c>
      <c r="X11" s="27" t="str">
        <f>IF(Tirage[[#This Row],[S1]]&lt;&gt;"",IF(Tirage[[#This Row],[S1]]&gt;Tirage[[#This Row],[S2]],Tirage[[#This Row],[A1]],Tirage[[#This Row],[A2]]),"")</f>
        <v/>
      </c>
      <c r="Y11" s="27" t="str">
        <f>IF(Tirage[[#This Row],[S1]]&lt;&gt;"",IF(Tirage[[#This Row],[S1]]&gt;Tirage[[#This Row],[S2]],Tirage[[#This Row],[A2]],Tirage[[#This Row],[A1]]),"")</f>
        <v/>
      </c>
      <c r="Z1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2" spans="1:26" x14ac:dyDescent="0.25">
      <c r="A12" s="87" t="str">
        <f>Tirage[[#This Row],[T]]&amp;"-"&amp;Tirage[[#This Row],[Match]]</f>
        <v>2-3</v>
      </c>
      <c r="B12" s="7">
        <v>2</v>
      </c>
      <c r="C12" s="87">
        <v>3</v>
      </c>
      <c r="D12" s="89">
        <v>3</v>
      </c>
      <c r="E12" s="8" t="s">
        <v>17</v>
      </c>
      <c r="F12" s="8">
        <v>15</v>
      </c>
      <c r="G12" s="8" t="s">
        <v>27</v>
      </c>
      <c r="H12" s="8">
        <v>4</v>
      </c>
      <c r="I12" s="16" t="str">
        <f>VLOOKUP(E12,Pro[],2)</f>
        <v>Pro 2</v>
      </c>
      <c r="J12" s="8" t="str">
        <f>VLOOKUP(F12,Am[],2)</f>
        <v>Amateur 15</v>
      </c>
      <c r="K12" s="92"/>
      <c r="L12" s="19" t="s">
        <v>10</v>
      </c>
      <c r="M12" s="92"/>
      <c r="N12" s="8" t="str">
        <f>VLOOKUP(G12,Pro[],2)</f>
        <v>Pro 12</v>
      </c>
      <c r="O12" s="9" t="str">
        <f>VLOOKUP(H12,Am[],2)</f>
        <v>Amateur 4</v>
      </c>
      <c r="P12" s="16" t="str">
        <f>Tirage[[#This Row],[P1]]&amp;"&amp;"&amp;Tirage[[#This Row],[A1]]</f>
        <v>B&amp;15</v>
      </c>
      <c r="Q12" s="8" t="str">
        <f>Tirage[[#This Row],[P2]]&amp;"&amp;"&amp;Tirage[[#This Row],[A2]]</f>
        <v>L&amp;4</v>
      </c>
      <c r="R12" s="8" t="str">
        <f>Tirage[[#This Row],[P1]]&amp;"c"&amp;Tirage[[#This Row],[A2]]</f>
        <v>Bc4</v>
      </c>
      <c r="S12" s="8" t="str">
        <f>Tirage[[#This Row],[P2]]&amp;"c"&amp;Tirage[[#This Row],[A1]]</f>
        <v>Lc15</v>
      </c>
      <c r="T12" s="8" t="str">
        <f>IF(Tirage[[#This Row],[P1]]&lt;Tirage[[#This Row],[P2]],Tirage[[#This Row],[P1]],Tirage[[#This Row],[P2]])&amp;"c"&amp;IF(Tirage[[#This Row],[P1]]&gt;Tirage[[#This Row],[P2]],Tirage[[#This Row],[P1]],Tirage[[#This Row],[P2]])</f>
        <v>BcL</v>
      </c>
      <c r="U12" s="9" t="str">
        <f>IF(Tirage[[#This Row],[A1]]&lt;Tirage[[#This Row],[A2]],Tirage[[#This Row],[A1]],Tirage[[#This Row],[A2]])&amp;"c"&amp;IF(Tirage[[#This Row],[A1]]&gt;Tirage[[#This Row],[A2]],Tirage[[#This Row],[A1]],Tirage[[#This Row],[A2]])</f>
        <v>4c15</v>
      </c>
      <c r="V12" s="26" t="str">
        <f>IF(Tirage[[#This Row],[S1]]&lt;&gt;"",IF(Tirage[[#This Row],[S1]]&gt;Tirage[[#This Row],[S2]],Tirage[[#This Row],[P1]],Tirage[[#This Row],[P2]]),"")</f>
        <v/>
      </c>
      <c r="W12" s="27" t="str">
        <f>IF(Tirage[[#This Row],[S1]]&lt;&gt;"",IF(Tirage[[#This Row],[S1]]&gt;Tirage[[#This Row],[S2]],Tirage[[#This Row],[P2]],Tirage[[#This Row],[P1]]),"")</f>
        <v/>
      </c>
      <c r="X12" s="27" t="str">
        <f>IF(Tirage[[#This Row],[S1]]&lt;&gt;"",IF(Tirage[[#This Row],[S1]]&gt;Tirage[[#This Row],[S2]],Tirage[[#This Row],[A1]],Tirage[[#This Row],[A2]]),"")</f>
        <v/>
      </c>
      <c r="Y12" s="27" t="str">
        <f>IF(Tirage[[#This Row],[S1]]&lt;&gt;"",IF(Tirage[[#This Row],[S1]]&gt;Tirage[[#This Row],[S2]],Tirage[[#This Row],[A2]],Tirage[[#This Row],[A1]]),"")</f>
        <v/>
      </c>
      <c r="Z1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3" spans="1:26" x14ac:dyDescent="0.25">
      <c r="A13" s="87" t="str">
        <f>Tirage[[#This Row],[T]]&amp;"-"&amp;Tirage[[#This Row],[Match]]</f>
        <v>2-4</v>
      </c>
      <c r="B13" s="7">
        <v>2</v>
      </c>
      <c r="C13" s="87">
        <v>4</v>
      </c>
      <c r="D13" s="89">
        <v>4</v>
      </c>
      <c r="E13" s="8" t="s">
        <v>22</v>
      </c>
      <c r="F13" s="8">
        <v>10</v>
      </c>
      <c r="G13" s="8" t="s">
        <v>26</v>
      </c>
      <c r="H13" s="8">
        <v>5</v>
      </c>
      <c r="I13" s="16" t="str">
        <f>VLOOKUP(E13,Pro[],2)</f>
        <v>Pro 7</v>
      </c>
      <c r="J13" s="8" t="str">
        <f>VLOOKUP(F13,Am[],2)</f>
        <v>Amateur 10</v>
      </c>
      <c r="K13" s="92"/>
      <c r="L13" s="19" t="s">
        <v>10</v>
      </c>
      <c r="M13" s="92"/>
      <c r="N13" s="8" t="str">
        <f>VLOOKUP(G13,Pro[],2)</f>
        <v>Pro 11</v>
      </c>
      <c r="O13" s="9" t="str">
        <f>VLOOKUP(H13,Am[],2)</f>
        <v>Amateur 5</v>
      </c>
      <c r="P13" s="16" t="str">
        <f>Tirage[[#This Row],[P1]]&amp;"&amp;"&amp;Tirage[[#This Row],[A1]]</f>
        <v>G&amp;10</v>
      </c>
      <c r="Q13" s="8" t="str">
        <f>Tirage[[#This Row],[P2]]&amp;"&amp;"&amp;Tirage[[#This Row],[A2]]</f>
        <v>K&amp;5</v>
      </c>
      <c r="R13" s="8" t="str">
        <f>Tirage[[#This Row],[P1]]&amp;"c"&amp;Tirage[[#This Row],[A2]]</f>
        <v>Gc5</v>
      </c>
      <c r="S13" s="8" t="str">
        <f>Tirage[[#This Row],[P2]]&amp;"c"&amp;Tirage[[#This Row],[A1]]</f>
        <v>Kc10</v>
      </c>
      <c r="T13" s="8" t="str">
        <f>IF(Tirage[[#This Row],[P1]]&lt;Tirage[[#This Row],[P2]],Tirage[[#This Row],[P1]],Tirage[[#This Row],[P2]])&amp;"c"&amp;IF(Tirage[[#This Row],[P1]]&gt;Tirage[[#This Row],[P2]],Tirage[[#This Row],[P1]],Tirage[[#This Row],[P2]])</f>
        <v>GcK</v>
      </c>
      <c r="U13" s="9" t="str">
        <f>IF(Tirage[[#This Row],[A1]]&lt;Tirage[[#This Row],[A2]],Tirage[[#This Row],[A1]],Tirage[[#This Row],[A2]])&amp;"c"&amp;IF(Tirage[[#This Row],[A1]]&gt;Tirage[[#This Row],[A2]],Tirage[[#This Row],[A1]],Tirage[[#This Row],[A2]])</f>
        <v>5c10</v>
      </c>
      <c r="V13" s="26" t="str">
        <f>IF(Tirage[[#This Row],[S1]]&lt;&gt;"",IF(Tirage[[#This Row],[S1]]&gt;Tirage[[#This Row],[S2]],Tirage[[#This Row],[P1]],Tirage[[#This Row],[P2]]),"")</f>
        <v/>
      </c>
      <c r="W13" s="27" t="str">
        <f>IF(Tirage[[#This Row],[S1]]&lt;&gt;"",IF(Tirage[[#This Row],[S1]]&gt;Tirage[[#This Row],[S2]],Tirage[[#This Row],[P2]],Tirage[[#This Row],[P1]]),"")</f>
        <v/>
      </c>
      <c r="X13" s="27" t="str">
        <f>IF(Tirage[[#This Row],[S1]]&lt;&gt;"",IF(Tirage[[#This Row],[S1]]&gt;Tirage[[#This Row],[S2]],Tirage[[#This Row],[A1]],Tirage[[#This Row],[A2]]),"")</f>
        <v/>
      </c>
      <c r="Y13" s="27" t="str">
        <f>IF(Tirage[[#This Row],[S1]]&lt;&gt;"",IF(Tirage[[#This Row],[S1]]&gt;Tirage[[#This Row],[S2]],Tirage[[#This Row],[A2]],Tirage[[#This Row],[A1]]),"")</f>
        <v/>
      </c>
      <c r="Z1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4" spans="1:26" x14ac:dyDescent="0.25">
      <c r="A14" s="87" t="str">
        <f>Tirage[[#This Row],[T]]&amp;"-"&amp;Tirage[[#This Row],[Match]]</f>
        <v>2-5</v>
      </c>
      <c r="B14" s="7">
        <v>2</v>
      </c>
      <c r="C14" s="87">
        <v>5</v>
      </c>
      <c r="D14" s="89">
        <v>5</v>
      </c>
      <c r="E14" s="8" t="s">
        <v>16</v>
      </c>
      <c r="F14" s="8">
        <v>16</v>
      </c>
      <c r="G14" s="8" t="s">
        <v>28</v>
      </c>
      <c r="H14" s="8">
        <v>3</v>
      </c>
      <c r="I14" s="16" t="str">
        <f>VLOOKUP(E14,Pro[],2)</f>
        <v>Pro 1</v>
      </c>
      <c r="J14" s="8" t="str">
        <f>VLOOKUP(F14,Am[],2)</f>
        <v>Amateur 16</v>
      </c>
      <c r="K14" s="92"/>
      <c r="L14" s="19" t="s">
        <v>10</v>
      </c>
      <c r="M14" s="92"/>
      <c r="N14" s="8" t="str">
        <f>VLOOKUP(G14,Pro[],2)</f>
        <v>Pro 13</v>
      </c>
      <c r="O14" s="9" t="str">
        <f>VLOOKUP(H14,Am[],2)</f>
        <v>Amateur 3</v>
      </c>
      <c r="P14" s="16" t="str">
        <f>Tirage[[#This Row],[P1]]&amp;"&amp;"&amp;Tirage[[#This Row],[A1]]</f>
        <v>A&amp;16</v>
      </c>
      <c r="Q14" s="8" t="str">
        <f>Tirage[[#This Row],[P2]]&amp;"&amp;"&amp;Tirage[[#This Row],[A2]]</f>
        <v>M&amp;3</v>
      </c>
      <c r="R14" s="8" t="str">
        <f>Tirage[[#This Row],[P1]]&amp;"c"&amp;Tirage[[#This Row],[A2]]</f>
        <v>Ac3</v>
      </c>
      <c r="S14" s="8" t="str">
        <f>Tirage[[#This Row],[P2]]&amp;"c"&amp;Tirage[[#This Row],[A1]]</f>
        <v>Mc16</v>
      </c>
      <c r="T14" s="8" t="str">
        <f>IF(Tirage[[#This Row],[P1]]&lt;Tirage[[#This Row],[P2]],Tirage[[#This Row],[P1]],Tirage[[#This Row],[P2]])&amp;"c"&amp;IF(Tirage[[#This Row],[P1]]&gt;Tirage[[#This Row],[P2]],Tirage[[#This Row],[P1]],Tirage[[#This Row],[P2]])</f>
        <v>AcM</v>
      </c>
      <c r="U14" s="9" t="str">
        <f>IF(Tirage[[#This Row],[A1]]&lt;Tirage[[#This Row],[A2]],Tirage[[#This Row],[A1]],Tirage[[#This Row],[A2]])&amp;"c"&amp;IF(Tirage[[#This Row],[A1]]&gt;Tirage[[#This Row],[A2]],Tirage[[#This Row],[A1]],Tirage[[#This Row],[A2]])</f>
        <v>3c16</v>
      </c>
      <c r="V14" s="26" t="str">
        <f>IF(Tirage[[#This Row],[S1]]&lt;&gt;"",IF(Tirage[[#This Row],[S1]]&gt;Tirage[[#This Row],[S2]],Tirage[[#This Row],[P1]],Tirage[[#This Row],[P2]]),"")</f>
        <v/>
      </c>
      <c r="W14" s="27" t="str">
        <f>IF(Tirage[[#This Row],[S1]]&lt;&gt;"",IF(Tirage[[#This Row],[S1]]&gt;Tirage[[#This Row],[S2]],Tirage[[#This Row],[P2]],Tirage[[#This Row],[P1]]),"")</f>
        <v/>
      </c>
      <c r="X14" s="27" t="str">
        <f>IF(Tirage[[#This Row],[S1]]&lt;&gt;"",IF(Tirage[[#This Row],[S1]]&gt;Tirage[[#This Row],[S2]],Tirage[[#This Row],[A1]],Tirage[[#This Row],[A2]]),"")</f>
        <v/>
      </c>
      <c r="Y14" s="27" t="str">
        <f>IF(Tirage[[#This Row],[S1]]&lt;&gt;"",IF(Tirage[[#This Row],[S1]]&gt;Tirage[[#This Row],[S2]],Tirage[[#This Row],[A2]],Tirage[[#This Row],[A1]]),"")</f>
        <v/>
      </c>
      <c r="Z1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5" spans="1:26" x14ac:dyDescent="0.25">
      <c r="A15" s="87" t="str">
        <f>Tirage[[#This Row],[T]]&amp;"-"&amp;Tirage[[#This Row],[Match]]</f>
        <v>2-6</v>
      </c>
      <c r="B15" s="7">
        <v>2</v>
      </c>
      <c r="C15" s="87">
        <v>6</v>
      </c>
      <c r="D15" s="89">
        <v>6</v>
      </c>
      <c r="E15" s="8" t="s">
        <v>23</v>
      </c>
      <c r="F15" s="8">
        <v>9</v>
      </c>
      <c r="G15" s="8" t="s">
        <v>25</v>
      </c>
      <c r="H15" s="8">
        <v>6</v>
      </c>
      <c r="I15" s="16" t="str">
        <f>VLOOKUP(E15,Pro[],2)</f>
        <v>Pro 8</v>
      </c>
      <c r="J15" s="8" t="str">
        <f>VLOOKUP(F15,Am[],2)</f>
        <v>Amateur 9</v>
      </c>
      <c r="K15" s="92"/>
      <c r="L15" s="19" t="s">
        <v>10</v>
      </c>
      <c r="M15" s="92"/>
      <c r="N15" s="8" t="str">
        <f>VLOOKUP(G15,Pro[],2)</f>
        <v>Pro 10</v>
      </c>
      <c r="O15" s="9" t="str">
        <f>VLOOKUP(H15,Am[],2)</f>
        <v>Amateur 6</v>
      </c>
      <c r="P15" s="16" t="str">
        <f>Tirage[[#This Row],[P1]]&amp;"&amp;"&amp;Tirage[[#This Row],[A1]]</f>
        <v>H&amp;9</v>
      </c>
      <c r="Q15" s="8" t="str">
        <f>Tirage[[#This Row],[P2]]&amp;"&amp;"&amp;Tirage[[#This Row],[A2]]</f>
        <v>J&amp;6</v>
      </c>
      <c r="R15" s="8" t="str">
        <f>Tirage[[#This Row],[P1]]&amp;"c"&amp;Tirage[[#This Row],[A2]]</f>
        <v>Hc6</v>
      </c>
      <c r="S15" s="8" t="str">
        <f>Tirage[[#This Row],[P2]]&amp;"c"&amp;Tirage[[#This Row],[A1]]</f>
        <v>Jc9</v>
      </c>
      <c r="T15" s="8" t="str">
        <f>IF(Tirage[[#This Row],[P1]]&lt;Tirage[[#This Row],[P2]],Tirage[[#This Row],[P1]],Tirage[[#This Row],[P2]])&amp;"c"&amp;IF(Tirage[[#This Row],[P1]]&gt;Tirage[[#This Row],[P2]],Tirage[[#This Row],[P1]],Tirage[[#This Row],[P2]])</f>
        <v>HcJ</v>
      </c>
      <c r="U15" s="9" t="str">
        <f>IF(Tirage[[#This Row],[A1]]&lt;Tirage[[#This Row],[A2]],Tirage[[#This Row],[A1]],Tirage[[#This Row],[A2]])&amp;"c"&amp;IF(Tirage[[#This Row],[A1]]&gt;Tirage[[#This Row],[A2]],Tirage[[#This Row],[A1]],Tirage[[#This Row],[A2]])</f>
        <v>6c9</v>
      </c>
      <c r="V15" s="26" t="str">
        <f>IF(Tirage[[#This Row],[S1]]&lt;&gt;"",IF(Tirage[[#This Row],[S1]]&gt;Tirage[[#This Row],[S2]],Tirage[[#This Row],[P1]],Tirage[[#This Row],[P2]]),"")</f>
        <v/>
      </c>
      <c r="W15" s="27" t="str">
        <f>IF(Tirage[[#This Row],[S1]]&lt;&gt;"",IF(Tirage[[#This Row],[S1]]&gt;Tirage[[#This Row],[S2]],Tirage[[#This Row],[P2]],Tirage[[#This Row],[P1]]),"")</f>
        <v/>
      </c>
      <c r="X15" s="27" t="str">
        <f>IF(Tirage[[#This Row],[S1]]&lt;&gt;"",IF(Tirage[[#This Row],[S1]]&gt;Tirage[[#This Row],[S2]],Tirage[[#This Row],[A1]],Tirage[[#This Row],[A2]]),"")</f>
        <v/>
      </c>
      <c r="Y15" s="27" t="str">
        <f>IF(Tirage[[#This Row],[S1]]&lt;&gt;"",IF(Tirage[[#This Row],[S1]]&gt;Tirage[[#This Row],[S2]],Tirage[[#This Row],[A2]],Tirage[[#This Row],[A1]]),"")</f>
        <v/>
      </c>
      <c r="Z1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6" spans="1:26" x14ac:dyDescent="0.25">
      <c r="A16" s="87" t="str">
        <f>Tirage[[#This Row],[T]]&amp;"-"&amp;Tirage[[#This Row],[Match]]</f>
        <v>2-7</v>
      </c>
      <c r="B16" s="7">
        <v>2</v>
      </c>
      <c r="C16" s="87">
        <v>7</v>
      </c>
      <c r="D16" s="89">
        <v>7</v>
      </c>
      <c r="E16" s="8" t="s">
        <v>20</v>
      </c>
      <c r="F16" s="8">
        <v>12</v>
      </c>
      <c r="G16" s="8" t="s">
        <v>31</v>
      </c>
      <c r="H16" s="8">
        <v>7</v>
      </c>
      <c r="I16" s="16" t="str">
        <f>VLOOKUP(E16,Pro[],2)</f>
        <v>Pro 5</v>
      </c>
      <c r="J16" s="8" t="str">
        <f>VLOOKUP(F16,Am[],2)</f>
        <v>Amateur 12</v>
      </c>
      <c r="K16" s="92"/>
      <c r="L16" s="19" t="s">
        <v>10</v>
      </c>
      <c r="M16" s="92"/>
      <c r="N16" s="8" t="str">
        <f>VLOOKUP(G16,Pro[],2)</f>
        <v>Pro 16</v>
      </c>
      <c r="O16" s="9" t="str">
        <f>VLOOKUP(H16,Am[],2)</f>
        <v>Amateur 7</v>
      </c>
      <c r="P16" s="16" t="str">
        <f>Tirage[[#This Row],[P1]]&amp;"&amp;"&amp;Tirage[[#This Row],[A1]]</f>
        <v>E&amp;12</v>
      </c>
      <c r="Q16" s="8" t="str">
        <f>Tirage[[#This Row],[P2]]&amp;"&amp;"&amp;Tirage[[#This Row],[A2]]</f>
        <v>P&amp;7</v>
      </c>
      <c r="R16" s="8" t="str">
        <f>Tirage[[#This Row],[P1]]&amp;"c"&amp;Tirage[[#This Row],[A2]]</f>
        <v>Ec7</v>
      </c>
      <c r="S16" s="8" t="str">
        <f>Tirage[[#This Row],[P2]]&amp;"c"&amp;Tirage[[#This Row],[A1]]</f>
        <v>Pc12</v>
      </c>
      <c r="T16" s="8" t="str">
        <f>IF(Tirage[[#This Row],[P1]]&lt;Tirage[[#This Row],[P2]],Tirage[[#This Row],[P1]],Tirage[[#This Row],[P2]])&amp;"c"&amp;IF(Tirage[[#This Row],[P1]]&gt;Tirage[[#This Row],[P2]],Tirage[[#This Row],[P1]],Tirage[[#This Row],[P2]])</f>
        <v>EcP</v>
      </c>
      <c r="U16" s="9" t="str">
        <f>IF(Tirage[[#This Row],[A1]]&lt;Tirage[[#This Row],[A2]],Tirage[[#This Row],[A1]],Tirage[[#This Row],[A2]])&amp;"c"&amp;IF(Tirage[[#This Row],[A1]]&gt;Tirage[[#This Row],[A2]],Tirage[[#This Row],[A1]],Tirage[[#This Row],[A2]])</f>
        <v>7c12</v>
      </c>
      <c r="V16" s="26" t="str">
        <f>IF(Tirage[[#This Row],[S1]]&lt;&gt;"",IF(Tirage[[#This Row],[S1]]&gt;Tirage[[#This Row],[S2]],Tirage[[#This Row],[P1]],Tirage[[#This Row],[P2]]),"")</f>
        <v/>
      </c>
      <c r="W16" s="27" t="str">
        <f>IF(Tirage[[#This Row],[S1]]&lt;&gt;"",IF(Tirage[[#This Row],[S1]]&gt;Tirage[[#This Row],[S2]],Tirage[[#This Row],[P2]],Tirage[[#This Row],[P1]]),"")</f>
        <v/>
      </c>
      <c r="X16" s="27" t="str">
        <f>IF(Tirage[[#This Row],[S1]]&lt;&gt;"",IF(Tirage[[#This Row],[S1]]&gt;Tirage[[#This Row],[S2]],Tirage[[#This Row],[A1]],Tirage[[#This Row],[A2]]),"")</f>
        <v/>
      </c>
      <c r="Y16" s="27" t="str">
        <f>IF(Tirage[[#This Row],[S1]]&lt;&gt;"",IF(Tirage[[#This Row],[S1]]&gt;Tirage[[#This Row],[S2]],Tirage[[#This Row],[A2]],Tirage[[#This Row],[A1]]),"")</f>
        <v/>
      </c>
      <c r="Z1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7" spans="1:26" ht="15.75" thickBot="1" x14ac:dyDescent="0.3">
      <c r="A17" s="88" t="str">
        <f>Tirage[[#This Row],[T]]&amp;"-"&amp;Tirage[[#This Row],[Match]]</f>
        <v>2-8</v>
      </c>
      <c r="B17" s="10">
        <v>2</v>
      </c>
      <c r="C17" s="88">
        <v>8</v>
      </c>
      <c r="D17" s="90">
        <v>8</v>
      </c>
      <c r="E17" s="11" t="s">
        <v>18</v>
      </c>
      <c r="F17" s="11">
        <v>14</v>
      </c>
      <c r="G17" s="11" t="s">
        <v>30</v>
      </c>
      <c r="H17" s="11">
        <v>1</v>
      </c>
      <c r="I17" s="17" t="str">
        <f>VLOOKUP(E17,Pro[],2)</f>
        <v>Pro 3</v>
      </c>
      <c r="J17" s="11" t="str">
        <f>VLOOKUP(F17,Am[],2)</f>
        <v>Amateur 14</v>
      </c>
      <c r="K17" s="93"/>
      <c r="L17" s="20" t="s">
        <v>10</v>
      </c>
      <c r="M17" s="93"/>
      <c r="N17" s="11" t="str">
        <f>VLOOKUP(G17,Pro[],2)</f>
        <v>Pro 15</v>
      </c>
      <c r="O17" s="12" t="str">
        <f>VLOOKUP(H17,Am[],2)</f>
        <v>Amateur 1</v>
      </c>
      <c r="P17" s="16" t="str">
        <f>Tirage[[#This Row],[P1]]&amp;"&amp;"&amp;Tirage[[#This Row],[A1]]</f>
        <v>C&amp;14</v>
      </c>
      <c r="Q17" s="8" t="str">
        <f>Tirage[[#This Row],[P2]]&amp;"&amp;"&amp;Tirage[[#This Row],[A2]]</f>
        <v>O&amp;1</v>
      </c>
      <c r="R17" s="8" t="str">
        <f>Tirage[[#This Row],[P1]]&amp;"c"&amp;Tirage[[#This Row],[A2]]</f>
        <v>Cc1</v>
      </c>
      <c r="S17" s="8" t="str">
        <f>Tirage[[#This Row],[P2]]&amp;"c"&amp;Tirage[[#This Row],[A1]]</f>
        <v>Oc14</v>
      </c>
      <c r="T17" s="8" t="str">
        <f>IF(Tirage[[#This Row],[P1]]&lt;Tirage[[#This Row],[P2]],Tirage[[#This Row],[P1]],Tirage[[#This Row],[P2]])&amp;"c"&amp;IF(Tirage[[#This Row],[P1]]&gt;Tirage[[#This Row],[P2]],Tirage[[#This Row],[P1]],Tirage[[#This Row],[P2]])</f>
        <v>CcO</v>
      </c>
      <c r="U17" s="9" t="str">
        <f>IF(Tirage[[#This Row],[A1]]&lt;Tirage[[#This Row],[A2]],Tirage[[#This Row],[A1]],Tirage[[#This Row],[A2]])&amp;"c"&amp;IF(Tirage[[#This Row],[A1]]&gt;Tirage[[#This Row],[A2]],Tirage[[#This Row],[A1]],Tirage[[#This Row],[A2]])</f>
        <v>1c14</v>
      </c>
      <c r="V17" s="29" t="str">
        <f>IF(Tirage[[#This Row],[S1]]&lt;&gt;"",IF(Tirage[[#This Row],[S1]]&gt;Tirage[[#This Row],[S2]],Tirage[[#This Row],[P1]],Tirage[[#This Row],[P2]]),"")</f>
        <v/>
      </c>
      <c r="W17" s="30" t="str">
        <f>IF(Tirage[[#This Row],[S1]]&lt;&gt;"",IF(Tirage[[#This Row],[S1]]&gt;Tirage[[#This Row],[S2]],Tirage[[#This Row],[P2]],Tirage[[#This Row],[P1]]),"")</f>
        <v/>
      </c>
      <c r="X17" s="30" t="str">
        <f>IF(Tirage[[#This Row],[S1]]&lt;&gt;"",IF(Tirage[[#This Row],[S1]]&gt;Tirage[[#This Row],[S2]],Tirage[[#This Row],[A1]],Tirage[[#This Row],[A2]]),"")</f>
        <v/>
      </c>
      <c r="Y17" s="30" t="str">
        <f>IF(Tirage[[#This Row],[S1]]&lt;&gt;"",IF(Tirage[[#This Row],[S1]]&gt;Tirage[[#This Row],[S2]],Tirage[[#This Row],[A2]],Tirage[[#This Row],[A1]]),"")</f>
        <v/>
      </c>
      <c r="Z17" s="31" t="str">
        <f>IF(Tirage[[#This Row],[S1]]&lt;&gt;"",IF(Tirage[[#This Row],[S1]]&gt;Tirage[[#This Row],[S2]],Tirage[[#This Row],[S1]]-Tirage[[#This Row],[S2]],Tirage[[#This Row],[S2]]-Tirage[[#This Row],[S1]]),"")</f>
        <v/>
      </c>
    </row>
    <row r="18" spans="1:26" x14ac:dyDescent="0.25">
      <c r="A18" s="87" t="str">
        <f>Tirage[[#This Row],[T]]&amp;"-"&amp;Tirage[[#This Row],[Match]]</f>
        <v>3-1</v>
      </c>
      <c r="B18" s="4">
        <v>3</v>
      </c>
      <c r="C18" s="87">
        <v>1</v>
      </c>
      <c r="D18" s="89">
        <v>1</v>
      </c>
      <c r="E18" s="5" t="s">
        <v>20</v>
      </c>
      <c r="F18" s="5">
        <v>3</v>
      </c>
      <c r="G18" s="5" t="s">
        <v>30</v>
      </c>
      <c r="H18" s="5">
        <v>10</v>
      </c>
      <c r="I18" s="15" t="str">
        <f>VLOOKUP(E18,Pro[],2)</f>
        <v>Pro 5</v>
      </c>
      <c r="J18" s="5" t="str">
        <f>VLOOKUP(F18,Am[],2)</f>
        <v>Amateur 3</v>
      </c>
      <c r="K18" s="94"/>
      <c r="L18" s="18" t="s">
        <v>10</v>
      </c>
      <c r="M18" s="94"/>
      <c r="N18" s="5" t="str">
        <f>VLOOKUP(G18,Pro[],2)</f>
        <v>Pro 15</v>
      </c>
      <c r="O18" s="6" t="str">
        <f>VLOOKUP(H18,Am[],2)</f>
        <v>Amateur 10</v>
      </c>
      <c r="P18" s="16" t="str">
        <f>Tirage[[#This Row],[P1]]&amp;"&amp;"&amp;Tirage[[#This Row],[A1]]</f>
        <v>E&amp;3</v>
      </c>
      <c r="Q18" s="8" t="str">
        <f>Tirage[[#This Row],[P2]]&amp;"&amp;"&amp;Tirage[[#This Row],[A2]]</f>
        <v>O&amp;10</v>
      </c>
      <c r="R18" s="8" t="str">
        <f>Tirage[[#This Row],[P1]]&amp;"c"&amp;Tirage[[#This Row],[A2]]</f>
        <v>Ec10</v>
      </c>
      <c r="S18" s="8" t="str">
        <f>Tirage[[#This Row],[P2]]&amp;"c"&amp;Tirage[[#This Row],[A1]]</f>
        <v>Oc3</v>
      </c>
      <c r="T18" s="8" t="str">
        <f>IF(Tirage[[#This Row],[P1]]&lt;Tirage[[#This Row],[P2]],Tirage[[#This Row],[P1]],Tirage[[#This Row],[P2]])&amp;"c"&amp;IF(Tirage[[#This Row],[P1]]&gt;Tirage[[#This Row],[P2]],Tirage[[#This Row],[P1]],Tirage[[#This Row],[P2]])</f>
        <v>EcO</v>
      </c>
      <c r="U18" s="9" t="str">
        <f>IF(Tirage[[#This Row],[A1]]&lt;Tirage[[#This Row],[A2]],Tirage[[#This Row],[A1]],Tirage[[#This Row],[A2]])&amp;"c"&amp;IF(Tirage[[#This Row],[A1]]&gt;Tirage[[#This Row],[A2]],Tirage[[#This Row],[A1]],Tirage[[#This Row],[A2]])</f>
        <v>3c10</v>
      </c>
      <c r="V18" s="26" t="str">
        <f>IF(Tirage[[#This Row],[S1]]&lt;&gt;"",IF(Tirage[[#This Row],[S1]]&gt;Tirage[[#This Row],[S2]],Tirage[[#This Row],[P1]],Tirage[[#This Row],[P2]]),"")</f>
        <v/>
      </c>
      <c r="W18" s="27" t="str">
        <f>IF(Tirage[[#This Row],[S1]]&lt;&gt;"",IF(Tirage[[#This Row],[S1]]&gt;Tirage[[#This Row],[S2]],Tirage[[#This Row],[P2]],Tirage[[#This Row],[P1]]),"")</f>
        <v/>
      </c>
      <c r="X18" s="27" t="str">
        <f>IF(Tirage[[#This Row],[S1]]&lt;&gt;"",IF(Tirage[[#This Row],[S1]]&gt;Tirage[[#This Row],[S2]],Tirage[[#This Row],[A1]],Tirage[[#This Row],[A2]]),"")</f>
        <v/>
      </c>
      <c r="Y18" s="27" t="str">
        <f>IF(Tirage[[#This Row],[S1]]&lt;&gt;"",IF(Tirage[[#This Row],[S1]]&gt;Tirage[[#This Row],[S2]],Tirage[[#This Row],[A2]],Tirage[[#This Row],[A1]]),"")</f>
        <v/>
      </c>
      <c r="Z1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9" spans="1:26" x14ac:dyDescent="0.25">
      <c r="A19" s="87" t="str">
        <f>Tirage[[#This Row],[T]]&amp;"-"&amp;Tirage[[#This Row],[Match]]</f>
        <v>3-2</v>
      </c>
      <c r="B19" s="7">
        <v>3</v>
      </c>
      <c r="C19" s="87">
        <v>2</v>
      </c>
      <c r="D19" s="89">
        <v>2</v>
      </c>
      <c r="E19" s="8" t="s">
        <v>16</v>
      </c>
      <c r="F19" s="8">
        <v>7</v>
      </c>
      <c r="G19" s="8" t="s">
        <v>26</v>
      </c>
      <c r="H19" s="8">
        <v>14</v>
      </c>
      <c r="I19" s="16" t="str">
        <f>VLOOKUP(E19,Pro[],2)</f>
        <v>Pro 1</v>
      </c>
      <c r="J19" s="8" t="str">
        <f>VLOOKUP(F19,Am[],2)</f>
        <v>Amateur 7</v>
      </c>
      <c r="K19" s="92"/>
      <c r="L19" s="19" t="s">
        <v>10</v>
      </c>
      <c r="M19" s="92"/>
      <c r="N19" s="8" t="str">
        <f>VLOOKUP(G19,Pro[],2)</f>
        <v>Pro 11</v>
      </c>
      <c r="O19" s="9" t="str">
        <f>VLOOKUP(H19,Am[],2)</f>
        <v>Amateur 14</v>
      </c>
      <c r="P19" s="16" t="str">
        <f>Tirage[[#This Row],[P1]]&amp;"&amp;"&amp;Tirage[[#This Row],[A1]]</f>
        <v>A&amp;7</v>
      </c>
      <c r="Q19" s="8" t="str">
        <f>Tirage[[#This Row],[P2]]&amp;"&amp;"&amp;Tirage[[#This Row],[A2]]</f>
        <v>K&amp;14</v>
      </c>
      <c r="R19" s="8" t="str">
        <f>Tirage[[#This Row],[P1]]&amp;"c"&amp;Tirage[[#This Row],[A2]]</f>
        <v>Ac14</v>
      </c>
      <c r="S19" s="8" t="str">
        <f>Tirage[[#This Row],[P2]]&amp;"c"&amp;Tirage[[#This Row],[A1]]</f>
        <v>Kc7</v>
      </c>
      <c r="T19" s="8" t="str">
        <f>IF(Tirage[[#This Row],[P1]]&lt;Tirage[[#This Row],[P2]],Tirage[[#This Row],[P1]],Tirage[[#This Row],[P2]])&amp;"c"&amp;IF(Tirage[[#This Row],[P1]]&gt;Tirage[[#This Row],[P2]],Tirage[[#This Row],[P1]],Tirage[[#This Row],[P2]])</f>
        <v>AcK</v>
      </c>
      <c r="U19" s="9" t="str">
        <f>IF(Tirage[[#This Row],[A1]]&lt;Tirage[[#This Row],[A2]],Tirage[[#This Row],[A1]],Tirage[[#This Row],[A2]])&amp;"c"&amp;IF(Tirage[[#This Row],[A1]]&gt;Tirage[[#This Row],[A2]],Tirage[[#This Row],[A1]],Tirage[[#This Row],[A2]])</f>
        <v>7c14</v>
      </c>
      <c r="V19" s="26" t="str">
        <f>IF(Tirage[[#This Row],[S1]]&lt;&gt;"",IF(Tirage[[#This Row],[S1]]&gt;Tirage[[#This Row],[S2]],Tirage[[#This Row],[P1]],Tirage[[#This Row],[P2]]),"")</f>
        <v/>
      </c>
      <c r="W19" s="27" t="str">
        <f>IF(Tirage[[#This Row],[S1]]&lt;&gt;"",IF(Tirage[[#This Row],[S1]]&gt;Tirage[[#This Row],[S2]],Tirage[[#This Row],[P2]],Tirage[[#This Row],[P1]]),"")</f>
        <v/>
      </c>
      <c r="X19" s="27" t="str">
        <f>IF(Tirage[[#This Row],[S1]]&lt;&gt;"",IF(Tirage[[#This Row],[S1]]&gt;Tirage[[#This Row],[S2]],Tirage[[#This Row],[A1]],Tirage[[#This Row],[A2]]),"")</f>
        <v/>
      </c>
      <c r="Y19" s="27" t="str">
        <f>IF(Tirage[[#This Row],[S1]]&lt;&gt;"",IF(Tirage[[#This Row],[S1]]&gt;Tirage[[#This Row],[S2]],Tirage[[#This Row],[A2]],Tirage[[#This Row],[A1]]),"")</f>
        <v/>
      </c>
      <c r="Z1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0" spans="1:26" x14ac:dyDescent="0.25">
      <c r="A20" s="87" t="str">
        <f>Tirage[[#This Row],[T]]&amp;"-"&amp;Tirage[[#This Row],[Match]]</f>
        <v>3-3</v>
      </c>
      <c r="B20" s="7">
        <v>3</v>
      </c>
      <c r="C20" s="87">
        <v>3</v>
      </c>
      <c r="D20" s="89">
        <v>3</v>
      </c>
      <c r="E20" s="8" t="s">
        <v>22</v>
      </c>
      <c r="F20" s="8">
        <v>1</v>
      </c>
      <c r="G20" s="8" t="s">
        <v>28</v>
      </c>
      <c r="H20" s="8">
        <v>12</v>
      </c>
      <c r="I20" s="16" t="str">
        <f>VLOOKUP(E20,Pro[],2)</f>
        <v>Pro 7</v>
      </c>
      <c r="J20" s="8" t="str">
        <f>VLOOKUP(F20,Am[],2)</f>
        <v>Amateur 1</v>
      </c>
      <c r="K20" s="92"/>
      <c r="L20" s="19" t="s">
        <v>10</v>
      </c>
      <c r="M20" s="92"/>
      <c r="N20" s="8" t="str">
        <f>VLOOKUP(G20,Pro[],2)</f>
        <v>Pro 13</v>
      </c>
      <c r="O20" s="9" t="str">
        <f>VLOOKUP(H20,Am[],2)</f>
        <v>Amateur 12</v>
      </c>
      <c r="P20" s="16" t="str">
        <f>Tirage[[#This Row],[P1]]&amp;"&amp;"&amp;Tirage[[#This Row],[A1]]</f>
        <v>G&amp;1</v>
      </c>
      <c r="Q20" s="8" t="str">
        <f>Tirage[[#This Row],[P2]]&amp;"&amp;"&amp;Tirage[[#This Row],[A2]]</f>
        <v>M&amp;12</v>
      </c>
      <c r="R20" s="8" t="str">
        <f>Tirage[[#This Row],[P1]]&amp;"c"&amp;Tirage[[#This Row],[A2]]</f>
        <v>Gc12</v>
      </c>
      <c r="S20" s="8" t="str">
        <f>Tirage[[#This Row],[P2]]&amp;"c"&amp;Tirage[[#This Row],[A1]]</f>
        <v>Mc1</v>
      </c>
      <c r="T20" s="8" t="str">
        <f>IF(Tirage[[#This Row],[P1]]&lt;Tirage[[#This Row],[P2]],Tirage[[#This Row],[P1]],Tirage[[#This Row],[P2]])&amp;"c"&amp;IF(Tirage[[#This Row],[P1]]&gt;Tirage[[#This Row],[P2]],Tirage[[#This Row],[P1]],Tirage[[#This Row],[P2]])</f>
        <v>GcM</v>
      </c>
      <c r="U20" s="9" t="str">
        <f>IF(Tirage[[#This Row],[A1]]&lt;Tirage[[#This Row],[A2]],Tirage[[#This Row],[A1]],Tirage[[#This Row],[A2]])&amp;"c"&amp;IF(Tirage[[#This Row],[A1]]&gt;Tirage[[#This Row],[A2]],Tirage[[#This Row],[A1]],Tirage[[#This Row],[A2]])</f>
        <v>1c12</v>
      </c>
      <c r="V20" s="26" t="str">
        <f>IF(Tirage[[#This Row],[S1]]&lt;&gt;"",IF(Tirage[[#This Row],[S1]]&gt;Tirage[[#This Row],[S2]],Tirage[[#This Row],[P1]],Tirage[[#This Row],[P2]]),"")</f>
        <v/>
      </c>
      <c r="W20" s="27" t="str">
        <f>IF(Tirage[[#This Row],[S1]]&lt;&gt;"",IF(Tirage[[#This Row],[S1]]&gt;Tirage[[#This Row],[S2]],Tirage[[#This Row],[P2]],Tirage[[#This Row],[P1]]),"")</f>
        <v/>
      </c>
      <c r="X20" s="27" t="str">
        <f>IF(Tirage[[#This Row],[S1]]&lt;&gt;"",IF(Tirage[[#This Row],[S1]]&gt;Tirage[[#This Row],[S2]],Tirage[[#This Row],[A1]],Tirage[[#This Row],[A2]]),"")</f>
        <v/>
      </c>
      <c r="Y20" s="27" t="str">
        <f>IF(Tirage[[#This Row],[S1]]&lt;&gt;"",IF(Tirage[[#This Row],[S1]]&gt;Tirage[[#This Row],[S2]],Tirage[[#This Row],[A2]],Tirage[[#This Row],[A1]]),"")</f>
        <v/>
      </c>
      <c r="Z2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1" spans="1:26" x14ac:dyDescent="0.25">
      <c r="A21" s="87" t="str">
        <f>Tirage[[#This Row],[T]]&amp;"-"&amp;Tirage[[#This Row],[Match]]</f>
        <v>3-4</v>
      </c>
      <c r="B21" s="7">
        <v>3</v>
      </c>
      <c r="C21" s="87">
        <v>4</v>
      </c>
      <c r="D21" s="89">
        <v>4</v>
      </c>
      <c r="E21" s="8" t="s">
        <v>17</v>
      </c>
      <c r="F21" s="8">
        <v>8</v>
      </c>
      <c r="G21" s="8" t="s">
        <v>25</v>
      </c>
      <c r="H21" s="8">
        <v>13</v>
      </c>
      <c r="I21" s="16" t="str">
        <f>VLOOKUP(E21,Pro[],2)</f>
        <v>Pro 2</v>
      </c>
      <c r="J21" s="8" t="str">
        <f>VLOOKUP(F21,Am[],2)</f>
        <v>Amateur 8</v>
      </c>
      <c r="K21" s="92"/>
      <c r="L21" s="19" t="s">
        <v>10</v>
      </c>
      <c r="M21" s="92"/>
      <c r="N21" s="8" t="str">
        <f>VLOOKUP(G21,Pro[],2)</f>
        <v>Pro 10</v>
      </c>
      <c r="O21" s="9" t="str">
        <f>VLOOKUP(H21,Am[],2)</f>
        <v>Amateur 13</v>
      </c>
      <c r="P21" s="16" t="str">
        <f>Tirage[[#This Row],[P1]]&amp;"&amp;"&amp;Tirage[[#This Row],[A1]]</f>
        <v>B&amp;8</v>
      </c>
      <c r="Q21" s="8" t="str">
        <f>Tirage[[#This Row],[P2]]&amp;"&amp;"&amp;Tirage[[#This Row],[A2]]</f>
        <v>J&amp;13</v>
      </c>
      <c r="R21" s="8" t="str">
        <f>Tirage[[#This Row],[P1]]&amp;"c"&amp;Tirage[[#This Row],[A2]]</f>
        <v>Bc13</v>
      </c>
      <c r="S21" s="8" t="str">
        <f>Tirage[[#This Row],[P2]]&amp;"c"&amp;Tirage[[#This Row],[A1]]</f>
        <v>Jc8</v>
      </c>
      <c r="T21" s="8" t="str">
        <f>IF(Tirage[[#This Row],[P1]]&lt;Tirage[[#This Row],[P2]],Tirage[[#This Row],[P1]],Tirage[[#This Row],[P2]])&amp;"c"&amp;IF(Tirage[[#This Row],[P1]]&gt;Tirage[[#This Row],[P2]],Tirage[[#This Row],[P1]],Tirage[[#This Row],[P2]])</f>
        <v>BcJ</v>
      </c>
      <c r="U21" s="9" t="str">
        <f>IF(Tirage[[#This Row],[A1]]&lt;Tirage[[#This Row],[A2]],Tirage[[#This Row],[A1]],Tirage[[#This Row],[A2]])&amp;"c"&amp;IF(Tirage[[#This Row],[A1]]&gt;Tirage[[#This Row],[A2]],Tirage[[#This Row],[A1]],Tirage[[#This Row],[A2]])</f>
        <v>8c13</v>
      </c>
      <c r="V21" s="26" t="str">
        <f>IF(Tirage[[#This Row],[S1]]&lt;&gt;"",IF(Tirage[[#This Row],[S1]]&gt;Tirage[[#This Row],[S2]],Tirage[[#This Row],[P1]],Tirage[[#This Row],[P2]]),"")</f>
        <v/>
      </c>
      <c r="W21" s="27" t="str">
        <f>IF(Tirage[[#This Row],[S1]]&lt;&gt;"",IF(Tirage[[#This Row],[S1]]&gt;Tirage[[#This Row],[S2]],Tirage[[#This Row],[P2]],Tirage[[#This Row],[P1]]),"")</f>
        <v/>
      </c>
      <c r="X21" s="27" t="str">
        <f>IF(Tirage[[#This Row],[S1]]&lt;&gt;"",IF(Tirage[[#This Row],[S1]]&gt;Tirage[[#This Row],[S2]],Tirage[[#This Row],[A1]],Tirage[[#This Row],[A2]]),"")</f>
        <v/>
      </c>
      <c r="Y21" s="27" t="str">
        <f>IF(Tirage[[#This Row],[S1]]&lt;&gt;"",IF(Tirage[[#This Row],[S1]]&gt;Tirage[[#This Row],[S2]],Tirage[[#This Row],[A2]],Tirage[[#This Row],[A1]]),"")</f>
        <v/>
      </c>
      <c r="Z2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2" spans="1:26" x14ac:dyDescent="0.25">
      <c r="A22" s="87" t="str">
        <f>Tirage[[#This Row],[T]]&amp;"-"&amp;Tirage[[#This Row],[Match]]</f>
        <v>3-5</v>
      </c>
      <c r="B22" s="7">
        <v>3</v>
      </c>
      <c r="C22" s="87">
        <v>5</v>
      </c>
      <c r="D22" s="89">
        <v>5</v>
      </c>
      <c r="E22" s="8" t="s">
        <v>23</v>
      </c>
      <c r="F22" s="8">
        <v>2</v>
      </c>
      <c r="G22" s="8" t="s">
        <v>27</v>
      </c>
      <c r="H22" s="8">
        <v>11</v>
      </c>
      <c r="I22" s="16" t="str">
        <f>VLOOKUP(E22,Pro[],2)</f>
        <v>Pro 8</v>
      </c>
      <c r="J22" s="8" t="str">
        <f>VLOOKUP(F22,Am[],2)</f>
        <v>Amateur 2</v>
      </c>
      <c r="K22" s="92"/>
      <c r="L22" s="19" t="s">
        <v>10</v>
      </c>
      <c r="M22" s="92"/>
      <c r="N22" s="8" t="str">
        <f>VLOOKUP(G22,Pro[],2)</f>
        <v>Pro 12</v>
      </c>
      <c r="O22" s="9" t="str">
        <f>VLOOKUP(H22,Am[],2)</f>
        <v>Amateur 11</v>
      </c>
      <c r="P22" s="16" t="str">
        <f>Tirage[[#This Row],[P1]]&amp;"&amp;"&amp;Tirage[[#This Row],[A1]]</f>
        <v>H&amp;2</v>
      </c>
      <c r="Q22" s="8" t="str">
        <f>Tirage[[#This Row],[P2]]&amp;"&amp;"&amp;Tirage[[#This Row],[A2]]</f>
        <v>L&amp;11</v>
      </c>
      <c r="R22" s="8" t="str">
        <f>Tirage[[#This Row],[P1]]&amp;"c"&amp;Tirage[[#This Row],[A2]]</f>
        <v>Hc11</v>
      </c>
      <c r="S22" s="8" t="str">
        <f>Tirage[[#This Row],[P2]]&amp;"c"&amp;Tirage[[#This Row],[A1]]</f>
        <v>Lc2</v>
      </c>
      <c r="T22" s="8" t="str">
        <f>IF(Tirage[[#This Row],[P1]]&lt;Tirage[[#This Row],[P2]],Tirage[[#This Row],[P1]],Tirage[[#This Row],[P2]])&amp;"c"&amp;IF(Tirage[[#This Row],[P1]]&gt;Tirage[[#This Row],[P2]],Tirage[[#This Row],[P1]],Tirage[[#This Row],[P2]])</f>
        <v>HcL</v>
      </c>
      <c r="U22" s="9" t="str">
        <f>IF(Tirage[[#This Row],[A1]]&lt;Tirage[[#This Row],[A2]],Tirage[[#This Row],[A1]],Tirage[[#This Row],[A2]])&amp;"c"&amp;IF(Tirage[[#This Row],[A1]]&gt;Tirage[[#This Row],[A2]],Tirage[[#This Row],[A1]],Tirage[[#This Row],[A2]])</f>
        <v>2c11</v>
      </c>
      <c r="V22" s="26" t="str">
        <f>IF(Tirage[[#This Row],[S1]]&lt;&gt;"",IF(Tirage[[#This Row],[S1]]&gt;Tirage[[#This Row],[S2]],Tirage[[#This Row],[P1]],Tirage[[#This Row],[P2]]),"")</f>
        <v/>
      </c>
      <c r="W22" s="27" t="str">
        <f>IF(Tirage[[#This Row],[S1]]&lt;&gt;"",IF(Tirage[[#This Row],[S1]]&gt;Tirage[[#This Row],[S2]],Tirage[[#This Row],[P2]],Tirage[[#This Row],[P1]]),"")</f>
        <v/>
      </c>
      <c r="X22" s="27" t="str">
        <f>IF(Tirage[[#This Row],[S1]]&lt;&gt;"",IF(Tirage[[#This Row],[S1]]&gt;Tirage[[#This Row],[S2]],Tirage[[#This Row],[A1]],Tirage[[#This Row],[A2]]),"")</f>
        <v/>
      </c>
      <c r="Y22" s="27" t="str">
        <f>IF(Tirage[[#This Row],[S1]]&lt;&gt;"",IF(Tirage[[#This Row],[S1]]&gt;Tirage[[#This Row],[S2]],Tirage[[#This Row],[A2]],Tirage[[#This Row],[A1]]),"")</f>
        <v/>
      </c>
      <c r="Z2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3" spans="1:26" x14ac:dyDescent="0.25">
      <c r="A23" s="87" t="str">
        <f>Tirage[[#This Row],[T]]&amp;"-"&amp;Tirage[[#This Row],[Match]]</f>
        <v>3-6</v>
      </c>
      <c r="B23" s="7">
        <v>3</v>
      </c>
      <c r="C23" s="87">
        <v>6</v>
      </c>
      <c r="D23" s="89">
        <v>6</v>
      </c>
      <c r="E23" s="8" t="s">
        <v>18</v>
      </c>
      <c r="F23" s="8">
        <v>5</v>
      </c>
      <c r="G23" s="8" t="s">
        <v>31</v>
      </c>
      <c r="H23" s="8">
        <v>16</v>
      </c>
      <c r="I23" s="16" t="str">
        <f>VLOOKUP(E23,Pro[],2)</f>
        <v>Pro 3</v>
      </c>
      <c r="J23" s="8" t="str">
        <f>VLOOKUP(F23,Am[],2)</f>
        <v>Amateur 5</v>
      </c>
      <c r="K23" s="92"/>
      <c r="L23" s="19" t="s">
        <v>10</v>
      </c>
      <c r="M23" s="92"/>
      <c r="N23" s="8" t="str">
        <f>VLOOKUP(G23,Pro[],2)</f>
        <v>Pro 16</v>
      </c>
      <c r="O23" s="9" t="str">
        <f>VLOOKUP(H23,Am[],2)</f>
        <v>Amateur 16</v>
      </c>
      <c r="P23" s="16" t="str">
        <f>Tirage[[#This Row],[P1]]&amp;"&amp;"&amp;Tirage[[#This Row],[A1]]</f>
        <v>C&amp;5</v>
      </c>
      <c r="Q23" s="8" t="str">
        <f>Tirage[[#This Row],[P2]]&amp;"&amp;"&amp;Tirage[[#This Row],[A2]]</f>
        <v>P&amp;16</v>
      </c>
      <c r="R23" s="8" t="str">
        <f>Tirage[[#This Row],[P1]]&amp;"c"&amp;Tirage[[#This Row],[A2]]</f>
        <v>Cc16</v>
      </c>
      <c r="S23" s="8" t="str">
        <f>Tirage[[#This Row],[P2]]&amp;"c"&amp;Tirage[[#This Row],[A1]]</f>
        <v>Pc5</v>
      </c>
      <c r="T23" s="8" t="str">
        <f>IF(Tirage[[#This Row],[P1]]&lt;Tirage[[#This Row],[P2]],Tirage[[#This Row],[P1]],Tirage[[#This Row],[P2]])&amp;"c"&amp;IF(Tirage[[#This Row],[P1]]&gt;Tirage[[#This Row],[P2]],Tirage[[#This Row],[P1]],Tirage[[#This Row],[P2]])</f>
        <v>CcP</v>
      </c>
      <c r="U23" s="9" t="str">
        <f>IF(Tirage[[#This Row],[A1]]&lt;Tirage[[#This Row],[A2]],Tirage[[#This Row],[A1]],Tirage[[#This Row],[A2]])&amp;"c"&amp;IF(Tirage[[#This Row],[A1]]&gt;Tirage[[#This Row],[A2]],Tirage[[#This Row],[A1]],Tirage[[#This Row],[A2]])</f>
        <v>5c16</v>
      </c>
      <c r="V23" s="26" t="str">
        <f>IF(Tirage[[#This Row],[S1]]&lt;&gt;"",IF(Tirage[[#This Row],[S1]]&gt;Tirage[[#This Row],[S2]],Tirage[[#This Row],[P1]],Tirage[[#This Row],[P2]]),"")</f>
        <v/>
      </c>
      <c r="W23" s="27" t="str">
        <f>IF(Tirage[[#This Row],[S1]]&lt;&gt;"",IF(Tirage[[#This Row],[S1]]&gt;Tirage[[#This Row],[S2]],Tirage[[#This Row],[P2]],Tirage[[#This Row],[P1]]),"")</f>
        <v/>
      </c>
      <c r="X23" s="27" t="str">
        <f>IF(Tirage[[#This Row],[S1]]&lt;&gt;"",IF(Tirage[[#This Row],[S1]]&gt;Tirage[[#This Row],[S2]],Tirage[[#This Row],[A1]],Tirage[[#This Row],[A2]]),"")</f>
        <v/>
      </c>
      <c r="Y23" s="27" t="str">
        <f>IF(Tirage[[#This Row],[S1]]&lt;&gt;"",IF(Tirage[[#This Row],[S1]]&gt;Tirage[[#This Row],[S2]],Tirage[[#This Row],[A2]],Tirage[[#This Row],[A1]]),"")</f>
        <v/>
      </c>
      <c r="Z2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4" spans="1:26" x14ac:dyDescent="0.25">
      <c r="A24" s="87" t="str">
        <f>Tirage[[#This Row],[T]]&amp;"-"&amp;Tirage[[#This Row],[Match]]</f>
        <v>3-7</v>
      </c>
      <c r="B24" s="7">
        <v>3</v>
      </c>
      <c r="C24" s="87">
        <v>7</v>
      </c>
      <c r="D24" s="89">
        <v>7</v>
      </c>
      <c r="E24" s="8" t="s">
        <v>19</v>
      </c>
      <c r="F24" s="8">
        <v>6</v>
      </c>
      <c r="G24" s="8" t="s">
        <v>24</v>
      </c>
      <c r="H24" s="8">
        <v>15</v>
      </c>
      <c r="I24" s="16" t="str">
        <f>VLOOKUP(E24,Pro[],2)</f>
        <v>Pro 4</v>
      </c>
      <c r="J24" s="8" t="str">
        <f>VLOOKUP(F24,Am[],2)</f>
        <v>Amateur 6</v>
      </c>
      <c r="K24" s="92"/>
      <c r="L24" s="19" t="s">
        <v>10</v>
      </c>
      <c r="M24" s="92"/>
      <c r="N24" s="8" t="str">
        <f>VLOOKUP(G24,Pro[],2)</f>
        <v>Pro 9</v>
      </c>
      <c r="O24" s="9" t="str">
        <f>VLOOKUP(H24,Am[],2)</f>
        <v>Amateur 15</v>
      </c>
      <c r="P24" s="16" t="str">
        <f>Tirage[[#This Row],[P1]]&amp;"&amp;"&amp;Tirage[[#This Row],[A1]]</f>
        <v>D&amp;6</v>
      </c>
      <c r="Q24" s="8" t="str">
        <f>Tirage[[#This Row],[P2]]&amp;"&amp;"&amp;Tirage[[#This Row],[A2]]</f>
        <v>I&amp;15</v>
      </c>
      <c r="R24" s="8" t="str">
        <f>Tirage[[#This Row],[P1]]&amp;"c"&amp;Tirage[[#This Row],[A2]]</f>
        <v>Dc15</v>
      </c>
      <c r="S24" s="8" t="str">
        <f>Tirage[[#This Row],[P2]]&amp;"c"&amp;Tirage[[#This Row],[A1]]</f>
        <v>Ic6</v>
      </c>
      <c r="T24" s="8" t="str">
        <f>IF(Tirage[[#This Row],[P1]]&lt;Tirage[[#This Row],[P2]],Tirage[[#This Row],[P1]],Tirage[[#This Row],[P2]])&amp;"c"&amp;IF(Tirage[[#This Row],[P1]]&gt;Tirage[[#This Row],[P2]],Tirage[[#This Row],[P1]],Tirage[[#This Row],[P2]])</f>
        <v>DcI</v>
      </c>
      <c r="U24" s="9" t="str">
        <f>IF(Tirage[[#This Row],[A1]]&lt;Tirage[[#This Row],[A2]],Tirage[[#This Row],[A1]],Tirage[[#This Row],[A2]])&amp;"c"&amp;IF(Tirage[[#This Row],[A1]]&gt;Tirage[[#This Row],[A2]],Tirage[[#This Row],[A1]],Tirage[[#This Row],[A2]])</f>
        <v>6c15</v>
      </c>
      <c r="V24" s="26" t="str">
        <f>IF(Tirage[[#This Row],[S1]]&lt;&gt;"",IF(Tirage[[#This Row],[S1]]&gt;Tirage[[#This Row],[S2]],Tirage[[#This Row],[P1]],Tirage[[#This Row],[P2]]),"")</f>
        <v/>
      </c>
      <c r="W24" s="27" t="str">
        <f>IF(Tirage[[#This Row],[S1]]&lt;&gt;"",IF(Tirage[[#This Row],[S1]]&gt;Tirage[[#This Row],[S2]],Tirage[[#This Row],[P2]],Tirage[[#This Row],[P1]]),"")</f>
        <v/>
      </c>
      <c r="X24" s="27" t="str">
        <f>IF(Tirage[[#This Row],[S1]]&lt;&gt;"",IF(Tirage[[#This Row],[S1]]&gt;Tirage[[#This Row],[S2]],Tirage[[#This Row],[A1]],Tirage[[#This Row],[A2]]),"")</f>
        <v/>
      </c>
      <c r="Y24" s="27" t="str">
        <f>IF(Tirage[[#This Row],[S1]]&lt;&gt;"",IF(Tirage[[#This Row],[S1]]&gt;Tirage[[#This Row],[S2]],Tirage[[#This Row],[A2]],Tirage[[#This Row],[A1]]),"")</f>
        <v/>
      </c>
      <c r="Z2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5" spans="1:26" ht="15.75" thickBot="1" x14ac:dyDescent="0.3">
      <c r="A25" s="88" t="str">
        <f>Tirage[[#This Row],[T]]&amp;"-"&amp;Tirage[[#This Row],[Match]]</f>
        <v>3-8</v>
      </c>
      <c r="B25" s="10">
        <v>3</v>
      </c>
      <c r="C25" s="88">
        <v>8</v>
      </c>
      <c r="D25" s="90">
        <v>8</v>
      </c>
      <c r="E25" s="11" t="s">
        <v>21</v>
      </c>
      <c r="F25" s="11">
        <v>4</v>
      </c>
      <c r="G25" s="11" t="s">
        <v>29</v>
      </c>
      <c r="H25" s="11">
        <v>9</v>
      </c>
      <c r="I25" s="17" t="str">
        <f>VLOOKUP(E25,Pro[],2)</f>
        <v>Pro 6</v>
      </c>
      <c r="J25" s="11" t="str">
        <f>VLOOKUP(F25,Am[],2)</f>
        <v>Amateur 4</v>
      </c>
      <c r="K25" s="93"/>
      <c r="L25" s="20" t="s">
        <v>10</v>
      </c>
      <c r="M25" s="93"/>
      <c r="N25" s="11" t="str">
        <f>VLOOKUP(G25,Pro[],2)</f>
        <v>Pro 14</v>
      </c>
      <c r="O25" s="12" t="str">
        <f>VLOOKUP(H25,Am[],2)</f>
        <v>Amateur 9</v>
      </c>
      <c r="P25" s="16" t="str">
        <f>Tirage[[#This Row],[P1]]&amp;"&amp;"&amp;Tirage[[#This Row],[A1]]</f>
        <v>F&amp;4</v>
      </c>
      <c r="Q25" s="8" t="str">
        <f>Tirage[[#This Row],[P2]]&amp;"&amp;"&amp;Tirage[[#This Row],[A2]]</f>
        <v>N&amp;9</v>
      </c>
      <c r="R25" s="8" t="str">
        <f>Tirage[[#This Row],[P1]]&amp;"c"&amp;Tirage[[#This Row],[A2]]</f>
        <v>Fc9</v>
      </c>
      <c r="S25" s="8" t="str">
        <f>Tirage[[#This Row],[P2]]&amp;"c"&amp;Tirage[[#This Row],[A1]]</f>
        <v>Nc4</v>
      </c>
      <c r="T25" s="8" t="str">
        <f>IF(Tirage[[#This Row],[P1]]&lt;Tirage[[#This Row],[P2]],Tirage[[#This Row],[P1]],Tirage[[#This Row],[P2]])&amp;"c"&amp;IF(Tirage[[#This Row],[P1]]&gt;Tirage[[#This Row],[P2]],Tirage[[#This Row],[P1]],Tirage[[#This Row],[P2]])</f>
        <v>FcN</v>
      </c>
      <c r="U25" s="9" t="str">
        <f>IF(Tirage[[#This Row],[A1]]&lt;Tirage[[#This Row],[A2]],Tirage[[#This Row],[A1]],Tirage[[#This Row],[A2]])&amp;"c"&amp;IF(Tirage[[#This Row],[A1]]&gt;Tirage[[#This Row],[A2]],Tirage[[#This Row],[A1]],Tirage[[#This Row],[A2]])</f>
        <v>4c9</v>
      </c>
      <c r="V25" s="26" t="str">
        <f>IF(Tirage[[#This Row],[S1]]&lt;&gt;"",IF(Tirage[[#This Row],[S1]]&gt;Tirage[[#This Row],[S2]],Tirage[[#This Row],[P1]],Tirage[[#This Row],[P2]]),"")</f>
        <v/>
      </c>
      <c r="W25" s="27" t="str">
        <f>IF(Tirage[[#This Row],[S1]]&lt;&gt;"",IF(Tirage[[#This Row],[S1]]&gt;Tirage[[#This Row],[S2]],Tirage[[#This Row],[P2]],Tirage[[#This Row],[P1]]),"")</f>
        <v/>
      </c>
      <c r="X25" s="27" t="str">
        <f>IF(Tirage[[#This Row],[S1]]&lt;&gt;"",IF(Tirage[[#This Row],[S1]]&gt;Tirage[[#This Row],[S2]],Tirage[[#This Row],[A1]],Tirage[[#This Row],[A2]]),"")</f>
        <v/>
      </c>
      <c r="Y25" s="27" t="str">
        <f>IF(Tirage[[#This Row],[S1]]&lt;&gt;"",IF(Tirage[[#This Row],[S1]]&gt;Tirage[[#This Row],[S2]],Tirage[[#This Row],[A2]],Tirage[[#This Row],[A1]]),"")</f>
        <v/>
      </c>
      <c r="Z2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6" spans="1:26" x14ac:dyDescent="0.25">
      <c r="A26" s="87" t="str">
        <f>Tirage[[#This Row],[T]]&amp;"-"&amp;Tirage[[#This Row],[Match]]</f>
        <v>4-1</v>
      </c>
      <c r="B26" s="4">
        <v>4</v>
      </c>
      <c r="C26" s="87">
        <v>1</v>
      </c>
      <c r="D26" s="89">
        <v>1</v>
      </c>
      <c r="E26" s="5" t="s">
        <v>24</v>
      </c>
      <c r="F26" s="5">
        <v>9</v>
      </c>
      <c r="G26" s="5" t="s">
        <v>27</v>
      </c>
      <c r="H26" s="5">
        <v>13</v>
      </c>
      <c r="I26" s="15" t="str">
        <f>VLOOKUP(E26,Pro[],2)</f>
        <v>Pro 9</v>
      </c>
      <c r="J26" s="5" t="str">
        <f>VLOOKUP(F26,Am[],2)</f>
        <v>Amateur 9</v>
      </c>
      <c r="K26" s="94"/>
      <c r="L26" s="18" t="s">
        <v>10</v>
      </c>
      <c r="M26" s="94"/>
      <c r="N26" s="5" t="str">
        <f>VLOOKUP(G26,Pro[],2)</f>
        <v>Pro 12</v>
      </c>
      <c r="O26" s="6" t="str">
        <f>VLOOKUP(H26,Am[],2)</f>
        <v>Amateur 13</v>
      </c>
      <c r="P26" s="16" t="str">
        <f>Tirage[[#This Row],[P1]]&amp;"&amp;"&amp;Tirage[[#This Row],[A1]]</f>
        <v>I&amp;9</v>
      </c>
      <c r="Q26" s="8" t="str">
        <f>Tirage[[#This Row],[P2]]&amp;"&amp;"&amp;Tirage[[#This Row],[A2]]</f>
        <v>L&amp;13</v>
      </c>
      <c r="R26" s="8" t="str">
        <f>Tirage[[#This Row],[P1]]&amp;"c"&amp;Tirage[[#This Row],[A2]]</f>
        <v>Ic13</v>
      </c>
      <c r="S26" s="8" t="str">
        <f>Tirage[[#This Row],[P2]]&amp;"c"&amp;Tirage[[#This Row],[A1]]</f>
        <v>Lc9</v>
      </c>
      <c r="T26" s="8" t="str">
        <f>IF(Tirage[[#This Row],[P1]]&lt;Tirage[[#This Row],[P2]],Tirage[[#This Row],[P1]],Tirage[[#This Row],[P2]])&amp;"c"&amp;IF(Tirage[[#This Row],[P1]]&gt;Tirage[[#This Row],[P2]],Tirage[[#This Row],[P1]],Tirage[[#This Row],[P2]])</f>
        <v>IcL</v>
      </c>
      <c r="U26" s="9" t="str">
        <f>IF(Tirage[[#This Row],[A1]]&lt;Tirage[[#This Row],[A2]],Tirage[[#This Row],[A1]],Tirage[[#This Row],[A2]])&amp;"c"&amp;IF(Tirage[[#This Row],[A1]]&gt;Tirage[[#This Row],[A2]],Tirage[[#This Row],[A1]],Tirage[[#This Row],[A2]])</f>
        <v>9c13</v>
      </c>
      <c r="V26" s="13" t="str">
        <f>IF(Tirage[[#This Row],[S1]]&lt;&gt;"",IF(Tirage[[#This Row],[S1]]&gt;Tirage[[#This Row],[S2]],Tirage[[#This Row],[P1]],Tirage[[#This Row],[P2]]),"")</f>
        <v/>
      </c>
      <c r="W26" s="14" t="str">
        <f>IF(Tirage[[#This Row],[S1]]&lt;&gt;"",IF(Tirage[[#This Row],[S1]]&gt;Tirage[[#This Row],[S2]],Tirage[[#This Row],[P2]],Tirage[[#This Row],[P1]]),"")</f>
        <v/>
      </c>
      <c r="X26" s="14" t="str">
        <f>IF(Tirage[[#This Row],[S1]]&lt;&gt;"",IF(Tirage[[#This Row],[S1]]&gt;Tirage[[#This Row],[S2]],Tirage[[#This Row],[A1]],Tirage[[#This Row],[A2]]),"")</f>
        <v/>
      </c>
      <c r="Y26" s="14" t="str">
        <f>IF(Tirage[[#This Row],[S1]]&lt;&gt;"",IF(Tirage[[#This Row],[S1]]&gt;Tirage[[#This Row],[S2]],Tirage[[#This Row],[A2]],Tirage[[#This Row],[A1]]),"")</f>
        <v/>
      </c>
      <c r="Z26" s="25" t="str">
        <f>IF(Tirage[[#This Row],[S1]]&lt;&gt;"",IF(Tirage[[#This Row],[S1]]&gt;Tirage[[#This Row],[S2]],Tirage[[#This Row],[S1]]-Tirage[[#This Row],[S2]],Tirage[[#This Row],[S2]]-Tirage[[#This Row],[S1]]),"")</f>
        <v/>
      </c>
    </row>
    <row r="27" spans="1:26" x14ac:dyDescent="0.25">
      <c r="A27" s="87" t="str">
        <f>Tirage[[#This Row],[T]]&amp;"-"&amp;Tirage[[#This Row],[Match]]</f>
        <v>4-2</v>
      </c>
      <c r="B27" s="7">
        <v>4</v>
      </c>
      <c r="C27" s="87">
        <v>2</v>
      </c>
      <c r="D27" s="89">
        <v>2</v>
      </c>
      <c r="E27" s="8" t="s">
        <v>25</v>
      </c>
      <c r="F27" s="8">
        <v>11</v>
      </c>
      <c r="G27" s="8" t="s">
        <v>29</v>
      </c>
      <c r="H27" s="8">
        <v>15</v>
      </c>
      <c r="I27" s="16" t="str">
        <f>VLOOKUP(E27,Pro[],2)</f>
        <v>Pro 10</v>
      </c>
      <c r="J27" s="8" t="str">
        <f>VLOOKUP(F27,Am[],2)</f>
        <v>Amateur 11</v>
      </c>
      <c r="K27" s="92"/>
      <c r="L27" s="19" t="s">
        <v>10</v>
      </c>
      <c r="M27" s="92"/>
      <c r="N27" s="8" t="str">
        <f>VLOOKUP(G27,Pro[],2)</f>
        <v>Pro 14</v>
      </c>
      <c r="O27" s="9" t="str">
        <f>VLOOKUP(H27,Am[],2)</f>
        <v>Amateur 15</v>
      </c>
      <c r="P27" s="16" t="str">
        <f>Tirage[[#This Row],[P1]]&amp;"&amp;"&amp;Tirage[[#This Row],[A1]]</f>
        <v>J&amp;11</v>
      </c>
      <c r="Q27" s="8" t="str">
        <f>Tirage[[#This Row],[P2]]&amp;"&amp;"&amp;Tirage[[#This Row],[A2]]</f>
        <v>N&amp;15</v>
      </c>
      <c r="R27" s="8" t="str">
        <f>Tirage[[#This Row],[P1]]&amp;"c"&amp;Tirage[[#This Row],[A2]]</f>
        <v>Jc15</v>
      </c>
      <c r="S27" s="8" t="str">
        <f>Tirage[[#This Row],[P2]]&amp;"c"&amp;Tirage[[#This Row],[A1]]</f>
        <v>Nc11</v>
      </c>
      <c r="T27" s="8" t="str">
        <f>IF(Tirage[[#This Row],[P1]]&lt;Tirage[[#This Row],[P2]],Tirage[[#This Row],[P1]],Tirage[[#This Row],[P2]])&amp;"c"&amp;IF(Tirage[[#This Row],[P1]]&gt;Tirage[[#This Row],[P2]],Tirage[[#This Row],[P1]],Tirage[[#This Row],[P2]])</f>
        <v>JcN</v>
      </c>
      <c r="U27" s="9" t="str">
        <f>IF(Tirage[[#This Row],[A1]]&lt;Tirage[[#This Row],[A2]],Tirage[[#This Row],[A1]],Tirage[[#This Row],[A2]])&amp;"c"&amp;IF(Tirage[[#This Row],[A1]]&gt;Tirage[[#This Row],[A2]],Tirage[[#This Row],[A1]],Tirage[[#This Row],[A2]])</f>
        <v>11c15</v>
      </c>
      <c r="V27" s="26" t="str">
        <f>IF(Tirage[[#This Row],[S1]]&lt;&gt;"",IF(Tirage[[#This Row],[S1]]&gt;Tirage[[#This Row],[S2]],Tirage[[#This Row],[P1]],Tirage[[#This Row],[P2]]),"")</f>
        <v/>
      </c>
      <c r="W27" s="27" t="str">
        <f>IF(Tirage[[#This Row],[S1]]&lt;&gt;"",IF(Tirage[[#This Row],[S1]]&gt;Tirage[[#This Row],[S2]],Tirage[[#This Row],[P2]],Tirage[[#This Row],[P1]]),"")</f>
        <v/>
      </c>
      <c r="X27" s="27" t="str">
        <f>IF(Tirage[[#This Row],[S1]]&lt;&gt;"",IF(Tirage[[#This Row],[S1]]&gt;Tirage[[#This Row],[S2]],Tirage[[#This Row],[A1]],Tirage[[#This Row],[A2]]),"")</f>
        <v/>
      </c>
      <c r="Y27" s="27" t="str">
        <f>IF(Tirage[[#This Row],[S1]]&lt;&gt;"",IF(Tirage[[#This Row],[S1]]&gt;Tirage[[#This Row],[S2]],Tirage[[#This Row],[A2]],Tirage[[#This Row],[A1]]),"")</f>
        <v/>
      </c>
      <c r="Z2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8" spans="1:26" x14ac:dyDescent="0.25">
      <c r="A28" s="87" t="str">
        <f>Tirage[[#This Row],[T]]&amp;"-"&amp;Tirage[[#This Row],[Match]]</f>
        <v>4-3</v>
      </c>
      <c r="B28" s="7">
        <v>4</v>
      </c>
      <c r="C28" s="87">
        <v>3</v>
      </c>
      <c r="D28" s="89">
        <v>3</v>
      </c>
      <c r="E28" s="8" t="s">
        <v>19</v>
      </c>
      <c r="F28" s="8">
        <v>4</v>
      </c>
      <c r="G28" s="8" t="s">
        <v>23</v>
      </c>
      <c r="H28" s="8">
        <v>8</v>
      </c>
      <c r="I28" s="16" t="str">
        <f>VLOOKUP(E28,Pro[],2)</f>
        <v>Pro 4</v>
      </c>
      <c r="J28" s="8" t="str">
        <f>VLOOKUP(F28,Am[],2)</f>
        <v>Amateur 4</v>
      </c>
      <c r="K28" s="92"/>
      <c r="L28" s="19" t="s">
        <v>10</v>
      </c>
      <c r="M28" s="92"/>
      <c r="N28" s="8" t="str">
        <f>VLOOKUP(G28,Pro[],2)</f>
        <v>Pro 8</v>
      </c>
      <c r="O28" s="9" t="str">
        <f>VLOOKUP(H28,Am[],2)</f>
        <v>Amateur 8</v>
      </c>
      <c r="P28" s="16" t="str">
        <f>Tirage[[#This Row],[P1]]&amp;"&amp;"&amp;Tirage[[#This Row],[A1]]</f>
        <v>D&amp;4</v>
      </c>
      <c r="Q28" s="8" t="str">
        <f>Tirage[[#This Row],[P2]]&amp;"&amp;"&amp;Tirage[[#This Row],[A2]]</f>
        <v>H&amp;8</v>
      </c>
      <c r="R28" s="8" t="str">
        <f>Tirage[[#This Row],[P1]]&amp;"c"&amp;Tirage[[#This Row],[A2]]</f>
        <v>Dc8</v>
      </c>
      <c r="S28" s="8" t="str">
        <f>Tirage[[#This Row],[P2]]&amp;"c"&amp;Tirage[[#This Row],[A1]]</f>
        <v>Hc4</v>
      </c>
      <c r="T28" s="8" t="str">
        <f>IF(Tirage[[#This Row],[P1]]&lt;Tirage[[#This Row],[P2]],Tirage[[#This Row],[P1]],Tirage[[#This Row],[P2]])&amp;"c"&amp;IF(Tirage[[#This Row],[P1]]&gt;Tirage[[#This Row],[P2]],Tirage[[#This Row],[P1]],Tirage[[#This Row],[P2]])</f>
        <v>DcH</v>
      </c>
      <c r="U28" s="9" t="str">
        <f>IF(Tirage[[#This Row],[A1]]&lt;Tirage[[#This Row],[A2]],Tirage[[#This Row],[A1]],Tirage[[#This Row],[A2]])&amp;"c"&amp;IF(Tirage[[#This Row],[A1]]&gt;Tirage[[#This Row],[A2]],Tirage[[#This Row],[A1]],Tirage[[#This Row],[A2]])</f>
        <v>4c8</v>
      </c>
      <c r="V28" s="26" t="str">
        <f>IF(Tirage[[#This Row],[S1]]&lt;&gt;"",IF(Tirage[[#This Row],[S1]]&gt;Tirage[[#This Row],[S2]],Tirage[[#This Row],[P1]],Tirage[[#This Row],[P2]]),"")</f>
        <v/>
      </c>
      <c r="W28" s="27" t="str">
        <f>IF(Tirage[[#This Row],[S1]]&lt;&gt;"",IF(Tirage[[#This Row],[S1]]&gt;Tirage[[#This Row],[S2]],Tirage[[#This Row],[P2]],Tirage[[#This Row],[P1]]),"")</f>
        <v/>
      </c>
      <c r="X28" s="27" t="str">
        <f>IF(Tirage[[#This Row],[S1]]&lt;&gt;"",IF(Tirage[[#This Row],[S1]]&gt;Tirage[[#This Row],[S2]],Tirage[[#This Row],[A1]],Tirage[[#This Row],[A2]]),"")</f>
        <v/>
      </c>
      <c r="Y28" s="27" t="str">
        <f>IF(Tirage[[#This Row],[S1]]&lt;&gt;"",IF(Tirage[[#This Row],[S1]]&gt;Tirage[[#This Row],[S2]],Tirage[[#This Row],[A2]],Tirage[[#This Row],[A1]]),"")</f>
        <v/>
      </c>
      <c r="Z2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29" spans="1:26" x14ac:dyDescent="0.25">
      <c r="A29" s="87" t="str">
        <f>Tirage[[#This Row],[T]]&amp;"-"&amp;Tirage[[#This Row],[Match]]</f>
        <v>4-4</v>
      </c>
      <c r="B29" s="7">
        <v>4</v>
      </c>
      <c r="C29" s="87">
        <v>4</v>
      </c>
      <c r="D29" s="89">
        <v>4</v>
      </c>
      <c r="E29" s="8" t="s">
        <v>26</v>
      </c>
      <c r="F29" s="8">
        <v>12</v>
      </c>
      <c r="G29" s="8" t="s">
        <v>30</v>
      </c>
      <c r="H29" s="8">
        <v>16</v>
      </c>
      <c r="I29" s="16" t="str">
        <f>VLOOKUP(E29,Pro[],2)</f>
        <v>Pro 11</v>
      </c>
      <c r="J29" s="8" t="str">
        <f>VLOOKUP(F29,Am[],2)</f>
        <v>Amateur 12</v>
      </c>
      <c r="K29" s="92"/>
      <c r="L29" s="19" t="s">
        <v>10</v>
      </c>
      <c r="M29" s="92"/>
      <c r="N29" s="8" t="str">
        <f>VLOOKUP(G29,Pro[],2)</f>
        <v>Pro 15</v>
      </c>
      <c r="O29" s="9" t="str">
        <f>VLOOKUP(H29,Am[],2)</f>
        <v>Amateur 16</v>
      </c>
      <c r="P29" s="16" t="str">
        <f>Tirage[[#This Row],[P1]]&amp;"&amp;"&amp;Tirage[[#This Row],[A1]]</f>
        <v>K&amp;12</v>
      </c>
      <c r="Q29" s="8" t="str">
        <f>Tirage[[#This Row],[P2]]&amp;"&amp;"&amp;Tirage[[#This Row],[A2]]</f>
        <v>O&amp;16</v>
      </c>
      <c r="R29" s="8" t="str">
        <f>Tirage[[#This Row],[P1]]&amp;"c"&amp;Tirage[[#This Row],[A2]]</f>
        <v>Kc16</v>
      </c>
      <c r="S29" s="8" t="str">
        <f>Tirage[[#This Row],[P2]]&amp;"c"&amp;Tirage[[#This Row],[A1]]</f>
        <v>Oc12</v>
      </c>
      <c r="T29" s="8" t="str">
        <f>IF(Tirage[[#This Row],[P1]]&lt;Tirage[[#This Row],[P2]],Tirage[[#This Row],[P1]],Tirage[[#This Row],[P2]])&amp;"c"&amp;IF(Tirage[[#This Row],[P1]]&gt;Tirage[[#This Row],[P2]],Tirage[[#This Row],[P1]],Tirage[[#This Row],[P2]])</f>
        <v>KcO</v>
      </c>
      <c r="U29" s="9" t="str">
        <f>IF(Tirage[[#This Row],[A1]]&lt;Tirage[[#This Row],[A2]],Tirage[[#This Row],[A1]],Tirage[[#This Row],[A2]])&amp;"c"&amp;IF(Tirage[[#This Row],[A1]]&gt;Tirage[[#This Row],[A2]],Tirage[[#This Row],[A1]],Tirage[[#This Row],[A2]])</f>
        <v>12c16</v>
      </c>
      <c r="V29" s="26" t="str">
        <f>IF(Tirage[[#This Row],[S1]]&lt;&gt;"",IF(Tirage[[#This Row],[S1]]&gt;Tirage[[#This Row],[S2]],Tirage[[#This Row],[P1]],Tirage[[#This Row],[P2]]),"")</f>
        <v/>
      </c>
      <c r="W29" s="27" t="str">
        <f>IF(Tirage[[#This Row],[S1]]&lt;&gt;"",IF(Tirage[[#This Row],[S1]]&gt;Tirage[[#This Row],[S2]],Tirage[[#This Row],[P2]],Tirage[[#This Row],[P1]]),"")</f>
        <v/>
      </c>
      <c r="X29" s="27" t="str">
        <f>IF(Tirage[[#This Row],[S1]]&lt;&gt;"",IF(Tirage[[#This Row],[S1]]&gt;Tirage[[#This Row],[S2]],Tirage[[#This Row],[A1]],Tirage[[#This Row],[A2]]),"")</f>
        <v/>
      </c>
      <c r="Y29" s="27" t="str">
        <f>IF(Tirage[[#This Row],[S1]]&lt;&gt;"",IF(Tirage[[#This Row],[S1]]&gt;Tirage[[#This Row],[S2]],Tirage[[#This Row],[A2]],Tirage[[#This Row],[A1]]),"")</f>
        <v/>
      </c>
      <c r="Z2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0" spans="1:26" x14ac:dyDescent="0.25">
      <c r="A30" s="87" t="str">
        <f>Tirage[[#This Row],[T]]&amp;"-"&amp;Tirage[[#This Row],[Match]]</f>
        <v>4-5</v>
      </c>
      <c r="B30" s="7">
        <v>4</v>
      </c>
      <c r="C30" s="87">
        <v>5</v>
      </c>
      <c r="D30" s="89">
        <v>5</v>
      </c>
      <c r="E30" s="8" t="s">
        <v>18</v>
      </c>
      <c r="F30" s="8">
        <v>3</v>
      </c>
      <c r="G30" s="8" t="s">
        <v>22</v>
      </c>
      <c r="H30" s="8">
        <v>7</v>
      </c>
      <c r="I30" s="16" t="str">
        <f>VLOOKUP(E30,Pro[],2)</f>
        <v>Pro 3</v>
      </c>
      <c r="J30" s="8" t="str">
        <f>VLOOKUP(F30,Am[],2)</f>
        <v>Amateur 3</v>
      </c>
      <c r="K30" s="92"/>
      <c r="L30" s="19" t="s">
        <v>10</v>
      </c>
      <c r="M30" s="92"/>
      <c r="N30" s="8" t="str">
        <f>VLOOKUP(G30,Pro[],2)</f>
        <v>Pro 7</v>
      </c>
      <c r="O30" s="9" t="str">
        <f>VLOOKUP(H30,Am[],2)</f>
        <v>Amateur 7</v>
      </c>
      <c r="P30" s="16" t="str">
        <f>Tirage[[#This Row],[P1]]&amp;"&amp;"&amp;Tirage[[#This Row],[A1]]</f>
        <v>C&amp;3</v>
      </c>
      <c r="Q30" s="8" t="str">
        <f>Tirage[[#This Row],[P2]]&amp;"&amp;"&amp;Tirage[[#This Row],[A2]]</f>
        <v>G&amp;7</v>
      </c>
      <c r="R30" s="8" t="str">
        <f>Tirage[[#This Row],[P1]]&amp;"c"&amp;Tirage[[#This Row],[A2]]</f>
        <v>Cc7</v>
      </c>
      <c r="S30" s="8" t="str">
        <f>Tirage[[#This Row],[P2]]&amp;"c"&amp;Tirage[[#This Row],[A1]]</f>
        <v>Gc3</v>
      </c>
      <c r="T30" s="8" t="str">
        <f>IF(Tirage[[#This Row],[P1]]&lt;Tirage[[#This Row],[P2]],Tirage[[#This Row],[P1]],Tirage[[#This Row],[P2]])&amp;"c"&amp;IF(Tirage[[#This Row],[P1]]&gt;Tirage[[#This Row],[P2]],Tirage[[#This Row],[P1]],Tirage[[#This Row],[P2]])</f>
        <v>CcG</v>
      </c>
      <c r="U30" s="9" t="str">
        <f>IF(Tirage[[#This Row],[A1]]&lt;Tirage[[#This Row],[A2]],Tirage[[#This Row],[A1]],Tirage[[#This Row],[A2]])&amp;"c"&amp;IF(Tirage[[#This Row],[A1]]&gt;Tirage[[#This Row],[A2]],Tirage[[#This Row],[A1]],Tirage[[#This Row],[A2]])</f>
        <v>3c7</v>
      </c>
      <c r="V30" s="26" t="str">
        <f>IF(Tirage[[#This Row],[S1]]&lt;&gt;"",IF(Tirage[[#This Row],[S1]]&gt;Tirage[[#This Row],[S2]],Tirage[[#This Row],[P1]],Tirage[[#This Row],[P2]]),"")</f>
        <v/>
      </c>
      <c r="W30" s="27" t="str">
        <f>IF(Tirage[[#This Row],[S1]]&lt;&gt;"",IF(Tirage[[#This Row],[S1]]&gt;Tirage[[#This Row],[S2]],Tirage[[#This Row],[P2]],Tirage[[#This Row],[P1]]),"")</f>
        <v/>
      </c>
      <c r="X30" s="27" t="str">
        <f>IF(Tirage[[#This Row],[S1]]&lt;&gt;"",IF(Tirage[[#This Row],[S1]]&gt;Tirage[[#This Row],[S2]],Tirage[[#This Row],[A1]],Tirage[[#This Row],[A2]]),"")</f>
        <v/>
      </c>
      <c r="Y30" s="27" t="str">
        <f>IF(Tirage[[#This Row],[S1]]&lt;&gt;"",IF(Tirage[[#This Row],[S1]]&gt;Tirage[[#This Row],[S2]],Tirage[[#This Row],[A2]],Tirage[[#This Row],[A1]]),"")</f>
        <v/>
      </c>
      <c r="Z3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1" spans="1:26" x14ac:dyDescent="0.25">
      <c r="A31" s="87" t="str">
        <f>Tirage[[#This Row],[T]]&amp;"-"&amp;Tirage[[#This Row],[Match]]</f>
        <v>4-6</v>
      </c>
      <c r="B31" s="7">
        <v>4</v>
      </c>
      <c r="C31" s="87">
        <v>6</v>
      </c>
      <c r="D31" s="89">
        <v>6</v>
      </c>
      <c r="E31" s="8" t="s">
        <v>17</v>
      </c>
      <c r="F31" s="8">
        <v>2</v>
      </c>
      <c r="G31" s="8" t="s">
        <v>21</v>
      </c>
      <c r="H31" s="8">
        <v>6</v>
      </c>
      <c r="I31" s="16" t="str">
        <f>VLOOKUP(E31,Pro[],2)</f>
        <v>Pro 2</v>
      </c>
      <c r="J31" s="8" t="str">
        <f>VLOOKUP(F31,Am[],2)</f>
        <v>Amateur 2</v>
      </c>
      <c r="K31" s="92"/>
      <c r="L31" s="19" t="s">
        <v>10</v>
      </c>
      <c r="M31" s="92"/>
      <c r="N31" s="8" t="str">
        <f>VLOOKUP(G31,Pro[],2)</f>
        <v>Pro 6</v>
      </c>
      <c r="O31" s="9" t="str">
        <f>VLOOKUP(H31,Am[],2)</f>
        <v>Amateur 6</v>
      </c>
      <c r="P31" s="16" t="str">
        <f>Tirage[[#This Row],[P1]]&amp;"&amp;"&amp;Tirage[[#This Row],[A1]]</f>
        <v>B&amp;2</v>
      </c>
      <c r="Q31" s="8" t="str">
        <f>Tirage[[#This Row],[P2]]&amp;"&amp;"&amp;Tirage[[#This Row],[A2]]</f>
        <v>F&amp;6</v>
      </c>
      <c r="R31" s="8" t="str">
        <f>Tirage[[#This Row],[P1]]&amp;"c"&amp;Tirage[[#This Row],[A2]]</f>
        <v>Bc6</v>
      </c>
      <c r="S31" s="8" t="str">
        <f>Tirage[[#This Row],[P2]]&amp;"c"&amp;Tirage[[#This Row],[A1]]</f>
        <v>Fc2</v>
      </c>
      <c r="T31" s="8" t="str">
        <f>IF(Tirage[[#This Row],[P1]]&lt;Tirage[[#This Row],[P2]],Tirage[[#This Row],[P1]],Tirage[[#This Row],[P2]])&amp;"c"&amp;IF(Tirage[[#This Row],[P1]]&gt;Tirage[[#This Row],[P2]],Tirage[[#This Row],[P1]],Tirage[[#This Row],[P2]])</f>
        <v>BcF</v>
      </c>
      <c r="U31" s="9" t="str">
        <f>IF(Tirage[[#This Row],[A1]]&lt;Tirage[[#This Row],[A2]],Tirage[[#This Row],[A1]],Tirage[[#This Row],[A2]])&amp;"c"&amp;IF(Tirage[[#This Row],[A1]]&gt;Tirage[[#This Row],[A2]],Tirage[[#This Row],[A1]],Tirage[[#This Row],[A2]])</f>
        <v>2c6</v>
      </c>
      <c r="V31" s="26" t="str">
        <f>IF(Tirage[[#This Row],[S1]]&lt;&gt;"",IF(Tirage[[#This Row],[S1]]&gt;Tirage[[#This Row],[S2]],Tirage[[#This Row],[P1]],Tirage[[#This Row],[P2]]),"")</f>
        <v/>
      </c>
      <c r="W31" s="27" t="str">
        <f>IF(Tirage[[#This Row],[S1]]&lt;&gt;"",IF(Tirage[[#This Row],[S1]]&gt;Tirage[[#This Row],[S2]],Tirage[[#This Row],[P2]],Tirage[[#This Row],[P1]]),"")</f>
        <v/>
      </c>
      <c r="X31" s="27" t="str">
        <f>IF(Tirage[[#This Row],[S1]]&lt;&gt;"",IF(Tirage[[#This Row],[S1]]&gt;Tirage[[#This Row],[S2]],Tirage[[#This Row],[A1]],Tirage[[#This Row],[A2]]),"")</f>
        <v/>
      </c>
      <c r="Y31" s="27" t="str">
        <f>IF(Tirage[[#This Row],[S1]]&lt;&gt;"",IF(Tirage[[#This Row],[S1]]&gt;Tirage[[#This Row],[S2]],Tirage[[#This Row],[A2]],Tirage[[#This Row],[A1]]),"")</f>
        <v/>
      </c>
      <c r="Z3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2" spans="1:26" x14ac:dyDescent="0.25">
      <c r="A32" s="87" t="str">
        <f>Tirage[[#This Row],[T]]&amp;"-"&amp;Tirage[[#This Row],[Match]]</f>
        <v>4-7</v>
      </c>
      <c r="B32" s="7">
        <v>4</v>
      </c>
      <c r="C32" s="87">
        <v>7</v>
      </c>
      <c r="D32" s="89">
        <v>7</v>
      </c>
      <c r="E32" s="8" t="s">
        <v>16</v>
      </c>
      <c r="F32" s="8">
        <v>1</v>
      </c>
      <c r="G32" s="8" t="s">
        <v>20</v>
      </c>
      <c r="H32" s="8">
        <v>5</v>
      </c>
      <c r="I32" s="16" t="str">
        <f>VLOOKUP(E32,Pro[],2)</f>
        <v>Pro 1</v>
      </c>
      <c r="J32" s="8" t="str">
        <f>VLOOKUP(F32,Am[],2)</f>
        <v>Amateur 1</v>
      </c>
      <c r="K32" s="92"/>
      <c r="L32" s="19" t="s">
        <v>10</v>
      </c>
      <c r="M32" s="92"/>
      <c r="N32" s="8" t="str">
        <f>VLOOKUP(G32,Pro[],2)</f>
        <v>Pro 5</v>
      </c>
      <c r="O32" s="9" t="str">
        <f>VLOOKUP(H32,Am[],2)</f>
        <v>Amateur 5</v>
      </c>
      <c r="P32" s="16" t="str">
        <f>Tirage[[#This Row],[P1]]&amp;"&amp;"&amp;Tirage[[#This Row],[A1]]</f>
        <v>A&amp;1</v>
      </c>
      <c r="Q32" s="8" t="str">
        <f>Tirage[[#This Row],[P2]]&amp;"&amp;"&amp;Tirage[[#This Row],[A2]]</f>
        <v>E&amp;5</v>
      </c>
      <c r="R32" s="8" t="str">
        <f>Tirage[[#This Row],[P1]]&amp;"c"&amp;Tirage[[#This Row],[A2]]</f>
        <v>Ac5</v>
      </c>
      <c r="S32" s="8" t="str">
        <f>Tirage[[#This Row],[P2]]&amp;"c"&amp;Tirage[[#This Row],[A1]]</f>
        <v>Ec1</v>
      </c>
      <c r="T32" s="8" t="str">
        <f>IF(Tirage[[#This Row],[P1]]&lt;Tirage[[#This Row],[P2]],Tirage[[#This Row],[P1]],Tirage[[#This Row],[P2]])&amp;"c"&amp;IF(Tirage[[#This Row],[P1]]&gt;Tirage[[#This Row],[P2]],Tirage[[#This Row],[P1]],Tirage[[#This Row],[P2]])</f>
        <v>AcE</v>
      </c>
      <c r="U32" s="9" t="str">
        <f>IF(Tirage[[#This Row],[A1]]&lt;Tirage[[#This Row],[A2]],Tirage[[#This Row],[A1]],Tirage[[#This Row],[A2]])&amp;"c"&amp;IF(Tirage[[#This Row],[A1]]&gt;Tirage[[#This Row],[A2]],Tirage[[#This Row],[A1]],Tirage[[#This Row],[A2]])</f>
        <v>1c5</v>
      </c>
      <c r="V32" s="26" t="str">
        <f>IF(Tirage[[#This Row],[S1]]&lt;&gt;"",IF(Tirage[[#This Row],[S1]]&gt;Tirage[[#This Row],[S2]],Tirage[[#This Row],[P1]],Tirage[[#This Row],[P2]]),"")</f>
        <v/>
      </c>
      <c r="W32" s="27" t="str">
        <f>IF(Tirage[[#This Row],[S1]]&lt;&gt;"",IF(Tirage[[#This Row],[S1]]&gt;Tirage[[#This Row],[S2]],Tirage[[#This Row],[P2]],Tirage[[#This Row],[P1]]),"")</f>
        <v/>
      </c>
      <c r="X32" s="27" t="str">
        <f>IF(Tirage[[#This Row],[S1]]&lt;&gt;"",IF(Tirage[[#This Row],[S1]]&gt;Tirage[[#This Row],[S2]],Tirage[[#This Row],[A1]],Tirage[[#This Row],[A2]]),"")</f>
        <v/>
      </c>
      <c r="Y32" s="27" t="str">
        <f>IF(Tirage[[#This Row],[S1]]&lt;&gt;"",IF(Tirage[[#This Row],[S1]]&gt;Tirage[[#This Row],[S2]],Tirage[[#This Row],[A2]],Tirage[[#This Row],[A1]]),"")</f>
        <v/>
      </c>
      <c r="Z3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3" spans="1:26" ht="15.75" thickBot="1" x14ac:dyDescent="0.3">
      <c r="A33" s="88" t="str">
        <f>Tirage[[#This Row],[T]]&amp;"-"&amp;Tirage[[#This Row],[Match]]</f>
        <v>4-8</v>
      </c>
      <c r="B33" s="10">
        <v>4</v>
      </c>
      <c r="C33" s="88">
        <v>8</v>
      </c>
      <c r="D33" s="90">
        <v>8</v>
      </c>
      <c r="E33" s="11" t="s">
        <v>31</v>
      </c>
      <c r="F33" s="11">
        <v>10</v>
      </c>
      <c r="G33" s="11" t="s">
        <v>28</v>
      </c>
      <c r="H33" s="11">
        <v>14</v>
      </c>
      <c r="I33" s="17" t="str">
        <f>VLOOKUP(E33,Pro[],2)</f>
        <v>Pro 16</v>
      </c>
      <c r="J33" s="11" t="str">
        <f>VLOOKUP(F33,Am[],2)</f>
        <v>Amateur 10</v>
      </c>
      <c r="K33" s="93"/>
      <c r="L33" s="20" t="s">
        <v>10</v>
      </c>
      <c r="M33" s="93"/>
      <c r="N33" s="11" t="str">
        <f>VLOOKUP(G33,Pro[],2)</f>
        <v>Pro 13</v>
      </c>
      <c r="O33" s="12" t="str">
        <f>VLOOKUP(H33,Am[],2)</f>
        <v>Amateur 14</v>
      </c>
      <c r="P33" s="16" t="str">
        <f>Tirage[[#This Row],[P1]]&amp;"&amp;"&amp;Tirage[[#This Row],[A1]]</f>
        <v>P&amp;10</v>
      </c>
      <c r="Q33" s="8" t="str">
        <f>Tirage[[#This Row],[P2]]&amp;"&amp;"&amp;Tirage[[#This Row],[A2]]</f>
        <v>M&amp;14</v>
      </c>
      <c r="R33" s="8" t="str">
        <f>Tirage[[#This Row],[P1]]&amp;"c"&amp;Tirage[[#This Row],[A2]]</f>
        <v>Pc14</v>
      </c>
      <c r="S33" s="8" t="str">
        <f>Tirage[[#This Row],[P2]]&amp;"c"&amp;Tirage[[#This Row],[A1]]</f>
        <v>Mc10</v>
      </c>
      <c r="T33" s="8" t="str">
        <f>IF(Tirage[[#This Row],[P1]]&lt;Tirage[[#This Row],[P2]],Tirage[[#This Row],[P1]],Tirage[[#This Row],[P2]])&amp;"c"&amp;IF(Tirage[[#This Row],[P1]]&gt;Tirage[[#This Row],[P2]],Tirage[[#This Row],[P1]],Tirage[[#This Row],[P2]])</f>
        <v>McP</v>
      </c>
      <c r="U33" s="9" t="str">
        <f>IF(Tirage[[#This Row],[A1]]&lt;Tirage[[#This Row],[A2]],Tirage[[#This Row],[A1]],Tirage[[#This Row],[A2]])&amp;"c"&amp;IF(Tirage[[#This Row],[A1]]&gt;Tirage[[#This Row],[A2]],Tirage[[#This Row],[A1]],Tirage[[#This Row],[A2]])</f>
        <v>10c14</v>
      </c>
      <c r="V33" s="29" t="str">
        <f>IF(Tirage[[#This Row],[S1]]&lt;&gt;"",IF(Tirage[[#This Row],[S1]]&gt;Tirage[[#This Row],[S2]],Tirage[[#This Row],[P1]],Tirage[[#This Row],[P2]]),"")</f>
        <v/>
      </c>
      <c r="W33" s="30" t="str">
        <f>IF(Tirage[[#This Row],[S1]]&lt;&gt;"",IF(Tirage[[#This Row],[S1]]&gt;Tirage[[#This Row],[S2]],Tirage[[#This Row],[P2]],Tirage[[#This Row],[P1]]),"")</f>
        <v/>
      </c>
      <c r="X33" s="30" t="str">
        <f>IF(Tirage[[#This Row],[S1]]&lt;&gt;"",IF(Tirage[[#This Row],[S1]]&gt;Tirage[[#This Row],[S2]],Tirage[[#This Row],[A1]],Tirage[[#This Row],[A2]]),"")</f>
        <v/>
      </c>
      <c r="Y33" s="30" t="str">
        <f>IF(Tirage[[#This Row],[S1]]&lt;&gt;"",IF(Tirage[[#This Row],[S1]]&gt;Tirage[[#This Row],[S2]],Tirage[[#This Row],[A2]],Tirage[[#This Row],[A1]]),"")</f>
        <v/>
      </c>
      <c r="Z33" s="31" t="str">
        <f>IF(Tirage[[#This Row],[S1]]&lt;&gt;"",IF(Tirage[[#This Row],[S1]]&gt;Tirage[[#This Row],[S2]],Tirage[[#This Row],[S1]]-Tirage[[#This Row],[S2]],Tirage[[#This Row],[S2]]-Tirage[[#This Row],[S1]]),"")</f>
        <v/>
      </c>
    </row>
    <row r="34" spans="1:26" x14ac:dyDescent="0.25">
      <c r="A34" s="87" t="str">
        <f>Tirage[[#This Row],[T]]&amp;"-"&amp;Tirage[[#This Row],[Match]]</f>
        <v>5-1</v>
      </c>
      <c r="B34" s="4">
        <v>5</v>
      </c>
      <c r="C34" s="87">
        <v>1</v>
      </c>
      <c r="D34" s="89">
        <v>1</v>
      </c>
      <c r="E34" s="5" t="s">
        <v>31</v>
      </c>
      <c r="F34" s="5">
        <v>1</v>
      </c>
      <c r="G34" s="5" t="s">
        <v>25</v>
      </c>
      <c r="H34" s="5">
        <v>4</v>
      </c>
      <c r="I34" s="15" t="str">
        <f>VLOOKUP(E34,Pro[],2)</f>
        <v>Pro 16</v>
      </c>
      <c r="J34" s="5" t="str">
        <f>VLOOKUP(F34,Am[],2)</f>
        <v>Amateur 1</v>
      </c>
      <c r="K34" s="94"/>
      <c r="L34" s="18" t="s">
        <v>10</v>
      </c>
      <c r="M34" s="94"/>
      <c r="N34" s="5" t="str">
        <f>VLOOKUP(G34,Pro[],2)</f>
        <v>Pro 10</v>
      </c>
      <c r="O34" s="6" t="str">
        <f>VLOOKUP(H34,Am[],2)</f>
        <v>Amateur 4</v>
      </c>
      <c r="P34" s="16" t="str">
        <f>Tirage[[#This Row],[P1]]&amp;"&amp;"&amp;Tirage[[#This Row],[A1]]</f>
        <v>P&amp;1</v>
      </c>
      <c r="Q34" s="8" t="str">
        <f>Tirage[[#This Row],[P2]]&amp;"&amp;"&amp;Tirage[[#This Row],[A2]]</f>
        <v>J&amp;4</v>
      </c>
      <c r="R34" s="8" t="str">
        <f>Tirage[[#This Row],[P1]]&amp;"c"&amp;Tirage[[#This Row],[A2]]</f>
        <v>Pc4</v>
      </c>
      <c r="S34" s="8" t="str">
        <f>Tirage[[#This Row],[P2]]&amp;"c"&amp;Tirage[[#This Row],[A1]]</f>
        <v>Jc1</v>
      </c>
      <c r="T34" s="8" t="str">
        <f>IF(Tirage[[#This Row],[P1]]&lt;Tirage[[#This Row],[P2]],Tirage[[#This Row],[P1]],Tirage[[#This Row],[P2]])&amp;"c"&amp;IF(Tirage[[#This Row],[P1]]&gt;Tirage[[#This Row],[P2]],Tirage[[#This Row],[P1]],Tirage[[#This Row],[P2]])</f>
        <v>JcP</v>
      </c>
      <c r="U34" s="9" t="str">
        <f>IF(Tirage[[#This Row],[A1]]&lt;Tirage[[#This Row],[A2]],Tirage[[#This Row],[A1]],Tirage[[#This Row],[A2]])&amp;"c"&amp;IF(Tirage[[#This Row],[A1]]&gt;Tirage[[#This Row],[A2]],Tirage[[#This Row],[A1]],Tirage[[#This Row],[A2]])</f>
        <v>1c4</v>
      </c>
      <c r="V34" s="26" t="str">
        <f>IF(Tirage[[#This Row],[S1]]&lt;&gt;"",IF(Tirage[[#This Row],[S1]]&gt;Tirage[[#This Row],[S2]],Tirage[[#This Row],[P1]],Tirage[[#This Row],[P2]]),"")</f>
        <v/>
      </c>
      <c r="W34" s="27" t="str">
        <f>IF(Tirage[[#This Row],[S1]]&lt;&gt;"",IF(Tirage[[#This Row],[S1]]&gt;Tirage[[#This Row],[S2]],Tirage[[#This Row],[P2]],Tirage[[#This Row],[P1]]),"")</f>
        <v/>
      </c>
      <c r="X34" s="27" t="str">
        <f>IF(Tirage[[#This Row],[S1]]&lt;&gt;"",IF(Tirage[[#This Row],[S1]]&gt;Tirage[[#This Row],[S2]],Tirage[[#This Row],[A1]],Tirage[[#This Row],[A2]]),"")</f>
        <v/>
      </c>
      <c r="Y34" s="27" t="str">
        <f>IF(Tirage[[#This Row],[S1]]&lt;&gt;"",IF(Tirage[[#This Row],[S1]]&gt;Tirage[[#This Row],[S2]],Tirage[[#This Row],[A2]],Tirage[[#This Row],[A1]]),"")</f>
        <v/>
      </c>
      <c r="Z3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5" spans="1:26" x14ac:dyDescent="0.25">
      <c r="A35" s="87" t="str">
        <f>Tirage[[#This Row],[T]]&amp;"-"&amp;Tirage[[#This Row],[Match]]</f>
        <v>5-2</v>
      </c>
      <c r="B35" s="7">
        <v>5</v>
      </c>
      <c r="C35" s="87">
        <v>2</v>
      </c>
      <c r="D35" s="89">
        <v>2</v>
      </c>
      <c r="E35" s="8" t="s">
        <v>17</v>
      </c>
      <c r="F35" s="8">
        <v>9</v>
      </c>
      <c r="G35" s="8" t="s">
        <v>18</v>
      </c>
      <c r="H35" s="8">
        <v>12</v>
      </c>
      <c r="I35" s="16" t="str">
        <f>VLOOKUP(E35,Pro[],2)</f>
        <v>Pro 2</v>
      </c>
      <c r="J35" s="8" t="str">
        <f>VLOOKUP(F35,Am[],2)</f>
        <v>Amateur 9</v>
      </c>
      <c r="K35" s="92"/>
      <c r="L35" s="19" t="s">
        <v>10</v>
      </c>
      <c r="M35" s="92"/>
      <c r="N35" s="8" t="str">
        <f>VLOOKUP(G35,Pro[],2)</f>
        <v>Pro 3</v>
      </c>
      <c r="O35" s="9" t="str">
        <f>VLOOKUP(H35,Am[],2)</f>
        <v>Amateur 12</v>
      </c>
      <c r="P35" s="16" t="str">
        <f>Tirage[[#This Row],[P1]]&amp;"&amp;"&amp;Tirage[[#This Row],[A1]]</f>
        <v>B&amp;9</v>
      </c>
      <c r="Q35" s="8" t="str">
        <f>Tirage[[#This Row],[P2]]&amp;"&amp;"&amp;Tirage[[#This Row],[A2]]</f>
        <v>C&amp;12</v>
      </c>
      <c r="R35" s="8" t="str">
        <f>Tirage[[#This Row],[P1]]&amp;"c"&amp;Tirage[[#This Row],[A2]]</f>
        <v>Bc12</v>
      </c>
      <c r="S35" s="8" t="str">
        <f>Tirage[[#This Row],[P2]]&amp;"c"&amp;Tirage[[#This Row],[A1]]</f>
        <v>Cc9</v>
      </c>
      <c r="T35" s="8" t="str">
        <f>IF(Tirage[[#This Row],[P1]]&lt;Tirage[[#This Row],[P2]],Tirage[[#This Row],[P1]],Tirage[[#This Row],[P2]])&amp;"c"&amp;IF(Tirage[[#This Row],[P1]]&gt;Tirage[[#This Row],[P2]],Tirage[[#This Row],[P1]],Tirage[[#This Row],[P2]])</f>
        <v>BcC</v>
      </c>
      <c r="U35" s="9" t="str">
        <f>IF(Tirage[[#This Row],[A1]]&lt;Tirage[[#This Row],[A2]],Tirage[[#This Row],[A1]],Tirage[[#This Row],[A2]])&amp;"c"&amp;IF(Tirage[[#This Row],[A1]]&gt;Tirage[[#This Row],[A2]],Tirage[[#This Row],[A1]],Tirage[[#This Row],[A2]])</f>
        <v>9c12</v>
      </c>
      <c r="V35" s="26" t="str">
        <f>IF(Tirage[[#This Row],[S1]]&lt;&gt;"",IF(Tirage[[#This Row],[S1]]&gt;Tirage[[#This Row],[S2]],Tirage[[#This Row],[P1]],Tirage[[#This Row],[P2]]),"")</f>
        <v/>
      </c>
      <c r="W35" s="27" t="str">
        <f>IF(Tirage[[#This Row],[S1]]&lt;&gt;"",IF(Tirage[[#This Row],[S1]]&gt;Tirage[[#This Row],[S2]],Tirage[[#This Row],[P2]],Tirage[[#This Row],[P1]]),"")</f>
        <v/>
      </c>
      <c r="X35" s="27" t="str">
        <f>IF(Tirage[[#This Row],[S1]]&lt;&gt;"",IF(Tirage[[#This Row],[S1]]&gt;Tirage[[#This Row],[S2]],Tirage[[#This Row],[A1]],Tirage[[#This Row],[A2]]),"")</f>
        <v/>
      </c>
      <c r="Y35" s="27" t="str">
        <f>IF(Tirage[[#This Row],[S1]]&lt;&gt;"",IF(Tirage[[#This Row],[S1]]&gt;Tirage[[#This Row],[S2]],Tirage[[#This Row],[A2]],Tirage[[#This Row],[A1]]),"")</f>
        <v/>
      </c>
      <c r="Z3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6" spans="1:26" x14ac:dyDescent="0.25">
      <c r="A36" s="87" t="str">
        <f>Tirage[[#This Row],[T]]&amp;"-"&amp;Tirage[[#This Row],[Match]]</f>
        <v>5-3</v>
      </c>
      <c r="B36" s="7">
        <v>5</v>
      </c>
      <c r="C36" s="87">
        <v>3</v>
      </c>
      <c r="D36" s="89">
        <v>3</v>
      </c>
      <c r="E36" s="8" t="s">
        <v>24</v>
      </c>
      <c r="F36" s="8">
        <v>2</v>
      </c>
      <c r="G36" s="8" t="s">
        <v>26</v>
      </c>
      <c r="H36" s="8">
        <v>3</v>
      </c>
      <c r="I36" s="16" t="str">
        <f>VLOOKUP(E36,Pro[],2)</f>
        <v>Pro 9</v>
      </c>
      <c r="J36" s="8" t="str">
        <f>VLOOKUP(F36,Am[],2)</f>
        <v>Amateur 2</v>
      </c>
      <c r="K36" s="92"/>
      <c r="L36" s="19" t="s">
        <v>10</v>
      </c>
      <c r="M36" s="92"/>
      <c r="N36" s="8" t="str">
        <f>VLOOKUP(G36,Pro[],2)</f>
        <v>Pro 11</v>
      </c>
      <c r="O36" s="9" t="str">
        <f>VLOOKUP(H36,Am[],2)</f>
        <v>Amateur 3</v>
      </c>
      <c r="P36" s="16" t="str">
        <f>Tirage[[#This Row],[P1]]&amp;"&amp;"&amp;Tirage[[#This Row],[A1]]</f>
        <v>I&amp;2</v>
      </c>
      <c r="Q36" s="8" t="str">
        <f>Tirage[[#This Row],[P2]]&amp;"&amp;"&amp;Tirage[[#This Row],[A2]]</f>
        <v>K&amp;3</v>
      </c>
      <c r="R36" s="8" t="str">
        <f>Tirage[[#This Row],[P1]]&amp;"c"&amp;Tirage[[#This Row],[A2]]</f>
        <v>Ic3</v>
      </c>
      <c r="S36" s="8" t="str">
        <f>Tirage[[#This Row],[P2]]&amp;"c"&amp;Tirage[[#This Row],[A1]]</f>
        <v>Kc2</v>
      </c>
      <c r="T36" s="8" t="str">
        <f>IF(Tirage[[#This Row],[P1]]&lt;Tirage[[#This Row],[P2]],Tirage[[#This Row],[P1]],Tirage[[#This Row],[P2]])&amp;"c"&amp;IF(Tirage[[#This Row],[P1]]&gt;Tirage[[#This Row],[P2]],Tirage[[#This Row],[P1]],Tirage[[#This Row],[P2]])</f>
        <v>IcK</v>
      </c>
      <c r="U36" s="9" t="str">
        <f>IF(Tirage[[#This Row],[A1]]&lt;Tirage[[#This Row],[A2]],Tirage[[#This Row],[A1]],Tirage[[#This Row],[A2]])&amp;"c"&amp;IF(Tirage[[#This Row],[A1]]&gt;Tirage[[#This Row],[A2]],Tirage[[#This Row],[A1]],Tirage[[#This Row],[A2]])</f>
        <v>2c3</v>
      </c>
      <c r="V36" s="26" t="str">
        <f>IF(Tirage[[#This Row],[S1]]&lt;&gt;"",IF(Tirage[[#This Row],[S1]]&gt;Tirage[[#This Row],[S2]],Tirage[[#This Row],[P1]],Tirage[[#This Row],[P2]]),"")</f>
        <v/>
      </c>
      <c r="W36" s="27" t="str">
        <f>IF(Tirage[[#This Row],[S1]]&lt;&gt;"",IF(Tirage[[#This Row],[S1]]&gt;Tirage[[#This Row],[S2]],Tirage[[#This Row],[P2]],Tirage[[#This Row],[P1]]),"")</f>
        <v/>
      </c>
      <c r="X36" s="27" t="str">
        <f>IF(Tirage[[#This Row],[S1]]&lt;&gt;"",IF(Tirage[[#This Row],[S1]]&gt;Tirage[[#This Row],[S2]],Tirage[[#This Row],[A1]],Tirage[[#This Row],[A2]]),"")</f>
        <v/>
      </c>
      <c r="Y36" s="27" t="str">
        <f>IF(Tirage[[#This Row],[S1]]&lt;&gt;"",IF(Tirage[[#This Row],[S1]]&gt;Tirage[[#This Row],[S2]],Tirage[[#This Row],[A2]],Tirage[[#This Row],[A1]]),"")</f>
        <v/>
      </c>
      <c r="Z3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7" spans="1:26" x14ac:dyDescent="0.25">
      <c r="A37" s="87" t="str">
        <f>Tirage[[#This Row],[T]]&amp;"-"&amp;Tirage[[#This Row],[Match]]</f>
        <v>5-4</v>
      </c>
      <c r="B37" s="7">
        <v>5</v>
      </c>
      <c r="C37" s="87">
        <v>4</v>
      </c>
      <c r="D37" s="89">
        <v>4</v>
      </c>
      <c r="E37" s="8" t="s">
        <v>28</v>
      </c>
      <c r="F37" s="8">
        <v>5</v>
      </c>
      <c r="G37" s="8" t="s">
        <v>29</v>
      </c>
      <c r="H37" s="8">
        <v>8</v>
      </c>
      <c r="I37" s="16" t="str">
        <f>VLOOKUP(E37,Pro[],2)</f>
        <v>Pro 13</v>
      </c>
      <c r="J37" s="8" t="str">
        <f>VLOOKUP(F37,Am[],2)</f>
        <v>Amateur 5</v>
      </c>
      <c r="K37" s="92"/>
      <c r="L37" s="19" t="s">
        <v>10</v>
      </c>
      <c r="M37" s="92"/>
      <c r="N37" s="8" t="str">
        <f>VLOOKUP(G37,Pro[],2)</f>
        <v>Pro 14</v>
      </c>
      <c r="O37" s="9" t="str">
        <f>VLOOKUP(H37,Am[],2)</f>
        <v>Amateur 8</v>
      </c>
      <c r="P37" s="16" t="str">
        <f>Tirage[[#This Row],[P1]]&amp;"&amp;"&amp;Tirage[[#This Row],[A1]]</f>
        <v>M&amp;5</v>
      </c>
      <c r="Q37" s="8" t="str">
        <f>Tirage[[#This Row],[P2]]&amp;"&amp;"&amp;Tirage[[#This Row],[A2]]</f>
        <v>N&amp;8</v>
      </c>
      <c r="R37" s="8" t="str">
        <f>Tirage[[#This Row],[P1]]&amp;"c"&amp;Tirage[[#This Row],[A2]]</f>
        <v>Mc8</v>
      </c>
      <c r="S37" s="8" t="str">
        <f>Tirage[[#This Row],[P2]]&amp;"c"&amp;Tirage[[#This Row],[A1]]</f>
        <v>Nc5</v>
      </c>
      <c r="T37" s="8" t="str">
        <f>IF(Tirage[[#This Row],[P1]]&lt;Tirage[[#This Row],[P2]],Tirage[[#This Row],[P1]],Tirage[[#This Row],[P2]])&amp;"c"&amp;IF(Tirage[[#This Row],[P1]]&gt;Tirage[[#This Row],[P2]],Tirage[[#This Row],[P1]],Tirage[[#This Row],[P2]])</f>
        <v>McN</v>
      </c>
      <c r="U37" s="9" t="str">
        <f>IF(Tirage[[#This Row],[A1]]&lt;Tirage[[#This Row],[A2]],Tirage[[#This Row],[A1]],Tirage[[#This Row],[A2]])&amp;"c"&amp;IF(Tirage[[#This Row],[A1]]&gt;Tirage[[#This Row],[A2]],Tirage[[#This Row],[A1]],Tirage[[#This Row],[A2]])</f>
        <v>5c8</v>
      </c>
      <c r="V37" s="26" t="str">
        <f>IF(Tirage[[#This Row],[S1]]&lt;&gt;"",IF(Tirage[[#This Row],[S1]]&gt;Tirage[[#This Row],[S2]],Tirage[[#This Row],[P1]],Tirage[[#This Row],[P2]]),"")</f>
        <v/>
      </c>
      <c r="W37" s="27" t="str">
        <f>IF(Tirage[[#This Row],[S1]]&lt;&gt;"",IF(Tirage[[#This Row],[S1]]&gt;Tirage[[#This Row],[S2]],Tirage[[#This Row],[P2]],Tirage[[#This Row],[P1]]),"")</f>
        <v/>
      </c>
      <c r="X37" s="27" t="str">
        <f>IF(Tirage[[#This Row],[S1]]&lt;&gt;"",IF(Tirage[[#This Row],[S1]]&gt;Tirage[[#This Row],[S2]],Tirage[[#This Row],[A1]],Tirage[[#This Row],[A2]]),"")</f>
        <v/>
      </c>
      <c r="Y37" s="27" t="str">
        <f>IF(Tirage[[#This Row],[S1]]&lt;&gt;"",IF(Tirage[[#This Row],[S1]]&gt;Tirage[[#This Row],[S2]],Tirage[[#This Row],[A2]],Tirage[[#This Row],[A1]]),"")</f>
        <v/>
      </c>
      <c r="Z3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8" spans="1:26" x14ac:dyDescent="0.25">
      <c r="A38" s="87" t="str">
        <f>Tirage[[#This Row],[T]]&amp;"-"&amp;Tirage[[#This Row],[Match]]</f>
        <v>5-5</v>
      </c>
      <c r="B38" s="7">
        <v>5</v>
      </c>
      <c r="C38" s="87">
        <v>5</v>
      </c>
      <c r="D38" s="89">
        <v>5</v>
      </c>
      <c r="E38" s="8" t="s">
        <v>20</v>
      </c>
      <c r="F38" s="8">
        <v>14</v>
      </c>
      <c r="G38" s="8" t="s">
        <v>23</v>
      </c>
      <c r="H38" s="8">
        <v>15</v>
      </c>
      <c r="I38" s="16" t="str">
        <f>VLOOKUP(E38,Pro[],2)</f>
        <v>Pro 5</v>
      </c>
      <c r="J38" s="8" t="str">
        <f>VLOOKUP(F38,Am[],2)</f>
        <v>Amateur 14</v>
      </c>
      <c r="K38" s="92"/>
      <c r="L38" s="19" t="s">
        <v>10</v>
      </c>
      <c r="M38" s="92"/>
      <c r="N38" s="8" t="str">
        <f>VLOOKUP(G38,Pro[],2)</f>
        <v>Pro 8</v>
      </c>
      <c r="O38" s="9" t="str">
        <f>VLOOKUP(H38,Am[],2)</f>
        <v>Amateur 15</v>
      </c>
      <c r="P38" s="16" t="str">
        <f>Tirage[[#This Row],[P1]]&amp;"&amp;"&amp;Tirage[[#This Row],[A1]]</f>
        <v>E&amp;14</v>
      </c>
      <c r="Q38" s="8" t="str">
        <f>Tirage[[#This Row],[P2]]&amp;"&amp;"&amp;Tirage[[#This Row],[A2]]</f>
        <v>H&amp;15</v>
      </c>
      <c r="R38" s="8" t="str">
        <f>Tirage[[#This Row],[P1]]&amp;"c"&amp;Tirage[[#This Row],[A2]]</f>
        <v>Ec15</v>
      </c>
      <c r="S38" s="8" t="str">
        <f>Tirage[[#This Row],[P2]]&amp;"c"&amp;Tirage[[#This Row],[A1]]</f>
        <v>Hc14</v>
      </c>
      <c r="T38" s="8" t="str">
        <f>IF(Tirage[[#This Row],[P1]]&lt;Tirage[[#This Row],[P2]],Tirage[[#This Row],[P1]],Tirage[[#This Row],[P2]])&amp;"c"&amp;IF(Tirage[[#This Row],[P1]]&gt;Tirage[[#This Row],[P2]],Tirage[[#This Row],[P1]],Tirage[[#This Row],[P2]])</f>
        <v>EcH</v>
      </c>
      <c r="U38" s="9" t="str">
        <f>IF(Tirage[[#This Row],[A1]]&lt;Tirage[[#This Row],[A2]],Tirage[[#This Row],[A1]],Tirage[[#This Row],[A2]])&amp;"c"&amp;IF(Tirage[[#This Row],[A1]]&gt;Tirage[[#This Row],[A2]],Tirage[[#This Row],[A1]],Tirage[[#This Row],[A2]])</f>
        <v>14c15</v>
      </c>
      <c r="V38" s="26" t="str">
        <f>IF(Tirage[[#This Row],[S1]]&lt;&gt;"",IF(Tirage[[#This Row],[S1]]&gt;Tirage[[#This Row],[S2]],Tirage[[#This Row],[P1]],Tirage[[#This Row],[P2]]),"")</f>
        <v/>
      </c>
      <c r="W38" s="27" t="str">
        <f>IF(Tirage[[#This Row],[S1]]&lt;&gt;"",IF(Tirage[[#This Row],[S1]]&gt;Tirage[[#This Row],[S2]],Tirage[[#This Row],[P2]],Tirage[[#This Row],[P1]]),"")</f>
        <v/>
      </c>
      <c r="X38" s="27" t="str">
        <f>IF(Tirage[[#This Row],[S1]]&lt;&gt;"",IF(Tirage[[#This Row],[S1]]&gt;Tirage[[#This Row],[S2]],Tirage[[#This Row],[A1]],Tirage[[#This Row],[A2]]),"")</f>
        <v/>
      </c>
      <c r="Y38" s="27" t="str">
        <f>IF(Tirage[[#This Row],[S1]]&lt;&gt;"",IF(Tirage[[#This Row],[S1]]&gt;Tirage[[#This Row],[S2]],Tirage[[#This Row],[A2]],Tirage[[#This Row],[A1]]),"")</f>
        <v/>
      </c>
      <c r="Z3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39" spans="1:26" x14ac:dyDescent="0.25">
      <c r="A39" s="87" t="str">
        <f>Tirage[[#This Row],[T]]&amp;"-"&amp;Tirage[[#This Row],[Match]]</f>
        <v>5-6</v>
      </c>
      <c r="B39" s="7">
        <v>5</v>
      </c>
      <c r="C39" s="87">
        <v>6</v>
      </c>
      <c r="D39" s="89">
        <v>6</v>
      </c>
      <c r="E39" s="8" t="s">
        <v>16</v>
      </c>
      <c r="F39" s="8">
        <v>10</v>
      </c>
      <c r="G39" s="8" t="s">
        <v>19</v>
      </c>
      <c r="H39" s="8">
        <v>11</v>
      </c>
      <c r="I39" s="16" t="str">
        <f>VLOOKUP(E39,Pro[],2)</f>
        <v>Pro 1</v>
      </c>
      <c r="J39" s="8" t="str">
        <f>VLOOKUP(F39,Am[],2)</f>
        <v>Amateur 10</v>
      </c>
      <c r="K39" s="92"/>
      <c r="L39" s="19" t="s">
        <v>10</v>
      </c>
      <c r="M39" s="92"/>
      <c r="N39" s="8" t="str">
        <f>VLOOKUP(G39,Pro[],2)</f>
        <v>Pro 4</v>
      </c>
      <c r="O39" s="9" t="str">
        <f>VLOOKUP(H39,Am[],2)</f>
        <v>Amateur 11</v>
      </c>
      <c r="P39" s="16" t="str">
        <f>Tirage[[#This Row],[P1]]&amp;"&amp;"&amp;Tirage[[#This Row],[A1]]</f>
        <v>A&amp;10</v>
      </c>
      <c r="Q39" s="8" t="str">
        <f>Tirage[[#This Row],[P2]]&amp;"&amp;"&amp;Tirage[[#This Row],[A2]]</f>
        <v>D&amp;11</v>
      </c>
      <c r="R39" s="8" t="str">
        <f>Tirage[[#This Row],[P1]]&amp;"c"&amp;Tirage[[#This Row],[A2]]</f>
        <v>Ac11</v>
      </c>
      <c r="S39" s="8" t="str">
        <f>Tirage[[#This Row],[P2]]&amp;"c"&amp;Tirage[[#This Row],[A1]]</f>
        <v>Dc10</v>
      </c>
      <c r="T39" s="8" t="str">
        <f>IF(Tirage[[#This Row],[P1]]&lt;Tirage[[#This Row],[P2]],Tirage[[#This Row],[P1]],Tirage[[#This Row],[P2]])&amp;"c"&amp;IF(Tirage[[#This Row],[P1]]&gt;Tirage[[#This Row],[P2]],Tirage[[#This Row],[P1]],Tirage[[#This Row],[P2]])</f>
        <v>AcD</v>
      </c>
      <c r="U39" s="9" t="str">
        <f>IF(Tirage[[#This Row],[A1]]&lt;Tirage[[#This Row],[A2]],Tirage[[#This Row],[A1]],Tirage[[#This Row],[A2]])&amp;"c"&amp;IF(Tirage[[#This Row],[A1]]&gt;Tirage[[#This Row],[A2]],Tirage[[#This Row],[A1]],Tirage[[#This Row],[A2]])</f>
        <v>10c11</v>
      </c>
      <c r="V39" s="26" t="str">
        <f>IF(Tirage[[#This Row],[S1]]&lt;&gt;"",IF(Tirage[[#This Row],[S1]]&gt;Tirage[[#This Row],[S2]],Tirage[[#This Row],[P1]],Tirage[[#This Row],[P2]]),"")</f>
        <v/>
      </c>
      <c r="W39" s="27" t="str">
        <f>IF(Tirage[[#This Row],[S1]]&lt;&gt;"",IF(Tirage[[#This Row],[S1]]&gt;Tirage[[#This Row],[S2]],Tirage[[#This Row],[P2]],Tirage[[#This Row],[P1]]),"")</f>
        <v/>
      </c>
      <c r="X39" s="27" t="str">
        <f>IF(Tirage[[#This Row],[S1]]&lt;&gt;"",IF(Tirage[[#This Row],[S1]]&gt;Tirage[[#This Row],[S2]],Tirage[[#This Row],[A1]],Tirage[[#This Row],[A2]]),"")</f>
        <v/>
      </c>
      <c r="Y39" s="27" t="str">
        <f>IF(Tirage[[#This Row],[S1]]&lt;&gt;"",IF(Tirage[[#This Row],[S1]]&gt;Tirage[[#This Row],[S2]],Tirage[[#This Row],[A2]],Tirage[[#This Row],[A1]]),"")</f>
        <v/>
      </c>
      <c r="Z3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0" spans="1:26" x14ac:dyDescent="0.25">
      <c r="A40" s="87" t="str">
        <f>Tirage[[#This Row],[T]]&amp;"-"&amp;Tirage[[#This Row],[Match]]</f>
        <v>5-7</v>
      </c>
      <c r="B40" s="7">
        <v>5</v>
      </c>
      <c r="C40" s="87">
        <v>7</v>
      </c>
      <c r="D40" s="89">
        <v>7</v>
      </c>
      <c r="E40" s="8" t="s">
        <v>21</v>
      </c>
      <c r="F40" s="8">
        <v>13</v>
      </c>
      <c r="G40" s="8" t="s">
        <v>22</v>
      </c>
      <c r="H40" s="8">
        <v>16</v>
      </c>
      <c r="I40" s="16" t="str">
        <f>VLOOKUP(E40,Pro[],2)</f>
        <v>Pro 6</v>
      </c>
      <c r="J40" s="8" t="str">
        <f>VLOOKUP(F40,Am[],2)</f>
        <v>Amateur 13</v>
      </c>
      <c r="K40" s="92"/>
      <c r="L40" s="19" t="s">
        <v>10</v>
      </c>
      <c r="M40" s="92"/>
      <c r="N40" s="8" t="str">
        <f>VLOOKUP(G40,Pro[],2)</f>
        <v>Pro 7</v>
      </c>
      <c r="O40" s="9" t="str">
        <f>VLOOKUP(H40,Am[],2)</f>
        <v>Amateur 16</v>
      </c>
      <c r="P40" s="16" t="str">
        <f>Tirage[[#This Row],[P1]]&amp;"&amp;"&amp;Tirage[[#This Row],[A1]]</f>
        <v>F&amp;13</v>
      </c>
      <c r="Q40" s="8" t="str">
        <f>Tirage[[#This Row],[P2]]&amp;"&amp;"&amp;Tirage[[#This Row],[A2]]</f>
        <v>G&amp;16</v>
      </c>
      <c r="R40" s="8" t="str">
        <f>Tirage[[#This Row],[P1]]&amp;"c"&amp;Tirage[[#This Row],[A2]]</f>
        <v>Fc16</v>
      </c>
      <c r="S40" s="8" t="str">
        <f>Tirage[[#This Row],[P2]]&amp;"c"&amp;Tirage[[#This Row],[A1]]</f>
        <v>Gc13</v>
      </c>
      <c r="T40" s="8" t="str">
        <f>IF(Tirage[[#This Row],[P1]]&lt;Tirage[[#This Row],[P2]],Tirage[[#This Row],[P1]],Tirage[[#This Row],[P2]])&amp;"c"&amp;IF(Tirage[[#This Row],[P1]]&gt;Tirage[[#This Row],[P2]],Tirage[[#This Row],[P1]],Tirage[[#This Row],[P2]])</f>
        <v>FcG</v>
      </c>
      <c r="U40" s="9" t="str">
        <f>IF(Tirage[[#This Row],[A1]]&lt;Tirage[[#This Row],[A2]],Tirage[[#This Row],[A1]],Tirage[[#This Row],[A2]])&amp;"c"&amp;IF(Tirage[[#This Row],[A1]]&gt;Tirage[[#This Row],[A2]],Tirage[[#This Row],[A1]],Tirage[[#This Row],[A2]])</f>
        <v>13c16</v>
      </c>
      <c r="V40" s="26" t="str">
        <f>IF(Tirage[[#This Row],[S1]]&lt;&gt;"",IF(Tirage[[#This Row],[S1]]&gt;Tirage[[#This Row],[S2]],Tirage[[#This Row],[P1]],Tirage[[#This Row],[P2]]),"")</f>
        <v/>
      </c>
      <c r="W40" s="27" t="str">
        <f>IF(Tirage[[#This Row],[S1]]&lt;&gt;"",IF(Tirage[[#This Row],[S1]]&gt;Tirage[[#This Row],[S2]],Tirage[[#This Row],[P2]],Tirage[[#This Row],[P1]]),"")</f>
        <v/>
      </c>
      <c r="X40" s="27" t="str">
        <f>IF(Tirage[[#This Row],[S1]]&lt;&gt;"",IF(Tirage[[#This Row],[S1]]&gt;Tirage[[#This Row],[S2]],Tirage[[#This Row],[A1]],Tirage[[#This Row],[A2]]),"")</f>
        <v/>
      </c>
      <c r="Y40" s="27" t="str">
        <f>IF(Tirage[[#This Row],[S1]]&lt;&gt;"",IF(Tirage[[#This Row],[S1]]&gt;Tirage[[#This Row],[S2]],Tirage[[#This Row],[A2]],Tirage[[#This Row],[A1]]),"")</f>
        <v/>
      </c>
      <c r="Z4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1" spans="1:26" ht="15.75" thickBot="1" x14ac:dyDescent="0.3">
      <c r="A41" s="88" t="str">
        <f>Tirage[[#This Row],[T]]&amp;"-"&amp;Tirage[[#This Row],[Match]]</f>
        <v>5-8</v>
      </c>
      <c r="B41" s="10">
        <v>5</v>
      </c>
      <c r="C41" s="88">
        <v>8</v>
      </c>
      <c r="D41" s="90">
        <v>8</v>
      </c>
      <c r="E41" s="11" t="s">
        <v>27</v>
      </c>
      <c r="F41" s="11">
        <v>6</v>
      </c>
      <c r="G41" s="11" t="s">
        <v>30</v>
      </c>
      <c r="H41" s="11">
        <v>7</v>
      </c>
      <c r="I41" s="17" t="str">
        <f>VLOOKUP(E41,Pro[],2)</f>
        <v>Pro 12</v>
      </c>
      <c r="J41" s="11" t="str">
        <f>VLOOKUP(F41,Am[],2)</f>
        <v>Amateur 6</v>
      </c>
      <c r="K41" s="93"/>
      <c r="L41" s="20" t="s">
        <v>10</v>
      </c>
      <c r="M41" s="93"/>
      <c r="N41" s="11" t="str">
        <f>VLOOKUP(G41,Pro[],2)</f>
        <v>Pro 15</v>
      </c>
      <c r="O41" s="12" t="str">
        <f>VLOOKUP(H41,Am[],2)</f>
        <v>Amateur 7</v>
      </c>
      <c r="P41" s="16" t="str">
        <f>Tirage[[#This Row],[P1]]&amp;"&amp;"&amp;Tirage[[#This Row],[A1]]</f>
        <v>L&amp;6</v>
      </c>
      <c r="Q41" s="8" t="str">
        <f>Tirage[[#This Row],[P2]]&amp;"&amp;"&amp;Tirage[[#This Row],[A2]]</f>
        <v>O&amp;7</v>
      </c>
      <c r="R41" s="8" t="str">
        <f>Tirage[[#This Row],[P1]]&amp;"c"&amp;Tirage[[#This Row],[A2]]</f>
        <v>Lc7</v>
      </c>
      <c r="S41" s="8" t="str">
        <f>Tirage[[#This Row],[P2]]&amp;"c"&amp;Tirage[[#This Row],[A1]]</f>
        <v>Oc6</v>
      </c>
      <c r="T41" s="8" t="str">
        <f>IF(Tirage[[#This Row],[P1]]&lt;Tirage[[#This Row],[P2]],Tirage[[#This Row],[P1]],Tirage[[#This Row],[P2]])&amp;"c"&amp;IF(Tirage[[#This Row],[P1]]&gt;Tirage[[#This Row],[P2]],Tirage[[#This Row],[P1]],Tirage[[#This Row],[P2]])</f>
        <v>LcO</v>
      </c>
      <c r="U41" s="9" t="str">
        <f>IF(Tirage[[#This Row],[A1]]&lt;Tirage[[#This Row],[A2]],Tirage[[#This Row],[A1]],Tirage[[#This Row],[A2]])&amp;"c"&amp;IF(Tirage[[#This Row],[A1]]&gt;Tirage[[#This Row],[A2]],Tirage[[#This Row],[A1]],Tirage[[#This Row],[A2]])</f>
        <v>6c7</v>
      </c>
      <c r="V41" s="26" t="str">
        <f>IF(Tirage[[#This Row],[S1]]&lt;&gt;"",IF(Tirage[[#This Row],[S1]]&gt;Tirage[[#This Row],[S2]],Tirage[[#This Row],[P1]],Tirage[[#This Row],[P2]]),"")</f>
        <v/>
      </c>
      <c r="W41" s="27" t="str">
        <f>IF(Tirage[[#This Row],[S1]]&lt;&gt;"",IF(Tirage[[#This Row],[S1]]&gt;Tirage[[#This Row],[S2]],Tirage[[#This Row],[P2]],Tirage[[#This Row],[P1]]),"")</f>
        <v/>
      </c>
      <c r="X41" s="27" t="str">
        <f>IF(Tirage[[#This Row],[S1]]&lt;&gt;"",IF(Tirage[[#This Row],[S1]]&gt;Tirage[[#This Row],[S2]],Tirage[[#This Row],[A1]],Tirage[[#This Row],[A2]]),"")</f>
        <v/>
      </c>
      <c r="Y41" s="27" t="str">
        <f>IF(Tirage[[#This Row],[S1]]&lt;&gt;"",IF(Tirage[[#This Row],[S1]]&gt;Tirage[[#This Row],[S2]],Tirage[[#This Row],[A2]],Tirage[[#This Row],[A1]]),"")</f>
        <v/>
      </c>
      <c r="Z4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2" spans="1:26" x14ac:dyDescent="0.25">
      <c r="A42" s="87" t="str">
        <f>Tirage[[#This Row],[T]]&amp;"-"&amp;Tirage[[#This Row],[Match]]</f>
        <v>6-1</v>
      </c>
      <c r="B42" s="4">
        <v>6</v>
      </c>
      <c r="C42" s="87">
        <v>1</v>
      </c>
      <c r="D42" s="89">
        <v>1</v>
      </c>
      <c r="E42" s="5" t="s">
        <v>24</v>
      </c>
      <c r="F42" s="5">
        <v>10</v>
      </c>
      <c r="G42" s="5" t="s">
        <v>29</v>
      </c>
      <c r="H42" s="5">
        <v>16</v>
      </c>
      <c r="I42" s="15" t="str">
        <f>VLOOKUP(E42,Pro[],2)</f>
        <v>Pro 9</v>
      </c>
      <c r="J42" s="5" t="str">
        <f>VLOOKUP(F42,Am[],2)</f>
        <v>Amateur 10</v>
      </c>
      <c r="K42" s="94"/>
      <c r="L42" s="18" t="s">
        <v>10</v>
      </c>
      <c r="M42" s="94"/>
      <c r="N42" s="5" t="str">
        <f>VLOOKUP(G42,Pro[],2)</f>
        <v>Pro 14</v>
      </c>
      <c r="O42" s="6" t="str">
        <f>VLOOKUP(H42,Am[],2)</f>
        <v>Amateur 16</v>
      </c>
      <c r="P42" s="16" t="str">
        <f>Tirage[[#This Row],[P1]]&amp;"&amp;"&amp;Tirage[[#This Row],[A1]]</f>
        <v>I&amp;10</v>
      </c>
      <c r="Q42" s="8" t="str">
        <f>Tirage[[#This Row],[P2]]&amp;"&amp;"&amp;Tirage[[#This Row],[A2]]</f>
        <v>N&amp;16</v>
      </c>
      <c r="R42" s="8" t="str">
        <f>Tirage[[#This Row],[P1]]&amp;"c"&amp;Tirage[[#This Row],[A2]]</f>
        <v>Ic16</v>
      </c>
      <c r="S42" s="8" t="str">
        <f>Tirage[[#This Row],[P2]]&amp;"c"&amp;Tirage[[#This Row],[A1]]</f>
        <v>Nc10</v>
      </c>
      <c r="T42" s="8" t="str">
        <f>IF(Tirage[[#This Row],[P1]]&lt;Tirage[[#This Row],[P2]],Tirage[[#This Row],[P1]],Tirage[[#This Row],[P2]])&amp;"c"&amp;IF(Tirage[[#This Row],[P1]]&gt;Tirage[[#This Row],[P2]],Tirage[[#This Row],[P1]],Tirage[[#This Row],[P2]])</f>
        <v>IcN</v>
      </c>
      <c r="U42" s="9" t="str">
        <f>IF(Tirage[[#This Row],[A1]]&lt;Tirage[[#This Row],[A2]],Tirage[[#This Row],[A1]],Tirage[[#This Row],[A2]])&amp;"c"&amp;IF(Tirage[[#This Row],[A1]]&gt;Tirage[[#This Row],[A2]],Tirage[[#This Row],[A1]],Tirage[[#This Row],[A2]])</f>
        <v>10c16</v>
      </c>
      <c r="V42" s="13" t="str">
        <f>IF(Tirage[[#This Row],[S1]]&lt;&gt;"",IF(Tirage[[#This Row],[S1]]&gt;Tirage[[#This Row],[S2]],Tirage[[#This Row],[P1]],Tirage[[#This Row],[P2]]),"")</f>
        <v/>
      </c>
      <c r="W42" s="14" t="str">
        <f>IF(Tirage[[#This Row],[S1]]&lt;&gt;"",IF(Tirage[[#This Row],[S1]]&gt;Tirage[[#This Row],[S2]],Tirage[[#This Row],[P2]],Tirage[[#This Row],[P1]]),"")</f>
        <v/>
      </c>
      <c r="X42" s="14" t="str">
        <f>IF(Tirage[[#This Row],[S1]]&lt;&gt;"",IF(Tirage[[#This Row],[S1]]&gt;Tirage[[#This Row],[S2]],Tirage[[#This Row],[A1]],Tirage[[#This Row],[A2]]),"")</f>
        <v/>
      </c>
      <c r="Y42" s="14" t="str">
        <f>IF(Tirage[[#This Row],[S1]]&lt;&gt;"",IF(Tirage[[#This Row],[S1]]&gt;Tirage[[#This Row],[S2]],Tirage[[#This Row],[A2]],Tirage[[#This Row],[A1]]),"")</f>
        <v/>
      </c>
      <c r="Z42" s="25" t="str">
        <f>IF(Tirage[[#This Row],[S1]]&lt;&gt;"",IF(Tirage[[#This Row],[S1]]&gt;Tirage[[#This Row],[S2]],Tirage[[#This Row],[S1]]-Tirage[[#This Row],[S2]],Tirage[[#This Row],[S2]]-Tirage[[#This Row],[S1]]),"")</f>
        <v/>
      </c>
    </row>
    <row r="43" spans="1:26" x14ac:dyDescent="0.25">
      <c r="A43" s="87" t="str">
        <f>Tirage[[#This Row],[T]]&amp;"-"&amp;Tirage[[#This Row],[Match]]</f>
        <v>6-2</v>
      </c>
      <c r="B43" s="7">
        <v>6</v>
      </c>
      <c r="C43" s="87">
        <v>2</v>
      </c>
      <c r="D43" s="89">
        <v>2</v>
      </c>
      <c r="E43" s="8" t="s">
        <v>19</v>
      </c>
      <c r="F43" s="8">
        <v>3</v>
      </c>
      <c r="G43" s="8" t="s">
        <v>21</v>
      </c>
      <c r="H43" s="8">
        <v>5</v>
      </c>
      <c r="I43" s="16" t="str">
        <f>VLOOKUP(E43,Pro[],2)</f>
        <v>Pro 4</v>
      </c>
      <c r="J43" s="8" t="str">
        <f>VLOOKUP(F43,Am[],2)</f>
        <v>Amateur 3</v>
      </c>
      <c r="K43" s="92"/>
      <c r="L43" s="19" t="s">
        <v>10</v>
      </c>
      <c r="M43" s="92"/>
      <c r="N43" s="8" t="str">
        <f>VLOOKUP(G43,Pro[],2)</f>
        <v>Pro 6</v>
      </c>
      <c r="O43" s="9" t="str">
        <f>VLOOKUP(H43,Am[],2)</f>
        <v>Amateur 5</v>
      </c>
      <c r="P43" s="16" t="str">
        <f>Tirage[[#This Row],[P1]]&amp;"&amp;"&amp;Tirage[[#This Row],[A1]]</f>
        <v>D&amp;3</v>
      </c>
      <c r="Q43" s="8" t="str">
        <f>Tirage[[#This Row],[P2]]&amp;"&amp;"&amp;Tirage[[#This Row],[A2]]</f>
        <v>F&amp;5</v>
      </c>
      <c r="R43" s="8" t="str">
        <f>Tirage[[#This Row],[P1]]&amp;"c"&amp;Tirage[[#This Row],[A2]]</f>
        <v>Dc5</v>
      </c>
      <c r="S43" s="8" t="str">
        <f>Tirage[[#This Row],[P2]]&amp;"c"&amp;Tirage[[#This Row],[A1]]</f>
        <v>Fc3</v>
      </c>
      <c r="T43" s="8" t="str">
        <f>IF(Tirage[[#This Row],[P1]]&lt;Tirage[[#This Row],[P2]],Tirage[[#This Row],[P1]],Tirage[[#This Row],[P2]])&amp;"c"&amp;IF(Tirage[[#This Row],[P1]]&gt;Tirage[[#This Row],[P2]],Tirage[[#This Row],[P1]],Tirage[[#This Row],[P2]])</f>
        <v>DcF</v>
      </c>
      <c r="U43" s="9" t="str">
        <f>IF(Tirage[[#This Row],[A1]]&lt;Tirage[[#This Row],[A2]],Tirage[[#This Row],[A1]],Tirage[[#This Row],[A2]])&amp;"c"&amp;IF(Tirage[[#This Row],[A1]]&gt;Tirage[[#This Row],[A2]],Tirage[[#This Row],[A1]],Tirage[[#This Row],[A2]])</f>
        <v>3c5</v>
      </c>
      <c r="V43" s="26" t="str">
        <f>IF(Tirage[[#This Row],[S1]]&lt;&gt;"",IF(Tirage[[#This Row],[S1]]&gt;Tirage[[#This Row],[S2]],Tirage[[#This Row],[P1]],Tirage[[#This Row],[P2]]),"")</f>
        <v/>
      </c>
      <c r="W43" s="27" t="str">
        <f>IF(Tirage[[#This Row],[S1]]&lt;&gt;"",IF(Tirage[[#This Row],[S1]]&gt;Tirage[[#This Row],[S2]],Tirage[[#This Row],[P2]],Tirage[[#This Row],[P1]]),"")</f>
        <v/>
      </c>
      <c r="X43" s="27" t="str">
        <f>IF(Tirage[[#This Row],[S1]]&lt;&gt;"",IF(Tirage[[#This Row],[S1]]&gt;Tirage[[#This Row],[S2]],Tirage[[#This Row],[A1]],Tirage[[#This Row],[A2]]),"")</f>
        <v/>
      </c>
      <c r="Y43" s="27" t="str">
        <f>IF(Tirage[[#This Row],[S1]]&lt;&gt;"",IF(Tirage[[#This Row],[S1]]&gt;Tirage[[#This Row],[S2]],Tirage[[#This Row],[A2]],Tirage[[#This Row],[A1]]),"")</f>
        <v/>
      </c>
      <c r="Z4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4" spans="1:26" x14ac:dyDescent="0.25">
      <c r="A44" s="87" t="str">
        <f>Tirage[[#This Row],[T]]&amp;"-"&amp;Tirage[[#This Row],[Match]]</f>
        <v>6-3</v>
      </c>
      <c r="B44" s="7">
        <v>6</v>
      </c>
      <c r="C44" s="87">
        <v>3</v>
      </c>
      <c r="D44" s="89">
        <v>3</v>
      </c>
      <c r="E44" s="8" t="s">
        <v>31</v>
      </c>
      <c r="F44" s="8">
        <v>9</v>
      </c>
      <c r="G44" s="8" t="s">
        <v>30</v>
      </c>
      <c r="H44" s="8">
        <v>15</v>
      </c>
      <c r="I44" s="16" t="str">
        <f>VLOOKUP(E44,Pro[],2)</f>
        <v>Pro 16</v>
      </c>
      <c r="J44" s="8" t="str">
        <f>VLOOKUP(F44,Am[],2)</f>
        <v>Amateur 9</v>
      </c>
      <c r="K44" s="92"/>
      <c r="L44" s="19" t="s">
        <v>10</v>
      </c>
      <c r="M44" s="92"/>
      <c r="N44" s="8" t="str">
        <f>VLOOKUP(G44,Pro[],2)</f>
        <v>Pro 15</v>
      </c>
      <c r="O44" s="9" t="str">
        <f>VLOOKUP(H44,Am[],2)</f>
        <v>Amateur 15</v>
      </c>
      <c r="P44" s="16" t="str">
        <f>Tirage[[#This Row],[P1]]&amp;"&amp;"&amp;Tirage[[#This Row],[A1]]</f>
        <v>P&amp;9</v>
      </c>
      <c r="Q44" s="8" t="str">
        <f>Tirage[[#This Row],[P2]]&amp;"&amp;"&amp;Tirage[[#This Row],[A2]]</f>
        <v>O&amp;15</v>
      </c>
      <c r="R44" s="8" t="str">
        <f>Tirage[[#This Row],[P1]]&amp;"c"&amp;Tirage[[#This Row],[A2]]</f>
        <v>Pc15</v>
      </c>
      <c r="S44" s="8" t="str">
        <f>Tirage[[#This Row],[P2]]&amp;"c"&amp;Tirage[[#This Row],[A1]]</f>
        <v>Oc9</v>
      </c>
      <c r="T44" s="8" t="str">
        <f>IF(Tirage[[#This Row],[P1]]&lt;Tirage[[#This Row],[P2]],Tirage[[#This Row],[P1]],Tirage[[#This Row],[P2]])&amp;"c"&amp;IF(Tirage[[#This Row],[P1]]&gt;Tirage[[#This Row],[P2]],Tirage[[#This Row],[P1]],Tirage[[#This Row],[P2]])</f>
        <v>OcP</v>
      </c>
      <c r="U44" s="9" t="str">
        <f>IF(Tirage[[#This Row],[A1]]&lt;Tirage[[#This Row],[A2]],Tirage[[#This Row],[A1]],Tirage[[#This Row],[A2]])&amp;"c"&amp;IF(Tirage[[#This Row],[A1]]&gt;Tirage[[#This Row],[A2]],Tirage[[#This Row],[A1]],Tirage[[#This Row],[A2]])</f>
        <v>9c15</v>
      </c>
      <c r="V44" s="26" t="str">
        <f>IF(Tirage[[#This Row],[S1]]&lt;&gt;"",IF(Tirage[[#This Row],[S1]]&gt;Tirage[[#This Row],[S2]],Tirage[[#This Row],[P1]],Tirage[[#This Row],[P2]]),"")</f>
        <v/>
      </c>
      <c r="W44" s="27" t="str">
        <f>IF(Tirage[[#This Row],[S1]]&lt;&gt;"",IF(Tirage[[#This Row],[S1]]&gt;Tirage[[#This Row],[S2]],Tirage[[#This Row],[P2]],Tirage[[#This Row],[P1]]),"")</f>
        <v/>
      </c>
      <c r="X44" s="27" t="str">
        <f>IF(Tirage[[#This Row],[S1]]&lt;&gt;"",IF(Tirage[[#This Row],[S1]]&gt;Tirage[[#This Row],[S2]],Tirage[[#This Row],[A1]],Tirage[[#This Row],[A2]]),"")</f>
        <v/>
      </c>
      <c r="Y44" s="27" t="str">
        <f>IF(Tirage[[#This Row],[S1]]&lt;&gt;"",IF(Tirage[[#This Row],[S1]]&gt;Tirage[[#This Row],[S2]],Tirage[[#This Row],[A2]],Tirage[[#This Row],[A1]]),"")</f>
        <v/>
      </c>
      <c r="Z4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5" spans="1:26" x14ac:dyDescent="0.25">
      <c r="A45" s="87" t="str">
        <f>Tirage[[#This Row],[T]]&amp;"-"&amp;Tirage[[#This Row],[Match]]</f>
        <v>6-4</v>
      </c>
      <c r="B45" s="7">
        <v>6</v>
      </c>
      <c r="C45" s="87">
        <v>4</v>
      </c>
      <c r="D45" s="89">
        <v>4</v>
      </c>
      <c r="E45" s="8" t="s">
        <v>20</v>
      </c>
      <c r="F45" s="8">
        <v>6</v>
      </c>
      <c r="G45" s="8" t="s">
        <v>18</v>
      </c>
      <c r="H45" s="8">
        <v>4</v>
      </c>
      <c r="I45" s="16" t="str">
        <f>VLOOKUP(E45,Pro[],2)</f>
        <v>Pro 5</v>
      </c>
      <c r="J45" s="8" t="str">
        <f>VLOOKUP(F45,Am[],2)</f>
        <v>Amateur 6</v>
      </c>
      <c r="K45" s="92"/>
      <c r="L45" s="19" t="s">
        <v>10</v>
      </c>
      <c r="M45" s="92"/>
      <c r="N45" s="8" t="str">
        <f>VLOOKUP(G45,Pro[],2)</f>
        <v>Pro 3</v>
      </c>
      <c r="O45" s="9" t="str">
        <f>VLOOKUP(H45,Am[],2)</f>
        <v>Amateur 4</v>
      </c>
      <c r="P45" s="16" t="str">
        <f>Tirage[[#This Row],[P1]]&amp;"&amp;"&amp;Tirage[[#This Row],[A1]]</f>
        <v>E&amp;6</v>
      </c>
      <c r="Q45" s="8" t="str">
        <f>Tirage[[#This Row],[P2]]&amp;"&amp;"&amp;Tirage[[#This Row],[A2]]</f>
        <v>C&amp;4</v>
      </c>
      <c r="R45" s="8" t="str">
        <f>Tirage[[#This Row],[P1]]&amp;"c"&amp;Tirage[[#This Row],[A2]]</f>
        <v>Ec4</v>
      </c>
      <c r="S45" s="8" t="str">
        <f>Tirage[[#This Row],[P2]]&amp;"c"&amp;Tirage[[#This Row],[A1]]</f>
        <v>Cc6</v>
      </c>
      <c r="T45" s="8" t="str">
        <f>IF(Tirage[[#This Row],[P1]]&lt;Tirage[[#This Row],[P2]],Tirage[[#This Row],[P1]],Tirage[[#This Row],[P2]])&amp;"c"&amp;IF(Tirage[[#This Row],[P1]]&gt;Tirage[[#This Row],[P2]],Tirage[[#This Row],[P1]],Tirage[[#This Row],[P2]])</f>
        <v>CcE</v>
      </c>
      <c r="U45" s="9" t="str">
        <f>IF(Tirage[[#This Row],[A1]]&lt;Tirage[[#This Row],[A2]],Tirage[[#This Row],[A1]],Tirage[[#This Row],[A2]])&amp;"c"&amp;IF(Tirage[[#This Row],[A1]]&gt;Tirage[[#This Row],[A2]],Tirage[[#This Row],[A1]],Tirage[[#This Row],[A2]])</f>
        <v>4c6</v>
      </c>
      <c r="V45" s="26" t="str">
        <f>IF(Tirage[[#This Row],[S1]]&lt;&gt;"",IF(Tirage[[#This Row],[S1]]&gt;Tirage[[#This Row],[S2]],Tirage[[#This Row],[P1]],Tirage[[#This Row],[P2]]),"")</f>
        <v/>
      </c>
      <c r="W45" s="27" t="str">
        <f>IF(Tirage[[#This Row],[S1]]&lt;&gt;"",IF(Tirage[[#This Row],[S1]]&gt;Tirage[[#This Row],[S2]],Tirage[[#This Row],[P2]],Tirage[[#This Row],[P1]]),"")</f>
        <v/>
      </c>
      <c r="X45" s="27" t="str">
        <f>IF(Tirage[[#This Row],[S1]]&lt;&gt;"",IF(Tirage[[#This Row],[S1]]&gt;Tirage[[#This Row],[S2]],Tirage[[#This Row],[A1]],Tirage[[#This Row],[A2]]),"")</f>
        <v/>
      </c>
      <c r="Y45" s="27" t="str">
        <f>IF(Tirage[[#This Row],[S1]]&lt;&gt;"",IF(Tirage[[#This Row],[S1]]&gt;Tirage[[#This Row],[S2]],Tirage[[#This Row],[A2]],Tirage[[#This Row],[A1]]),"")</f>
        <v/>
      </c>
      <c r="Z4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6" spans="1:26" x14ac:dyDescent="0.25">
      <c r="A46" s="87" t="str">
        <f>Tirage[[#This Row],[T]]&amp;"-"&amp;Tirage[[#This Row],[Match]]</f>
        <v>6-5</v>
      </c>
      <c r="B46" s="7">
        <v>6</v>
      </c>
      <c r="C46" s="87">
        <v>5</v>
      </c>
      <c r="D46" s="89">
        <v>5</v>
      </c>
      <c r="E46" s="8" t="s">
        <v>26</v>
      </c>
      <c r="F46" s="8">
        <v>11</v>
      </c>
      <c r="G46" s="8" t="s">
        <v>28</v>
      </c>
      <c r="H46" s="8">
        <v>13</v>
      </c>
      <c r="I46" s="16" t="str">
        <f>VLOOKUP(E46,Pro[],2)</f>
        <v>Pro 11</v>
      </c>
      <c r="J46" s="8" t="str">
        <f>VLOOKUP(F46,Am[],2)</f>
        <v>Amateur 11</v>
      </c>
      <c r="K46" s="92"/>
      <c r="L46" s="19" t="s">
        <v>10</v>
      </c>
      <c r="M46" s="92"/>
      <c r="N46" s="8" t="str">
        <f>VLOOKUP(G46,Pro[],2)</f>
        <v>Pro 13</v>
      </c>
      <c r="O46" s="9" t="str">
        <f>VLOOKUP(H46,Am[],2)</f>
        <v>Amateur 13</v>
      </c>
      <c r="P46" s="16" t="str">
        <f>Tirage[[#This Row],[P1]]&amp;"&amp;"&amp;Tirage[[#This Row],[A1]]</f>
        <v>K&amp;11</v>
      </c>
      <c r="Q46" s="8" t="str">
        <f>Tirage[[#This Row],[P2]]&amp;"&amp;"&amp;Tirage[[#This Row],[A2]]</f>
        <v>M&amp;13</v>
      </c>
      <c r="R46" s="8" t="str">
        <f>Tirage[[#This Row],[P1]]&amp;"c"&amp;Tirage[[#This Row],[A2]]</f>
        <v>Kc13</v>
      </c>
      <c r="S46" s="8" t="str">
        <f>Tirage[[#This Row],[P2]]&amp;"c"&amp;Tirage[[#This Row],[A1]]</f>
        <v>Mc11</v>
      </c>
      <c r="T46" s="8" t="str">
        <f>IF(Tirage[[#This Row],[P1]]&lt;Tirage[[#This Row],[P2]],Tirage[[#This Row],[P1]],Tirage[[#This Row],[P2]])&amp;"c"&amp;IF(Tirage[[#This Row],[P1]]&gt;Tirage[[#This Row],[P2]],Tirage[[#This Row],[P1]],Tirage[[#This Row],[P2]])</f>
        <v>KcM</v>
      </c>
      <c r="U46" s="9" t="str">
        <f>IF(Tirage[[#This Row],[A1]]&lt;Tirage[[#This Row],[A2]],Tirage[[#This Row],[A1]],Tirage[[#This Row],[A2]])&amp;"c"&amp;IF(Tirage[[#This Row],[A1]]&gt;Tirage[[#This Row],[A2]],Tirage[[#This Row],[A1]],Tirage[[#This Row],[A2]])</f>
        <v>11c13</v>
      </c>
      <c r="V46" s="26" t="str">
        <f>IF(Tirage[[#This Row],[S1]]&lt;&gt;"",IF(Tirage[[#This Row],[S1]]&gt;Tirage[[#This Row],[S2]],Tirage[[#This Row],[P1]],Tirage[[#This Row],[P2]]),"")</f>
        <v/>
      </c>
      <c r="W46" s="27" t="str">
        <f>IF(Tirage[[#This Row],[S1]]&lt;&gt;"",IF(Tirage[[#This Row],[S1]]&gt;Tirage[[#This Row],[S2]],Tirage[[#This Row],[P2]],Tirage[[#This Row],[P1]]),"")</f>
        <v/>
      </c>
      <c r="X46" s="27" t="str">
        <f>IF(Tirage[[#This Row],[S1]]&lt;&gt;"",IF(Tirage[[#This Row],[S1]]&gt;Tirage[[#This Row],[S2]],Tirage[[#This Row],[A1]],Tirage[[#This Row],[A2]]),"")</f>
        <v/>
      </c>
      <c r="Y46" s="27" t="str">
        <f>IF(Tirage[[#This Row],[S1]]&lt;&gt;"",IF(Tirage[[#This Row],[S1]]&gt;Tirage[[#This Row],[S2]],Tirage[[#This Row],[A2]],Tirage[[#This Row],[A1]]),"")</f>
        <v/>
      </c>
      <c r="Z4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7" spans="1:26" x14ac:dyDescent="0.25">
      <c r="A47" s="87" t="str">
        <f>Tirage[[#This Row],[T]]&amp;"-"&amp;Tirage[[#This Row],[Match]]</f>
        <v>6-6</v>
      </c>
      <c r="B47" s="7">
        <v>6</v>
      </c>
      <c r="C47" s="87">
        <v>6</v>
      </c>
      <c r="D47" s="89">
        <v>6</v>
      </c>
      <c r="E47" s="8" t="s">
        <v>17</v>
      </c>
      <c r="F47" s="8">
        <v>1</v>
      </c>
      <c r="G47" s="8" t="s">
        <v>23</v>
      </c>
      <c r="H47" s="8">
        <v>7</v>
      </c>
      <c r="I47" s="16" t="str">
        <f>VLOOKUP(E47,Pro[],2)</f>
        <v>Pro 2</v>
      </c>
      <c r="J47" s="8" t="str">
        <f>VLOOKUP(F47,Am[],2)</f>
        <v>Amateur 1</v>
      </c>
      <c r="K47" s="92"/>
      <c r="L47" s="19" t="s">
        <v>10</v>
      </c>
      <c r="M47" s="92"/>
      <c r="N47" s="8" t="str">
        <f>VLOOKUP(G47,Pro[],2)</f>
        <v>Pro 8</v>
      </c>
      <c r="O47" s="9" t="str">
        <f>VLOOKUP(H47,Am[],2)</f>
        <v>Amateur 7</v>
      </c>
      <c r="P47" s="16" t="str">
        <f>Tirage[[#This Row],[P1]]&amp;"&amp;"&amp;Tirage[[#This Row],[A1]]</f>
        <v>B&amp;1</v>
      </c>
      <c r="Q47" s="8" t="str">
        <f>Tirage[[#This Row],[P2]]&amp;"&amp;"&amp;Tirage[[#This Row],[A2]]</f>
        <v>H&amp;7</v>
      </c>
      <c r="R47" s="8" t="str">
        <f>Tirage[[#This Row],[P1]]&amp;"c"&amp;Tirage[[#This Row],[A2]]</f>
        <v>Bc7</v>
      </c>
      <c r="S47" s="8" t="str">
        <f>Tirage[[#This Row],[P2]]&amp;"c"&amp;Tirage[[#This Row],[A1]]</f>
        <v>Hc1</v>
      </c>
      <c r="T47" s="8" t="str">
        <f>IF(Tirage[[#This Row],[P1]]&lt;Tirage[[#This Row],[P2]],Tirage[[#This Row],[P1]],Tirage[[#This Row],[P2]])&amp;"c"&amp;IF(Tirage[[#This Row],[P1]]&gt;Tirage[[#This Row],[P2]],Tirage[[#This Row],[P1]],Tirage[[#This Row],[P2]])</f>
        <v>BcH</v>
      </c>
      <c r="U47" s="9" t="str">
        <f>IF(Tirage[[#This Row],[A1]]&lt;Tirage[[#This Row],[A2]],Tirage[[#This Row],[A1]],Tirage[[#This Row],[A2]])&amp;"c"&amp;IF(Tirage[[#This Row],[A1]]&gt;Tirage[[#This Row],[A2]],Tirage[[#This Row],[A1]],Tirage[[#This Row],[A2]])</f>
        <v>1c7</v>
      </c>
      <c r="V47" s="26" t="str">
        <f>IF(Tirage[[#This Row],[S1]]&lt;&gt;"",IF(Tirage[[#This Row],[S1]]&gt;Tirage[[#This Row],[S2]],Tirage[[#This Row],[P1]],Tirage[[#This Row],[P2]]),"")</f>
        <v/>
      </c>
      <c r="W47" s="27" t="str">
        <f>IF(Tirage[[#This Row],[S1]]&lt;&gt;"",IF(Tirage[[#This Row],[S1]]&gt;Tirage[[#This Row],[S2]],Tirage[[#This Row],[P2]],Tirage[[#This Row],[P1]]),"")</f>
        <v/>
      </c>
      <c r="X47" s="27" t="str">
        <f>IF(Tirage[[#This Row],[S1]]&lt;&gt;"",IF(Tirage[[#This Row],[S1]]&gt;Tirage[[#This Row],[S2]],Tirage[[#This Row],[A1]],Tirage[[#This Row],[A2]]),"")</f>
        <v/>
      </c>
      <c r="Y47" s="27" t="str">
        <f>IF(Tirage[[#This Row],[S1]]&lt;&gt;"",IF(Tirage[[#This Row],[S1]]&gt;Tirage[[#This Row],[S2]],Tirage[[#This Row],[A2]],Tirage[[#This Row],[A1]]),"")</f>
        <v/>
      </c>
      <c r="Z4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8" spans="1:26" x14ac:dyDescent="0.25">
      <c r="A48" s="87" t="str">
        <f>Tirage[[#This Row],[T]]&amp;"-"&amp;Tirage[[#This Row],[Match]]</f>
        <v>6-7</v>
      </c>
      <c r="B48" s="7">
        <v>6</v>
      </c>
      <c r="C48" s="87">
        <v>7</v>
      </c>
      <c r="D48" s="89">
        <v>7</v>
      </c>
      <c r="E48" s="8" t="s">
        <v>25</v>
      </c>
      <c r="F48" s="8">
        <v>12</v>
      </c>
      <c r="G48" s="8" t="s">
        <v>27</v>
      </c>
      <c r="H48" s="8">
        <v>14</v>
      </c>
      <c r="I48" s="16" t="str">
        <f>VLOOKUP(E48,Pro[],2)</f>
        <v>Pro 10</v>
      </c>
      <c r="J48" s="8" t="str">
        <f>VLOOKUP(F48,Am[],2)</f>
        <v>Amateur 12</v>
      </c>
      <c r="K48" s="92"/>
      <c r="L48" s="19" t="s">
        <v>10</v>
      </c>
      <c r="M48" s="92"/>
      <c r="N48" s="8" t="str">
        <f>VLOOKUP(G48,Pro[],2)</f>
        <v>Pro 12</v>
      </c>
      <c r="O48" s="9" t="str">
        <f>VLOOKUP(H48,Am[],2)</f>
        <v>Amateur 14</v>
      </c>
      <c r="P48" s="16" t="str">
        <f>Tirage[[#This Row],[P1]]&amp;"&amp;"&amp;Tirage[[#This Row],[A1]]</f>
        <v>J&amp;12</v>
      </c>
      <c r="Q48" s="8" t="str">
        <f>Tirage[[#This Row],[P2]]&amp;"&amp;"&amp;Tirage[[#This Row],[A2]]</f>
        <v>L&amp;14</v>
      </c>
      <c r="R48" s="8" t="str">
        <f>Tirage[[#This Row],[P1]]&amp;"c"&amp;Tirage[[#This Row],[A2]]</f>
        <v>Jc14</v>
      </c>
      <c r="S48" s="8" t="str">
        <f>Tirage[[#This Row],[P2]]&amp;"c"&amp;Tirage[[#This Row],[A1]]</f>
        <v>Lc12</v>
      </c>
      <c r="T48" s="8" t="str">
        <f>IF(Tirage[[#This Row],[P1]]&lt;Tirage[[#This Row],[P2]],Tirage[[#This Row],[P1]],Tirage[[#This Row],[P2]])&amp;"c"&amp;IF(Tirage[[#This Row],[P1]]&gt;Tirage[[#This Row],[P2]],Tirage[[#This Row],[P1]],Tirage[[#This Row],[P2]])</f>
        <v>JcL</v>
      </c>
      <c r="U48" s="9" t="str">
        <f>IF(Tirage[[#This Row],[A1]]&lt;Tirage[[#This Row],[A2]],Tirage[[#This Row],[A1]],Tirage[[#This Row],[A2]])&amp;"c"&amp;IF(Tirage[[#This Row],[A1]]&gt;Tirage[[#This Row],[A2]],Tirage[[#This Row],[A1]],Tirage[[#This Row],[A2]])</f>
        <v>12c14</v>
      </c>
      <c r="V48" s="26" t="str">
        <f>IF(Tirage[[#This Row],[S1]]&lt;&gt;"",IF(Tirage[[#This Row],[S1]]&gt;Tirage[[#This Row],[S2]],Tirage[[#This Row],[P1]],Tirage[[#This Row],[P2]]),"")</f>
        <v/>
      </c>
      <c r="W48" s="27" t="str">
        <f>IF(Tirage[[#This Row],[S1]]&lt;&gt;"",IF(Tirage[[#This Row],[S1]]&gt;Tirage[[#This Row],[S2]],Tirage[[#This Row],[P2]],Tirage[[#This Row],[P1]]),"")</f>
        <v/>
      </c>
      <c r="X48" s="27" t="str">
        <f>IF(Tirage[[#This Row],[S1]]&lt;&gt;"",IF(Tirage[[#This Row],[S1]]&gt;Tirage[[#This Row],[S2]],Tirage[[#This Row],[A1]],Tirage[[#This Row],[A2]]),"")</f>
        <v/>
      </c>
      <c r="Y48" s="27" t="str">
        <f>IF(Tirage[[#This Row],[S1]]&lt;&gt;"",IF(Tirage[[#This Row],[S1]]&gt;Tirage[[#This Row],[S2]],Tirage[[#This Row],[A2]],Tirage[[#This Row],[A1]]),"")</f>
        <v/>
      </c>
      <c r="Z4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49" spans="1:26" ht="15.75" thickBot="1" x14ac:dyDescent="0.3">
      <c r="A49" s="88" t="str">
        <f>Tirage[[#This Row],[T]]&amp;"-"&amp;Tirage[[#This Row],[Match]]</f>
        <v>6-8</v>
      </c>
      <c r="B49" s="10">
        <v>6</v>
      </c>
      <c r="C49" s="88">
        <v>8</v>
      </c>
      <c r="D49" s="90">
        <v>8</v>
      </c>
      <c r="E49" s="11" t="s">
        <v>16</v>
      </c>
      <c r="F49" s="11">
        <v>2</v>
      </c>
      <c r="G49" s="11" t="s">
        <v>22</v>
      </c>
      <c r="H49" s="11">
        <v>8</v>
      </c>
      <c r="I49" s="17" t="str">
        <f>VLOOKUP(E49,Pro[],2)</f>
        <v>Pro 1</v>
      </c>
      <c r="J49" s="11" t="str">
        <f>VLOOKUP(F49,Am[],2)</f>
        <v>Amateur 2</v>
      </c>
      <c r="K49" s="93"/>
      <c r="L49" s="20" t="s">
        <v>10</v>
      </c>
      <c r="M49" s="93"/>
      <c r="N49" s="11" t="str">
        <f>VLOOKUP(G49,Pro[],2)</f>
        <v>Pro 7</v>
      </c>
      <c r="O49" s="12" t="str">
        <f>VLOOKUP(H49,Am[],2)</f>
        <v>Amateur 8</v>
      </c>
      <c r="P49" s="16" t="str">
        <f>Tirage[[#This Row],[P1]]&amp;"&amp;"&amp;Tirage[[#This Row],[A1]]</f>
        <v>A&amp;2</v>
      </c>
      <c r="Q49" s="8" t="str">
        <f>Tirage[[#This Row],[P2]]&amp;"&amp;"&amp;Tirage[[#This Row],[A2]]</f>
        <v>G&amp;8</v>
      </c>
      <c r="R49" s="8" t="str">
        <f>Tirage[[#This Row],[P1]]&amp;"c"&amp;Tirage[[#This Row],[A2]]</f>
        <v>Ac8</v>
      </c>
      <c r="S49" s="8" t="str">
        <f>Tirage[[#This Row],[P2]]&amp;"c"&amp;Tirage[[#This Row],[A1]]</f>
        <v>Gc2</v>
      </c>
      <c r="T49" s="8" t="str">
        <f>IF(Tirage[[#This Row],[P1]]&lt;Tirage[[#This Row],[P2]],Tirage[[#This Row],[P1]],Tirage[[#This Row],[P2]])&amp;"c"&amp;IF(Tirage[[#This Row],[P1]]&gt;Tirage[[#This Row],[P2]],Tirage[[#This Row],[P1]],Tirage[[#This Row],[P2]])</f>
        <v>AcG</v>
      </c>
      <c r="U49" s="9" t="str">
        <f>IF(Tirage[[#This Row],[A1]]&lt;Tirage[[#This Row],[A2]],Tirage[[#This Row],[A1]],Tirage[[#This Row],[A2]])&amp;"c"&amp;IF(Tirage[[#This Row],[A1]]&gt;Tirage[[#This Row],[A2]],Tirage[[#This Row],[A1]],Tirage[[#This Row],[A2]])</f>
        <v>2c8</v>
      </c>
      <c r="V49" s="29" t="str">
        <f>IF(Tirage[[#This Row],[S1]]&lt;&gt;"",IF(Tirage[[#This Row],[S1]]&gt;Tirage[[#This Row],[S2]],Tirage[[#This Row],[P1]],Tirage[[#This Row],[P2]]),"")</f>
        <v/>
      </c>
      <c r="W49" s="30" t="str">
        <f>IF(Tirage[[#This Row],[S1]]&lt;&gt;"",IF(Tirage[[#This Row],[S1]]&gt;Tirage[[#This Row],[S2]],Tirage[[#This Row],[P2]],Tirage[[#This Row],[P1]]),"")</f>
        <v/>
      </c>
      <c r="X49" s="30" t="str">
        <f>IF(Tirage[[#This Row],[S1]]&lt;&gt;"",IF(Tirage[[#This Row],[S1]]&gt;Tirage[[#This Row],[S2]],Tirage[[#This Row],[A1]],Tirage[[#This Row],[A2]]),"")</f>
        <v/>
      </c>
      <c r="Y49" s="30" t="str">
        <f>IF(Tirage[[#This Row],[S1]]&lt;&gt;"",IF(Tirage[[#This Row],[S1]]&gt;Tirage[[#This Row],[S2]],Tirage[[#This Row],[A2]],Tirage[[#This Row],[A1]]),"")</f>
        <v/>
      </c>
      <c r="Z49" s="31" t="str">
        <f>IF(Tirage[[#This Row],[S1]]&lt;&gt;"",IF(Tirage[[#This Row],[S1]]&gt;Tirage[[#This Row],[S2]],Tirage[[#This Row],[S1]]-Tirage[[#This Row],[S2]],Tirage[[#This Row],[S2]]-Tirage[[#This Row],[S1]]),"")</f>
        <v/>
      </c>
    </row>
    <row r="50" spans="1:26" x14ac:dyDescent="0.25">
      <c r="A50" s="87" t="str">
        <f>Tirage[[#This Row],[T]]&amp;"-"&amp;Tirage[[#This Row],[Match]]</f>
        <v>7-1</v>
      </c>
      <c r="B50" s="4">
        <v>7</v>
      </c>
      <c r="C50" s="87">
        <v>1</v>
      </c>
      <c r="D50" s="89">
        <v>1</v>
      </c>
      <c r="E50" s="5" t="s">
        <v>16</v>
      </c>
      <c r="F50" s="5">
        <v>3</v>
      </c>
      <c r="G50" s="5" t="s">
        <v>23</v>
      </c>
      <c r="H50" s="5">
        <v>6</v>
      </c>
      <c r="I50" s="15" t="str">
        <f>VLOOKUP(E50,Pro[],2)</f>
        <v>Pro 1</v>
      </c>
      <c r="J50" s="5" t="str">
        <f>VLOOKUP(F50,Am[],2)</f>
        <v>Amateur 3</v>
      </c>
      <c r="K50" s="94"/>
      <c r="L50" s="18" t="s">
        <v>10</v>
      </c>
      <c r="M50" s="94"/>
      <c r="N50" s="5" t="str">
        <f>VLOOKUP(G50,Pro[],2)</f>
        <v>Pro 8</v>
      </c>
      <c r="O50" s="6" t="str">
        <f>VLOOKUP(H50,Am[],2)</f>
        <v>Amateur 6</v>
      </c>
      <c r="P50" s="16" t="str">
        <f>Tirage[[#This Row],[P1]]&amp;"&amp;"&amp;Tirage[[#This Row],[A1]]</f>
        <v>A&amp;3</v>
      </c>
      <c r="Q50" s="8" t="str">
        <f>Tirage[[#This Row],[P2]]&amp;"&amp;"&amp;Tirage[[#This Row],[A2]]</f>
        <v>H&amp;6</v>
      </c>
      <c r="R50" s="8" t="str">
        <f>Tirage[[#This Row],[P1]]&amp;"c"&amp;Tirage[[#This Row],[A2]]</f>
        <v>Ac6</v>
      </c>
      <c r="S50" s="8" t="str">
        <f>Tirage[[#This Row],[P2]]&amp;"c"&amp;Tirage[[#This Row],[A1]]</f>
        <v>Hc3</v>
      </c>
      <c r="T50" s="8" t="str">
        <f>IF(Tirage[[#This Row],[P1]]&lt;Tirage[[#This Row],[P2]],Tirage[[#This Row],[P1]],Tirage[[#This Row],[P2]])&amp;"c"&amp;IF(Tirage[[#This Row],[P1]]&gt;Tirage[[#This Row],[P2]],Tirage[[#This Row],[P1]],Tirage[[#This Row],[P2]])</f>
        <v>AcH</v>
      </c>
      <c r="U50" s="9" t="str">
        <f>IF(Tirage[[#This Row],[A1]]&lt;Tirage[[#This Row],[A2]],Tirage[[#This Row],[A1]],Tirage[[#This Row],[A2]])&amp;"c"&amp;IF(Tirage[[#This Row],[A1]]&gt;Tirage[[#This Row],[A2]],Tirage[[#This Row],[A1]],Tirage[[#This Row],[A2]])</f>
        <v>3c6</v>
      </c>
      <c r="V50" s="26" t="str">
        <f>IF(Tirage[[#This Row],[S1]]&lt;&gt;"",IF(Tirage[[#This Row],[S1]]&gt;Tirage[[#This Row],[S2]],Tirage[[#This Row],[P1]],Tirage[[#This Row],[P2]]),"")</f>
        <v/>
      </c>
      <c r="W50" s="27" t="str">
        <f>IF(Tirage[[#This Row],[S1]]&lt;&gt;"",IF(Tirage[[#This Row],[S1]]&gt;Tirage[[#This Row],[S2]],Tirage[[#This Row],[P2]],Tirage[[#This Row],[P1]]),"")</f>
        <v/>
      </c>
      <c r="X50" s="27" t="str">
        <f>IF(Tirage[[#This Row],[S1]]&lt;&gt;"",IF(Tirage[[#This Row],[S1]]&gt;Tirage[[#This Row],[S2]],Tirage[[#This Row],[A1]],Tirage[[#This Row],[A2]]),"")</f>
        <v/>
      </c>
      <c r="Y50" s="27" t="str">
        <f>IF(Tirage[[#This Row],[S1]]&lt;&gt;"",IF(Tirage[[#This Row],[S1]]&gt;Tirage[[#This Row],[S2]],Tirage[[#This Row],[A2]],Tirage[[#This Row],[A1]]),"")</f>
        <v/>
      </c>
      <c r="Z5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1" spans="1:26" x14ac:dyDescent="0.25">
      <c r="A51" s="87" t="str">
        <f>Tirage[[#This Row],[T]]&amp;"-"&amp;Tirage[[#This Row],[Match]]</f>
        <v>7-2</v>
      </c>
      <c r="B51" s="7">
        <v>7</v>
      </c>
      <c r="C51" s="87">
        <v>2</v>
      </c>
      <c r="D51" s="89">
        <v>2</v>
      </c>
      <c r="E51" s="8" t="s">
        <v>17</v>
      </c>
      <c r="F51" s="8">
        <v>4</v>
      </c>
      <c r="G51" s="8" t="s">
        <v>22</v>
      </c>
      <c r="H51" s="8">
        <v>5</v>
      </c>
      <c r="I51" s="16" t="str">
        <f>VLOOKUP(E51,Pro[],2)</f>
        <v>Pro 2</v>
      </c>
      <c r="J51" s="8" t="str">
        <f>VLOOKUP(F51,Am[],2)</f>
        <v>Amateur 4</v>
      </c>
      <c r="K51" s="92"/>
      <c r="L51" s="19" t="s">
        <v>10</v>
      </c>
      <c r="M51" s="92"/>
      <c r="N51" s="8" t="str">
        <f>VLOOKUP(G51,Pro[],2)</f>
        <v>Pro 7</v>
      </c>
      <c r="O51" s="9" t="str">
        <f>VLOOKUP(H51,Am[],2)</f>
        <v>Amateur 5</v>
      </c>
      <c r="P51" s="16" t="str">
        <f>Tirage[[#This Row],[P1]]&amp;"&amp;"&amp;Tirage[[#This Row],[A1]]</f>
        <v>B&amp;4</v>
      </c>
      <c r="Q51" s="8" t="str">
        <f>Tirage[[#This Row],[P2]]&amp;"&amp;"&amp;Tirage[[#This Row],[A2]]</f>
        <v>G&amp;5</v>
      </c>
      <c r="R51" s="8" t="str">
        <f>Tirage[[#This Row],[P1]]&amp;"c"&amp;Tirage[[#This Row],[A2]]</f>
        <v>Bc5</v>
      </c>
      <c r="S51" s="8" t="str">
        <f>Tirage[[#This Row],[P2]]&amp;"c"&amp;Tirage[[#This Row],[A1]]</f>
        <v>Gc4</v>
      </c>
      <c r="T51" s="8" t="str">
        <f>IF(Tirage[[#This Row],[P1]]&lt;Tirage[[#This Row],[P2]],Tirage[[#This Row],[P1]],Tirage[[#This Row],[P2]])&amp;"c"&amp;IF(Tirage[[#This Row],[P1]]&gt;Tirage[[#This Row],[P2]],Tirage[[#This Row],[P1]],Tirage[[#This Row],[P2]])</f>
        <v>BcG</v>
      </c>
      <c r="U51" s="9" t="str">
        <f>IF(Tirage[[#This Row],[A1]]&lt;Tirage[[#This Row],[A2]],Tirage[[#This Row],[A1]],Tirage[[#This Row],[A2]])&amp;"c"&amp;IF(Tirage[[#This Row],[A1]]&gt;Tirage[[#This Row],[A2]],Tirage[[#This Row],[A1]],Tirage[[#This Row],[A2]])</f>
        <v>4c5</v>
      </c>
      <c r="V51" s="26" t="str">
        <f>IF(Tirage[[#This Row],[S1]]&lt;&gt;"",IF(Tirage[[#This Row],[S1]]&gt;Tirage[[#This Row],[S2]],Tirage[[#This Row],[P1]],Tirage[[#This Row],[P2]]),"")</f>
        <v/>
      </c>
      <c r="W51" s="27" t="str">
        <f>IF(Tirage[[#This Row],[S1]]&lt;&gt;"",IF(Tirage[[#This Row],[S1]]&gt;Tirage[[#This Row],[S2]],Tirage[[#This Row],[P2]],Tirage[[#This Row],[P1]]),"")</f>
        <v/>
      </c>
      <c r="X51" s="27" t="str">
        <f>IF(Tirage[[#This Row],[S1]]&lt;&gt;"",IF(Tirage[[#This Row],[S1]]&gt;Tirage[[#This Row],[S2]],Tirage[[#This Row],[A1]],Tirage[[#This Row],[A2]]),"")</f>
        <v/>
      </c>
      <c r="Y51" s="27" t="str">
        <f>IF(Tirage[[#This Row],[S1]]&lt;&gt;"",IF(Tirage[[#This Row],[S1]]&gt;Tirage[[#This Row],[S2]],Tirage[[#This Row],[A2]],Tirage[[#This Row],[A1]]),"")</f>
        <v/>
      </c>
      <c r="Z5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2" spans="1:26" x14ac:dyDescent="0.25">
      <c r="A52" s="87" t="str">
        <f>Tirage[[#This Row],[T]]&amp;"-"&amp;Tirage[[#This Row],[Match]]</f>
        <v>7-3</v>
      </c>
      <c r="B52" s="7">
        <v>7</v>
      </c>
      <c r="C52" s="87">
        <v>3</v>
      </c>
      <c r="D52" s="89">
        <v>3</v>
      </c>
      <c r="E52" s="8" t="s">
        <v>18</v>
      </c>
      <c r="F52" s="8">
        <v>1</v>
      </c>
      <c r="G52" s="8" t="s">
        <v>21</v>
      </c>
      <c r="H52" s="8">
        <v>8</v>
      </c>
      <c r="I52" s="16" t="str">
        <f>VLOOKUP(E52,Pro[],2)</f>
        <v>Pro 3</v>
      </c>
      <c r="J52" s="8" t="str">
        <f>VLOOKUP(F52,Am[],2)</f>
        <v>Amateur 1</v>
      </c>
      <c r="K52" s="92"/>
      <c r="L52" s="19" t="s">
        <v>10</v>
      </c>
      <c r="M52" s="92"/>
      <c r="N52" s="8" t="str">
        <f>VLOOKUP(G52,Pro[],2)</f>
        <v>Pro 6</v>
      </c>
      <c r="O52" s="9" t="str">
        <f>VLOOKUP(H52,Am[],2)</f>
        <v>Amateur 8</v>
      </c>
      <c r="P52" s="16" t="str">
        <f>Tirage[[#This Row],[P1]]&amp;"&amp;"&amp;Tirage[[#This Row],[A1]]</f>
        <v>C&amp;1</v>
      </c>
      <c r="Q52" s="8" t="str">
        <f>Tirage[[#This Row],[P2]]&amp;"&amp;"&amp;Tirage[[#This Row],[A2]]</f>
        <v>F&amp;8</v>
      </c>
      <c r="R52" s="8" t="str">
        <f>Tirage[[#This Row],[P1]]&amp;"c"&amp;Tirage[[#This Row],[A2]]</f>
        <v>Cc8</v>
      </c>
      <c r="S52" s="8" t="str">
        <f>Tirage[[#This Row],[P2]]&amp;"c"&amp;Tirage[[#This Row],[A1]]</f>
        <v>Fc1</v>
      </c>
      <c r="T52" s="8" t="str">
        <f>IF(Tirage[[#This Row],[P1]]&lt;Tirage[[#This Row],[P2]],Tirage[[#This Row],[P1]],Tirage[[#This Row],[P2]])&amp;"c"&amp;IF(Tirage[[#This Row],[P1]]&gt;Tirage[[#This Row],[P2]],Tirage[[#This Row],[P1]],Tirage[[#This Row],[P2]])</f>
        <v>CcF</v>
      </c>
      <c r="U52" s="9" t="str">
        <f>IF(Tirage[[#This Row],[A1]]&lt;Tirage[[#This Row],[A2]],Tirage[[#This Row],[A1]],Tirage[[#This Row],[A2]])&amp;"c"&amp;IF(Tirage[[#This Row],[A1]]&gt;Tirage[[#This Row],[A2]],Tirage[[#This Row],[A1]],Tirage[[#This Row],[A2]])</f>
        <v>1c8</v>
      </c>
      <c r="V52" s="26" t="str">
        <f>IF(Tirage[[#This Row],[S1]]&lt;&gt;"",IF(Tirage[[#This Row],[S1]]&gt;Tirage[[#This Row],[S2]],Tirage[[#This Row],[P1]],Tirage[[#This Row],[P2]]),"")</f>
        <v/>
      </c>
      <c r="W52" s="27" t="str">
        <f>IF(Tirage[[#This Row],[S1]]&lt;&gt;"",IF(Tirage[[#This Row],[S1]]&gt;Tirage[[#This Row],[S2]],Tirage[[#This Row],[P2]],Tirage[[#This Row],[P1]]),"")</f>
        <v/>
      </c>
      <c r="X52" s="27" t="str">
        <f>IF(Tirage[[#This Row],[S1]]&lt;&gt;"",IF(Tirage[[#This Row],[S1]]&gt;Tirage[[#This Row],[S2]],Tirage[[#This Row],[A1]],Tirage[[#This Row],[A2]]),"")</f>
        <v/>
      </c>
      <c r="Y52" s="27" t="str">
        <f>IF(Tirage[[#This Row],[S1]]&lt;&gt;"",IF(Tirage[[#This Row],[S1]]&gt;Tirage[[#This Row],[S2]],Tirage[[#This Row],[A2]],Tirage[[#This Row],[A1]]),"")</f>
        <v/>
      </c>
      <c r="Z5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3" spans="1:26" x14ac:dyDescent="0.25">
      <c r="A53" s="87" t="str">
        <f>Tirage[[#This Row],[T]]&amp;"-"&amp;Tirage[[#This Row],[Match]]</f>
        <v>7-4</v>
      </c>
      <c r="B53" s="7">
        <v>7</v>
      </c>
      <c r="C53" s="87">
        <v>4</v>
      </c>
      <c r="D53" s="89">
        <v>4</v>
      </c>
      <c r="E53" s="8" t="s">
        <v>24</v>
      </c>
      <c r="F53" s="8">
        <v>11</v>
      </c>
      <c r="G53" s="8" t="s">
        <v>30</v>
      </c>
      <c r="H53" s="8">
        <v>14</v>
      </c>
      <c r="I53" s="16" t="str">
        <f>VLOOKUP(E53,Pro[],2)</f>
        <v>Pro 9</v>
      </c>
      <c r="J53" s="8" t="str">
        <f>VLOOKUP(F53,Am[],2)</f>
        <v>Amateur 11</v>
      </c>
      <c r="K53" s="92"/>
      <c r="L53" s="19" t="s">
        <v>10</v>
      </c>
      <c r="M53" s="92"/>
      <c r="N53" s="8" t="str">
        <f>VLOOKUP(G53,Pro[],2)</f>
        <v>Pro 15</v>
      </c>
      <c r="O53" s="9" t="str">
        <f>VLOOKUP(H53,Am[],2)</f>
        <v>Amateur 14</v>
      </c>
      <c r="P53" s="16" t="str">
        <f>Tirage[[#This Row],[P1]]&amp;"&amp;"&amp;Tirage[[#This Row],[A1]]</f>
        <v>I&amp;11</v>
      </c>
      <c r="Q53" s="8" t="str">
        <f>Tirage[[#This Row],[P2]]&amp;"&amp;"&amp;Tirage[[#This Row],[A2]]</f>
        <v>O&amp;14</v>
      </c>
      <c r="R53" s="8" t="str">
        <f>Tirage[[#This Row],[P1]]&amp;"c"&amp;Tirage[[#This Row],[A2]]</f>
        <v>Ic14</v>
      </c>
      <c r="S53" s="8" t="str">
        <f>Tirage[[#This Row],[P2]]&amp;"c"&amp;Tirage[[#This Row],[A1]]</f>
        <v>Oc11</v>
      </c>
      <c r="T53" s="8" t="str">
        <f>IF(Tirage[[#This Row],[P1]]&lt;Tirage[[#This Row],[P2]],Tirage[[#This Row],[P1]],Tirage[[#This Row],[P2]])&amp;"c"&amp;IF(Tirage[[#This Row],[P1]]&gt;Tirage[[#This Row],[P2]],Tirage[[#This Row],[P1]],Tirage[[#This Row],[P2]])</f>
        <v>IcO</v>
      </c>
      <c r="U53" s="9" t="str">
        <f>IF(Tirage[[#This Row],[A1]]&lt;Tirage[[#This Row],[A2]],Tirage[[#This Row],[A1]],Tirage[[#This Row],[A2]])&amp;"c"&amp;IF(Tirage[[#This Row],[A1]]&gt;Tirage[[#This Row],[A2]],Tirage[[#This Row],[A1]],Tirage[[#This Row],[A2]])</f>
        <v>11c14</v>
      </c>
      <c r="V53" s="26" t="str">
        <f>IF(Tirage[[#This Row],[S1]]&lt;&gt;"",IF(Tirage[[#This Row],[S1]]&gt;Tirage[[#This Row],[S2]],Tirage[[#This Row],[P1]],Tirage[[#This Row],[P2]]),"")</f>
        <v/>
      </c>
      <c r="W53" s="27" t="str">
        <f>IF(Tirage[[#This Row],[S1]]&lt;&gt;"",IF(Tirage[[#This Row],[S1]]&gt;Tirage[[#This Row],[S2]],Tirage[[#This Row],[P2]],Tirage[[#This Row],[P1]]),"")</f>
        <v/>
      </c>
      <c r="X53" s="27" t="str">
        <f>IF(Tirage[[#This Row],[S1]]&lt;&gt;"",IF(Tirage[[#This Row],[S1]]&gt;Tirage[[#This Row],[S2]],Tirage[[#This Row],[A1]],Tirage[[#This Row],[A2]]),"")</f>
        <v/>
      </c>
      <c r="Y53" s="27" t="str">
        <f>IF(Tirage[[#This Row],[S1]]&lt;&gt;"",IF(Tirage[[#This Row],[S1]]&gt;Tirage[[#This Row],[S2]],Tirage[[#This Row],[A2]],Tirage[[#This Row],[A1]]),"")</f>
        <v/>
      </c>
      <c r="Z5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4" spans="1:26" x14ac:dyDescent="0.25">
      <c r="A54" s="87" t="str">
        <f>Tirage[[#This Row],[T]]&amp;"-"&amp;Tirage[[#This Row],[Match]]</f>
        <v>7-5</v>
      </c>
      <c r="B54" s="7">
        <v>7</v>
      </c>
      <c r="C54" s="87">
        <v>5</v>
      </c>
      <c r="D54" s="89">
        <v>5</v>
      </c>
      <c r="E54" s="8" t="s">
        <v>19</v>
      </c>
      <c r="F54" s="8">
        <v>2</v>
      </c>
      <c r="G54" s="8" t="s">
        <v>20</v>
      </c>
      <c r="H54" s="8">
        <v>7</v>
      </c>
      <c r="I54" s="16" t="str">
        <f>VLOOKUP(E54,Pro[],2)</f>
        <v>Pro 4</v>
      </c>
      <c r="J54" s="8" t="str">
        <f>VLOOKUP(F54,Am[],2)</f>
        <v>Amateur 2</v>
      </c>
      <c r="K54" s="92"/>
      <c r="L54" s="19" t="s">
        <v>10</v>
      </c>
      <c r="M54" s="92"/>
      <c r="N54" s="8" t="str">
        <f>VLOOKUP(G54,Pro[],2)</f>
        <v>Pro 5</v>
      </c>
      <c r="O54" s="9" t="str">
        <f>VLOOKUP(H54,Am[],2)</f>
        <v>Amateur 7</v>
      </c>
      <c r="P54" s="16" t="str">
        <f>Tirage[[#This Row],[P1]]&amp;"&amp;"&amp;Tirage[[#This Row],[A1]]</f>
        <v>D&amp;2</v>
      </c>
      <c r="Q54" s="8" t="str">
        <f>Tirage[[#This Row],[P2]]&amp;"&amp;"&amp;Tirage[[#This Row],[A2]]</f>
        <v>E&amp;7</v>
      </c>
      <c r="R54" s="8" t="str">
        <f>Tirage[[#This Row],[P1]]&amp;"c"&amp;Tirage[[#This Row],[A2]]</f>
        <v>Dc7</v>
      </c>
      <c r="S54" s="8" t="str">
        <f>Tirage[[#This Row],[P2]]&amp;"c"&amp;Tirage[[#This Row],[A1]]</f>
        <v>Ec2</v>
      </c>
      <c r="T54" s="8" t="str">
        <f>IF(Tirage[[#This Row],[P1]]&lt;Tirage[[#This Row],[P2]],Tirage[[#This Row],[P1]],Tirage[[#This Row],[P2]])&amp;"c"&amp;IF(Tirage[[#This Row],[P1]]&gt;Tirage[[#This Row],[P2]],Tirage[[#This Row],[P1]],Tirage[[#This Row],[P2]])</f>
        <v>DcE</v>
      </c>
      <c r="U54" s="9" t="str">
        <f>IF(Tirage[[#This Row],[A1]]&lt;Tirage[[#This Row],[A2]],Tirage[[#This Row],[A1]],Tirage[[#This Row],[A2]])&amp;"c"&amp;IF(Tirage[[#This Row],[A1]]&gt;Tirage[[#This Row],[A2]],Tirage[[#This Row],[A1]],Tirage[[#This Row],[A2]])</f>
        <v>2c7</v>
      </c>
      <c r="V54" s="26" t="str">
        <f>IF(Tirage[[#This Row],[S1]]&lt;&gt;"",IF(Tirage[[#This Row],[S1]]&gt;Tirage[[#This Row],[S2]],Tirage[[#This Row],[P1]],Tirage[[#This Row],[P2]]),"")</f>
        <v/>
      </c>
      <c r="W54" s="27" t="str">
        <f>IF(Tirage[[#This Row],[S1]]&lt;&gt;"",IF(Tirage[[#This Row],[S1]]&gt;Tirage[[#This Row],[S2]],Tirage[[#This Row],[P2]],Tirage[[#This Row],[P1]]),"")</f>
        <v/>
      </c>
      <c r="X54" s="27" t="str">
        <f>IF(Tirage[[#This Row],[S1]]&lt;&gt;"",IF(Tirage[[#This Row],[S1]]&gt;Tirage[[#This Row],[S2]],Tirage[[#This Row],[A1]],Tirage[[#This Row],[A2]]),"")</f>
        <v/>
      </c>
      <c r="Y54" s="27" t="str">
        <f>IF(Tirage[[#This Row],[S1]]&lt;&gt;"",IF(Tirage[[#This Row],[S1]]&gt;Tirage[[#This Row],[S2]],Tirage[[#This Row],[A2]],Tirage[[#This Row],[A1]]),"")</f>
        <v/>
      </c>
      <c r="Z5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5" spans="1:26" x14ac:dyDescent="0.25">
      <c r="A55" s="87" t="str">
        <f>Tirage[[#This Row],[T]]&amp;"-"&amp;Tirage[[#This Row],[Match]]</f>
        <v>7-6</v>
      </c>
      <c r="B55" s="7">
        <v>7</v>
      </c>
      <c r="C55" s="87">
        <v>6</v>
      </c>
      <c r="D55" s="89">
        <v>6</v>
      </c>
      <c r="E55" s="8" t="s">
        <v>31</v>
      </c>
      <c r="F55" s="8">
        <v>12</v>
      </c>
      <c r="G55" s="8" t="s">
        <v>29</v>
      </c>
      <c r="H55" s="8">
        <v>13</v>
      </c>
      <c r="I55" s="16" t="str">
        <f>VLOOKUP(E55,Pro[],2)</f>
        <v>Pro 16</v>
      </c>
      <c r="J55" s="8" t="str">
        <f>VLOOKUP(F55,Am[],2)</f>
        <v>Amateur 12</v>
      </c>
      <c r="K55" s="92"/>
      <c r="L55" s="19" t="s">
        <v>10</v>
      </c>
      <c r="M55" s="92"/>
      <c r="N55" s="8" t="str">
        <f>VLOOKUP(G55,Pro[],2)</f>
        <v>Pro 14</v>
      </c>
      <c r="O55" s="9" t="str">
        <f>VLOOKUP(H55,Am[],2)</f>
        <v>Amateur 13</v>
      </c>
      <c r="P55" s="16" t="str">
        <f>Tirage[[#This Row],[P1]]&amp;"&amp;"&amp;Tirage[[#This Row],[A1]]</f>
        <v>P&amp;12</v>
      </c>
      <c r="Q55" s="8" t="str">
        <f>Tirage[[#This Row],[P2]]&amp;"&amp;"&amp;Tirage[[#This Row],[A2]]</f>
        <v>N&amp;13</v>
      </c>
      <c r="R55" s="8" t="str">
        <f>Tirage[[#This Row],[P1]]&amp;"c"&amp;Tirage[[#This Row],[A2]]</f>
        <v>Pc13</v>
      </c>
      <c r="S55" s="8" t="str">
        <f>Tirage[[#This Row],[P2]]&amp;"c"&amp;Tirage[[#This Row],[A1]]</f>
        <v>Nc12</v>
      </c>
      <c r="T55" s="8" t="str">
        <f>IF(Tirage[[#This Row],[P1]]&lt;Tirage[[#This Row],[P2]],Tirage[[#This Row],[P1]],Tirage[[#This Row],[P2]])&amp;"c"&amp;IF(Tirage[[#This Row],[P1]]&gt;Tirage[[#This Row],[P2]],Tirage[[#This Row],[P1]],Tirage[[#This Row],[P2]])</f>
        <v>NcP</v>
      </c>
      <c r="U55" s="9" t="str">
        <f>IF(Tirage[[#This Row],[A1]]&lt;Tirage[[#This Row],[A2]],Tirage[[#This Row],[A1]],Tirage[[#This Row],[A2]])&amp;"c"&amp;IF(Tirage[[#This Row],[A1]]&gt;Tirage[[#This Row],[A2]],Tirage[[#This Row],[A1]],Tirage[[#This Row],[A2]])</f>
        <v>12c13</v>
      </c>
      <c r="V55" s="26" t="str">
        <f>IF(Tirage[[#This Row],[S1]]&lt;&gt;"",IF(Tirage[[#This Row],[S1]]&gt;Tirage[[#This Row],[S2]],Tirage[[#This Row],[P1]],Tirage[[#This Row],[P2]]),"")</f>
        <v/>
      </c>
      <c r="W55" s="27" t="str">
        <f>IF(Tirage[[#This Row],[S1]]&lt;&gt;"",IF(Tirage[[#This Row],[S1]]&gt;Tirage[[#This Row],[S2]],Tirage[[#This Row],[P2]],Tirage[[#This Row],[P1]]),"")</f>
        <v/>
      </c>
      <c r="X55" s="27" t="str">
        <f>IF(Tirage[[#This Row],[S1]]&lt;&gt;"",IF(Tirage[[#This Row],[S1]]&gt;Tirage[[#This Row],[S2]],Tirage[[#This Row],[A1]],Tirage[[#This Row],[A2]]),"")</f>
        <v/>
      </c>
      <c r="Y55" s="27" t="str">
        <f>IF(Tirage[[#This Row],[S1]]&lt;&gt;"",IF(Tirage[[#This Row],[S1]]&gt;Tirage[[#This Row],[S2]],Tirage[[#This Row],[A2]],Tirage[[#This Row],[A1]]),"")</f>
        <v/>
      </c>
      <c r="Z5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6" spans="1:26" x14ac:dyDescent="0.25">
      <c r="A56" s="87" t="str">
        <f>Tirage[[#This Row],[T]]&amp;"-"&amp;Tirage[[#This Row],[Match]]</f>
        <v>7-7</v>
      </c>
      <c r="B56" s="7">
        <v>7</v>
      </c>
      <c r="C56" s="87">
        <v>7</v>
      </c>
      <c r="D56" s="89">
        <v>7</v>
      </c>
      <c r="E56" s="8" t="s">
        <v>26</v>
      </c>
      <c r="F56" s="8">
        <v>10</v>
      </c>
      <c r="G56" s="8" t="s">
        <v>27</v>
      </c>
      <c r="H56" s="8">
        <v>15</v>
      </c>
      <c r="I56" s="16" t="str">
        <f>VLOOKUP(E56,Pro[],2)</f>
        <v>Pro 11</v>
      </c>
      <c r="J56" s="8" t="str">
        <f>VLOOKUP(F56,Am[],2)</f>
        <v>Amateur 10</v>
      </c>
      <c r="K56" s="92"/>
      <c r="L56" s="19" t="s">
        <v>10</v>
      </c>
      <c r="M56" s="92"/>
      <c r="N56" s="8" t="str">
        <f>VLOOKUP(G56,Pro[],2)</f>
        <v>Pro 12</v>
      </c>
      <c r="O56" s="9" t="str">
        <f>VLOOKUP(H56,Am[],2)</f>
        <v>Amateur 15</v>
      </c>
      <c r="P56" s="16" t="str">
        <f>Tirage[[#This Row],[P1]]&amp;"&amp;"&amp;Tirage[[#This Row],[A1]]</f>
        <v>K&amp;10</v>
      </c>
      <c r="Q56" s="8" t="str">
        <f>Tirage[[#This Row],[P2]]&amp;"&amp;"&amp;Tirage[[#This Row],[A2]]</f>
        <v>L&amp;15</v>
      </c>
      <c r="R56" s="8" t="str">
        <f>Tirage[[#This Row],[P1]]&amp;"c"&amp;Tirage[[#This Row],[A2]]</f>
        <v>Kc15</v>
      </c>
      <c r="S56" s="8" t="str">
        <f>Tirage[[#This Row],[P2]]&amp;"c"&amp;Tirage[[#This Row],[A1]]</f>
        <v>Lc10</v>
      </c>
      <c r="T56" s="8" t="str">
        <f>IF(Tirage[[#This Row],[P1]]&lt;Tirage[[#This Row],[P2]],Tirage[[#This Row],[P1]],Tirage[[#This Row],[P2]])&amp;"c"&amp;IF(Tirage[[#This Row],[P1]]&gt;Tirage[[#This Row],[P2]],Tirage[[#This Row],[P1]],Tirage[[#This Row],[P2]])</f>
        <v>KcL</v>
      </c>
      <c r="U56" s="9" t="str">
        <f>IF(Tirage[[#This Row],[A1]]&lt;Tirage[[#This Row],[A2]],Tirage[[#This Row],[A1]],Tirage[[#This Row],[A2]])&amp;"c"&amp;IF(Tirage[[#This Row],[A1]]&gt;Tirage[[#This Row],[A2]],Tirage[[#This Row],[A1]],Tirage[[#This Row],[A2]])</f>
        <v>10c15</v>
      </c>
      <c r="V56" s="26" t="str">
        <f>IF(Tirage[[#This Row],[S1]]&lt;&gt;"",IF(Tirage[[#This Row],[S1]]&gt;Tirage[[#This Row],[S2]],Tirage[[#This Row],[P1]],Tirage[[#This Row],[P2]]),"")</f>
        <v/>
      </c>
      <c r="W56" s="27" t="str">
        <f>IF(Tirage[[#This Row],[S1]]&lt;&gt;"",IF(Tirage[[#This Row],[S1]]&gt;Tirage[[#This Row],[S2]],Tirage[[#This Row],[P2]],Tirage[[#This Row],[P1]]),"")</f>
        <v/>
      </c>
      <c r="X56" s="27" t="str">
        <f>IF(Tirage[[#This Row],[S1]]&lt;&gt;"",IF(Tirage[[#This Row],[S1]]&gt;Tirage[[#This Row],[S2]],Tirage[[#This Row],[A1]],Tirage[[#This Row],[A2]]),"")</f>
        <v/>
      </c>
      <c r="Y56" s="27" t="str">
        <f>IF(Tirage[[#This Row],[S1]]&lt;&gt;"",IF(Tirage[[#This Row],[S1]]&gt;Tirage[[#This Row],[S2]],Tirage[[#This Row],[A2]],Tirage[[#This Row],[A1]]),"")</f>
        <v/>
      </c>
      <c r="Z5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7" spans="1:26" ht="15.75" thickBot="1" x14ac:dyDescent="0.3">
      <c r="A57" s="88" t="str">
        <f>Tirage[[#This Row],[T]]&amp;"-"&amp;Tirage[[#This Row],[Match]]</f>
        <v>7-8</v>
      </c>
      <c r="B57" s="10">
        <v>7</v>
      </c>
      <c r="C57" s="88">
        <v>8</v>
      </c>
      <c r="D57" s="90">
        <v>8</v>
      </c>
      <c r="E57" s="11" t="s">
        <v>25</v>
      </c>
      <c r="F57" s="11">
        <v>9</v>
      </c>
      <c r="G57" s="11" t="s">
        <v>28</v>
      </c>
      <c r="H57" s="11">
        <v>16</v>
      </c>
      <c r="I57" s="17" t="str">
        <f>VLOOKUP(E57,Pro[],2)</f>
        <v>Pro 10</v>
      </c>
      <c r="J57" s="11" t="str">
        <f>VLOOKUP(F57,Am[],2)</f>
        <v>Amateur 9</v>
      </c>
      <c r="K57" s="93"/>
      <c r="L57" s="20" t="s">
        <v>10</v>
      </c>
      <c r="M57" s="93"/>
      <c r="N57" s="11" t="str">
        <f>VLOOKUP(G57,Pro[],2)</f>
        <v>Pro 13</v>
      </c>
      <c r="O57" s="12" t="str">
        <f>VLOOKUP(H57,Am[],2)</f>
        <v>Amateur 16</v>
      </c>
      <c r="P57" s="16" t="str">
        <f>Tirage[[#This Row],[P1]]&amp;"&amp;"&amp;Tirage[[#This Row],[A1]]</f>
        <v>J&amp;9</v>
      </c>
      <c r="Q57" s="8" t="str">
        <f>Tirage[[#This Row],[P2]]&amp;"&amp;"&amp;Tirage[[#This Row],[A2]]</f>
        <v>M&amp;16</v>
      </c>
      <c r="R57" s="8" t="str">
        <f>Tirage[[#This Row],[P1]]&amp;"c"&amp;Tirage[[#This Row],[A2]]</f>
        <v>Jc16</v>
      </c>
      <c r="S57" s="8" t="str">
        <f>Tirage[[#This Row],[P2]]&amp;"c"&amp;Tirage[[#This Row],[A1]]</f>
        <v>Mc9</v>
      </c>
      <c r="T57" s="8" t="str">
        <f>IF(Tirage[[#This Row],[P1]]&lt;Tirage[[#This Row],[P2]],Tirage[[#This Row],[P1]],Tirage[[#This Row],[P2]])&amp;"c"&amp;IF(Tirage[[#This Row],[P1]]&gt;Tirage[[#This Row],[P2]],Tirage[[#This Row],[P1]],Tirage[[#This Row],[P2]])</f>
        <v>JcM</v>
      </c>
      <c r="U57" s="9" t="str">
        <f>IF(Tirage[[#This Row],[A1]]&lt;Tirage[[#This Row],[A2]],Tirage[[#This Row],[A1]],Tirage[[#This Row],[A2]])&amp;"c"&amp;IF(Tirage[[#This Row],[A1]]&gt;Tirage[[#This Row],[A2]],Tirage[[#This Row],[A1]],Tirage[[#This Row],[A2]])</f>
        <v>9c16</v>
      </c>
      <c r="V57" s="26" t="str">
        <f>IF(Tirage[[#This Row],[S1]]&lt;&gt;"",IF(Tirage[[#This Row],[S1]]&gt;Tirage[[#This Row],[S2]],Tirage[[#This Row],[P1]],Tirage[[#This Row],[P2]]),"")</f>
        <v/>
      </c>
      <c r="W57" s="27" t="str">
        <f>IF(Tirage[[#This Row],[S1]]&lt;&gt;"",IF(Tirage[[#This Row],[S1]]&gt;Tirage[[#This Row],[S2]],Tirage[[#This Row],[P2]],Tirage[[#This Row],[P1]]),"")</f>
        <v/>
      </c>
      <c r="X57" s="27" t="str">
        <f>IF(Tirage[[#This Row],[S1]]&lt;&gt;"",IF(Tirage[[#This Row],[S1]]&gt;Tirage[[#This Row],[S2]],Tirage[[#This Row],[A1]],Tirage[[#This Row],[A2]]),"")</f>
        <v/>
      </c>
      <c r="Y57" s="27" t="str">
        <f>IF(Tirage[[#This Row],[S1]]&lt;&gt;"",IF(Tirage[[#This Row],[S1]]&gt;Tirage[[#This Row],[S2]],Tirage[[#This Row],[A2]],Tirage[[#This Row],[A1]]),"")</f>
        <v/>
      </c>
      <c r="Z5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58" spans="1:26" x14ac:dyDescent="0.25">
      <c r="A58" s="87" t="str">
        <f>Tirage[[#This Row],[T]]&amp;"-"&amp;Tirage[[#This Row],[Match]]</f>
        <v>8-1</v>
      </c>
      <c r="B58" s="4">
        <v>8</v>
      </c>
      <c r="C58" s="87">
        <v>1</v>
      </c>
      <c r="D58" s="89">
        <v>1</v>
      </c>
      <c r="E58" s="5" t="s">
        <v>19</v>
      </c>
      <c r="F58" s="5">
        <v>15</v>
      </c>
      <c r="G58" s="5" t="s">
        <v>28</v>
      </c>
      <c r="H58" s="5">
        <v>1</v>
      </c>
      <c r="I58" s="15" t="str">
        <f>VLOOKUP(E58,Pro[],2)</f>
        <v>Pro 4</v>
      </c>
      <c r="J58" s="5" t="str">
        <f>VLOOKUP(F58,Am[],2)</f>
        <v>Amateur 15</v>
      </c>
      <c r="K58" s="94"/>
      <c r="L58" s="18" t="s">
        <v>10</v>
      </c>
      <c r="M58" s="94"/>
      <c r="N58" s="5" t="str">
        <f>VLOOKUP(G58,Pro[],2)</f>
        <v>Pro 13</v>
      </c>
      <c r="O58" s="6" t="str">
        <f>VLOOKUP(H58,Am[],2)</f>
        <v>Amateur 1</v>
      </c>
      <c r="P58" s="16" t="str">
        <f>Tirage[[#This Row],[P1]]&amp;"&amp;"&amp;Tirage[[#This Row],[A1]]</f>
        <v>D&amp;15</v>
      </c>
      <c r="Q58" s="8" t="str">
        <f>Tirage[[#This Row],[P2]]&amp;"&amp;"&amp;Tirage[[#This Row],[A2]]</f>
        <v>M&amp;1</v>
      </c>
      <c r="R58" s="8" t="str">
        <f>Tirage[[#This Row],[P1]]&amp;"c"&amp;Tirage[[#This Row],[A2]]</f>
        <v>Dc1</v>
      </c>
      <c r="S58" s="8" t="str">
        <f>Tirage[[#This Row],[P2]]&amp;"c"&amp;Tirage[[#This Row],[A1]]</f>
        <v>Mc15</v>
      </c>
      <c r="T58" s="8" t="str">
        <f>IF(Tirage[[#This Row],[P1]]&lt;Tirage[[#This Row],[P2]],Tirage[[#This Row],[P1]],Tirage[[#This Row],[P2]])&amp;"c"&amp;IF(Tirage[[#This Row],[P1]]&gt;Tirage[[#This Row],[P2]],Tirage[[#This Row],[P1]],Tirage[[#This Row],[P2]])</f>
        <v>DcM</v>
      </c>
      <c r="U58" s="9" t="str">
        <f>IF(Tirage[[#This Row],[A1]]&lt;Tirage[[#This Row],[A2]],Tirage[[#This Row],[A1]],Tirage[[#This Row],[A2]])&amp;"c"&amp;IF(Tirage[[#This Row],[A1]]&gt;Tirage[[#This Row],[A2]],Tirage[[#This Row],[A1]],Tirage[[#This Row],[A2]])</f>
        <v>1c15</v>
      </c>
      <c r="V58" s="13" t="str">
        <f>IF(Tirage[[#This Row],[S1]]&lt;&gt;"",IF(Tirage[[#This Row],[S1]]&gt;Tirage[[#This Row],[S2]],Tirage[[#This Row],[P1]],Tirage[[#This Row],[P2]]),"")</f>
        <v/>
      </c>
      <c r="W58" s="14" t="str">
        <f>IF(Tirage[[#This Row],[S1]]&lt;&gt;"",IF(Tirage[[#This Row],[S1]]&gt;Tirage[[#This Row],[S2]],Tirage[[#This Row],[P2]],Tirage[[#This Row],[P1]]),"")</f>
        <v/>
      </c>
      <c r="X58" s="14" t="str">
        <f>IF(Tirage[[#This Row],[S1]]&lt;&gt;"",IF(Tirage[[#This Row],[S1]]&gt;Tirage[[#This Row],[S2]],Tirage[[#This Row],[A1]],Tirage[[#This Row],[A2]]),"")</f>
        <v/>
      </c>
      <c r="Y58" s="14" t="str">
        <f>IF(Tirage[[#This Row],[S1]]&lt;&gt;"",IF(Tirage[[#This Row],[S1]]&gt;Tirage[[#This Row],[S2]],Tirage[[#This Row],[A2]],Tirage[[#This Row],[A1]]),"")</f>
        <v/>
      </c>
      <c r="Z58" s="25" t="str">
        <f>IF(Tirage[[#This Row],[S1]]&lt;&gt;"",IF(Tirage[[#This Row],[S1]]&gt;Tirage[[#This Row],[S2]],Tirage[[#This Row],[S1]]-Tirage[[#This Row],[S2]],Tirage[[#This Row],[S2]]-Tirage[[#This Row],[S1]]),"")</f>
        <v/>
      </c>
    </row>
    <row r="59" spans="1:26" x14ac:dyDescent="0.25">
      <c r="A59" s="87" t="str">
        <f>Tirage[[#This Row],[T]]&amp;"-"&amp;Tirage[[#This Row],[Match]]</f>
        <v>8-2</v>
      </c>
      <c r="B59" s="7">
        <v>8</v>
      </c>
      <c r="C59" s="87">
        <v>2</v>
      </c>
      <c r="D59" s="89">
        <v>2</v>
      </c>
      <c r="E59" s="8" t="s">
        <v>18</v>
      </c>
      <c r="F59" s="8">
        <v>16</v>
      </c>
      <c r="G59" s="8" t="s">
        <v>27</v>
      </c>
      <c r="H59" s="8">
        <v>2</v>
      </c>
      <c r="I59" s="16" t="str">
        <f>VLOOKUP(E59,Pro[],2)</f>
        <v>Pro 3</v>
      </c>
      <c r="J59" s="8" t="str">
        <f>VLOOKUP(F59,Am[],2)</f>
        <v>Amateur 16</v>
      </c>
      <c r="K59" s="92"/>
      <c r="L59" s="19" t="s">
        <v>10</v>
      </c>
      <c r="M59" s="92"/>
      <c r="N59" s="8" t="str">
        <f>VLOOKUP(G59,Pro[],2)</f>
        <v>Pro 12</v>
      </c>
      <c r="O59" s="9" t="str">
        <f>VLOOKUP(H59,Am[],2)</f>
        <v>Amateur 2</v>
      </c>
      <c r="P59" s="16" t="str">
        <f>Tirage[[#This Row],[P1]]&amp;"&amp;"&amp;Tirage[[#This Row],[A1]]</f>
        <v>C&amp;16</v>
      </c>
      <c r="Q59" s="8" t="str">
        <f>Tirage[[#This Row],[P2]]&amp;"&amp;"&amp;Tirage[[#This Row],[A2]]</f>
        <v>L&amp;2</v>
      </c>
      <c r="R59" s="8" t="str">
        <f>Tirage[[#This Row],[P1]]&amp;"c"&amp;Tirage[[#This Row],[A2]]</f>
        <v>Cc2</v>
      </c>
      <c r="S59" s="8" t="str">
        <f>Tirage[[#This Row],[P2]]&amp;"c"&amp;Tirage[[#This Row],[A1]]</f>
        <v>Lc16</v>
      </c>
      <c r="T59" s="8" t="str">
        <f>IF(Tirage[[#This Row],[P1]]&lt;Tirage[[#This Row],[P2]],Tirage[[#This Row],[P1]],Tirage[[#This Row],[P2]])&amp;"c"&amp;IF(Tirage[[#This Row],[P1]]&gt;Tirage[[#This Row],[P2]],Tirage[[#This Row],[P1]],Tirage[[#This Row],[P2]])</f>
        <v>CcL</v>
      </c>
      <c r="U59" s="9" t="str">
        <f>IF(Tirage[[#This Row],[A1]]&lt;Tirage[[#This Row],[A2]],Tirage[[#This Row],[A1]],Tirage[[#This Row],[A2]])&amp;"c"&amp;IF(Tirage[[#This Row],[A1]]&gt;Tirage[[#This Row],[A2]],Tirage[[#This Row],[A1]],Tirage[[#This Row],[A2]])</f>
        <v>2c16</v>
      </c>
      <c r="V59" s="26" t="str">
        <f>IF(Tirage[[#This Row],[S1]]&lt;&gt;"",IF(Tirage[[#This Row],[S1]]&gt;Tirage[[#This Row],[S2]],Tirage[[#This Row],[P1]],Tirage[[#This Row],[P2]]),"")</f>
        <v/>
      </c>
      <c r="W59" s="27" t="str">
        <f>IF(Tirage[[#This Row],[S1]]&lt;&gt;"",IF(Tirage[[#This Row],[S1]]&gt;Tirage[[#This Row],[S2]],Tirage[[#This Row],[P2]],Tirage[[#This Row],[P1]]),"")</f>
        <v/>
      </c>
      <c r="X59" s="27" t="str">
        <f>IF(Tirage[[#This Row],[S1]]&lt;&gt;"",IF(Tirage[[#This Row],[S1]]&gt;Tirage[[#This Row],[S2]],Tirage[[#This Row],[A1]],Tirage[[#This Row],[A2]]),"")</f>
        <v/>
      </c>
      <c r="Y59" s="27" t="str">
        <f>IF(Tirage[[#This Row],[S1]]&lt;&gt;"",IF(Tirage[[#This Row],[S1]]&gt;Tirage[[#This Row],[S2]],Tirage[[#This Row],[A2]],Tirage[[#This Row],[A1]]),"")</f>
        <v/>
      </c>
      <c r="Z5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0" spans="1:26" x14ac:dyDescent="0.25">
      <c r="A60" s="87" t="str">
        <f>Tirage[[#This Row],[T]]&amp;"-"&amp;Tirage[[#This Row],[Match]]</f>
        <v>8-3</v>
      </c>
      <c r="B60" s="7">
        <v>8</v>
      </c>
      <c r="C60" s="87">
        <v>3</v>
      </c>
      <c r="D60" s="89">
        <v>3</v>
      </c>
      <c r="E60" s="8" t="s">
        <v>16</v>
      </c>
      <c r="F60" s="8">
        <v>14</v>
      </c>
      <c r="G60" s="8" t="s">
        <v>29</v>
      </c>
      <c r="H60" s="8">
        <v>4</v>
      </c>
      <c r="I60" s="16" t="str">
        <f>VLOOKUP(E60,Pro[],2)</f>
        <v>Pro 1</v>
      </c>
      <c r="J60" s="8" t="str">
        <f>VLOOKUP(F60,Am[],2)</f>
        <v>Amateur 14</v>
      </c>
      <c r="K60" s="92"/>
      <c r="L60" s="19" t="s">
        <v>10</v>
      </c>
      <c r="M60" s="92"/>
      <c r="N60" s="8" t="str">
        <f>VLOOKUP(G60,Pro[],2)</f>
        <v>Pro 14</v>
      </c>
      <c r="O60" s="9" t="str">
        <f>VLOOKUP(H60,Am[],2)</f>
        <v>Amateur 4</v>
      </c>
      <c r="P60" s="16" t="str">
        <f>Tirage[[#This Row],[P1]]&amp;"&amp;"&amp;Tirage[[#This Row],[A1]]</f>
        <v>A&amp;14</v>
      </c>
      <c r="Q60" s="8" t="str">
        <f>Tirage[[#This Row],[P2]]&amp;"&amp;"&amp;Tirage[[#This Row],[A2]]</f>
        <v>N&amp;4</v>
      </c>
      <c r="R60" s="8" t="str">
        <f>Tirage[[#This Row],[P1]]&amp;"c"&amp;Tirage[[#This Row],[A2]]</f>
        <v>Ac4</v>
      </c>
      <c r="S60" s="8" t="str">
        <f>Tirage[[#This Row],[P2]]&amp;"c"&amp;Tirage[[#This Row],[A1]]</f>
        <v>Nc14</v>
      </c>
      <c r="T60" s="8" t="str">
        <f>IF(Tirage[[#This Row],[P1]]&lt;Tirage[[#This Row],[P2]],Tirage[[#This Row],[P1]],Tirage[[#This Row],[P2]])&amp;"c"&amp;IF(Tirage[[#This Row],[P1]]&gt;Tirage[[#This Row],[P2]],Tirage[[#This Row],[P1]],Tirage[[#This Row],[P2]])</f>
        <v>AcN</v>
      </c>
      <c r="U60" s="9" t="str">
        <f>IF(Tirage[[#This Row],[A1]]&lt;Tirage[[#This Row],[A2]],Tirage[[#This Row],[A1]],Tirage[[#This Row],[A2]])&amp;"c"&amp;IF(Tirage[[#This Row],[A1]]&gt;Tirage[[#This Row],[A2]],Tirage[[#This Row],[A1]],Tirage[[#This Row],[A2]])</f>
        <v>4c14</v>
      </c>
      <c r="V60" s="26" t="str">
        <f>IF(Tirage[[#This Row],[S1]]&lt;&gt;"",IF(Tirage[[#This Row],[S1]]&gt;Tirage[[#This Row],[S2]],Tirage[[#This Row],[P1]],Tirage[[#This Row],[P2]]),"")</f>
        <v/>
      </c>
      <c r="W60" s="27" t="str">
        <f>IF(Tirage[[#This Row],[S1]]&lt;&gt;"",IF(Tirage[[#This Row],[S1]]&gt;Tirage[[#This Row],[S2]],Tirage[[#This Row],[P2]],Tirage[[#This Row],[P1]]),"")</f>
        <v/>
      </c>
      <c r="X60" s="27" t="str">
        <f>IF(Tirage[[#This Row],[S1]]&lt;&gt;"",IF(Tirage[[#This Row],[S1]]&gt;Tirage[[#This Row],[S2]],Tirage[[#This Row],[A1]],Tirage[[#This Row],[A2]]),"")</f>
        <v/>
      </c>
      <c r="Y60" s="27" t="str">
        <f>IF(Tirage[[#This Row],[S1]]&lt;&gt;"",IF(Tirage[[#This Row],[S1]]&gt;Tirage[[#This Row],[S2]],Tirage[[#This Row],[A2]],Tirage[[#This Row],[A1]]),"")</f>
        <v/>
      </c>
      <c r="Z6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1" spans="1:26" x14ac:dyDescent="0.25">
      <c r="A61" s="87" t="str">
        <f>Tirage[[#This Row],[T]]&amp;"-"&amp;Tirage[[#This Row],[Match]]</f>
        <v>8-4</v>
      </c>
      <c r="B61" s="7">
        <v>8</v>
      </c>
      <c r="C61" s="87">
        <v>4</v>
      </c>
      <c r="D61" s="89">
        <v>4</v>
      </c>
      <c r="E61" s="8" t="s">
        <v>21</v>
      </c>
      <c r="F61" s="8">
        <v>9</v>
      </c>
      <c r="G61" s="8" t="s">
        <v>26</v>
      </c>
      <c r="H61" s="8">
        <v>7</v>
      </c>
      <c r="I61" s="16" t="str">
        <f>VLOOKUP(E61,Pro[],2)</f>
        <v>Pro 6</v>
      </c>
      <c r="J61" s="8" t="str">
        <f>VLOOKUP(F61,Am[],2)</f>
        <v>Amateur 9</v>
      </c>
      <c r="K61" s="92"/>
      <c r="L61" s="19" t="s">
        <v>10</v>
      </c>
      <c r="M61" s="92"/>
      <c r="N61" s="8" t="str">
        <f>VLOOKUP(G61,Pro[],2)</f>
        <v>Pro 11</v>
      </c>
      <c r="O61" s="9" t="str">
        <f>VLOOKUP(H61,Am[],2)</f>
        <v>Amateur 7</v>
      </c>
      <c r="P61" s="16" t="str">
        <f>Tirage[[#This Row],[P1]]&amp;"&amp;"&amp;Tirage[[#This Row],[A1]]</f>
        <v>F&amp;9</v>
      </c>
      <c r="Q61" s="8" t="str">
        <f>Tirage[[#This Row],[P2]]&amp;"&amp;"&amp;Tirage[[#This Row],[A2]]</f>
        <v>K&amp;7</v>
      </c>
      <c r="R61" s="8" t="str">
        <f>Tirage[[#This Row],[P1]]&amp;"c"&amp;Tirage[[#This Row],[A2]]</f>
        <v>Fc7</v>
      </c>
      <c r="S61" s="8" t="str">
        <f>Tirage[[#This Row],[P2]]&amp;"c"&amp;Tirage[[#This Row],[A1]]</f>
        <v>Kc9</v>
      </c>
      <c r="T61" s="8" t="str">
        <f>IF(Tirage[[#This Row],[P1]]&lt;Tirage[[#This Row],[P2]],Tirage[[#This Row],[P1]],Tirage[[#This Row],[P2]])&amp;"c"&amp;IF(Tirage[[#This Row],[P1]]&gt;Tirage[[#This Row],[P2]],Tirage[[#This Row],[P1]],Tirage[[#This Row],[P2]])</f>
        <v>FcK</v>
      </c>
      <c r="U61" s="9" t="str">
        <f>IF(Tirage[[#This Row],[A1]]&lt;Tirage[[#This Row],[A2]],Tirage[[#This Row],[A1]],Tirage[[#This Row],[A2]])&amp;"c"&amp;IF(Tirage[[#This Row],[A1]]&gt;Tirage[[#This Row],[A2]],Tirage[[#This Row],[A1]],Tirage[[#This Row],[A2]])</f>
        <v>7c9</v>
      </c>
      <c r="V61" s="26" t="str">
        <f>IF(Tirage[[#This Row],[S1]]&lt;&gt;"",IF(Tirage[[#This Row],[S1]]&gt;Tirage[[#This Row],[S2]],Tirage[[#This Row],[P1]],Tirage[[#This Row],[P2]]),"")</f>
        <v/>
      </c>
      <c r="W61" s="27" t="str">
        <f>IF(Tirage[[#This Row],[S1]]&lt;&gt;"",IF(Tirage[[#This Row],[S1]]&gt;Tirage[[#This Row],[S2]],Tirage[[#This Row],[P2]],Tirage[[#This Row],[P1]]),"")</f>
        <v/>
      </c>
      <c r="X61" s="27" t="str">
        <f>IF(Tirage[[#This Row],[S1]]&lt;&gt;"",IF(Tirage[[#This Row],[S1]]&gt;Tirage[[#This Row],[S2]],Tirage[[#This Row],[A1]],Tirage[[#This Row],[A2]]),"")</f>
        <v/>
      </c>
      <c r="Y61" s="27" t="str">
        <f>IF(Tirage[[#This Row],[S1]]&lt;&gt;"",IF(Tirage[[#This Row],[S1]]&gt;Tirage[[#This Row],[S2]],Tirage[[#This Row],[A2]],Tirage[[#This Row],[A1]]),"")</f>
        <v/>
      </c>
      <c r="Z6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2" spans="1:26" x14ac:dyDescent="0.25">
      <c r="A62" s="87" t="str">
        <f>Tirage[[#This Row],[T]]&amp;"-"&amp;Tirage[[#This Row],[Match]]</f>
        <v>8-5</v>
      </c>
      <c r="B62" s="7">
        <v>8</v>
      </c>
      <c r="C62" s="87">
        <v>5</v>
      </c>
      <c r="D62" s="89">
        <v>5</v>
      </c>
      <c r="E62" s="8" t="s">
        <v>22</v>
      </c>
      <c r="F62" s="8">
        <v>12</v>
      </c>
      <c r="G62" s="8" t="s">
        <v>24</v>
      </c>
      <c r="H62" s="8">
        <v>6</v>
      </c>
      <c r="I62" s="16" t="str">
        <f>VLOOKUP(E62,Pro[],2)</f>
        <v>Pro 7</v>
      </c>
      <c r="J62" s="8" t="str">
        <f>VLOOKUP(F62,Am[],2)</f>
        <v>Amateur 12</v>
      </c>
      <c r="K62" s="92"/>
      <c r="L62" s="19" t="s">
        <v>10</v>
      </c>
      <c r="M62" s="92"/>
      <c r="N62" s="8" t="str">
        <f>VLOOKUP(G62,Pro[],2)</f>
        <v>Pro 9</v>
      </c>
      <c r="O62" s="9" t="str">
        <f>VLOOKUP(H62,Am[],2)</f>
        <v>Amateur 6</v>
      </c>
      <c r="P62" s="16" t="str">
        <f>Tirage[[#This Row],[P1]]&amp;"&amp;"&amp;Tirage[[#This Row],[A1]]</f>
        <v>G&amp;12</v>
      </c>
      <c r="Q62" s="8" t="str">
        <f>Tirage[[#This Row],[P2]]&amp;"&amp;"&amp;Tirage[[#This Row],[A2]]</f>
        <v>I&amp;6</v>
      </c>
      <c r="R62" s="8" t="str">
        <f>Tirage[[#This Row],[P1]]&amp;"c"&amp;Tirage[[#This Row],[A2]]</f>
        <v>Gc6</v>
      </c>
      <c r="S62" s="8" t="str">
        <f>Tirage[[#This Row],[P2]]&amp;"c"&amp;Tirage[[#This Row],[A1]]</f>
        <v>Ic12</v>
      </c>
      <c r="T62" s="8" t="str">
        <f>IF(Tirage[[#This Row],[P1]]&lt;Tirage[[#This Row],[P2]],Tirage[[#This Row],[P1]],Tirage[[#This Row],[P2]])&amp;"c"&amp;IF(Tirage[[#This Row],[P1]]&gt;Tirage[[#This Row],[P2]],Tirage[[#This Row],[P1]],Tirage[[#This Row],[P2]])</f>
        <v>GcI</v>
      </c>
      <c r="U62" s="9" t="str">
        <f>IF(Tirage[[#This Row],[A1]]&lt;Tirage[[#This Row],[A2]],Tirage[[#This Row],[A1]],Tirage[[#This Row],[A2]])&amp;"c"&amp;IF(Tirage[[#This Row],[A1]]&gt;Tirage[[#This Row],[A2]],Tirage[[#This Row],[A1]],Tirage[[#This Row],[A2]])</f>
        <v>6c12</v>
      </c>
      <c r="V62" s="26" t="str">
        <f>IF(Tirage[[#This Row],[S1]]&lt;&gt;"",IF(Tirage[[#This Row],[S1]]&gt;Tirage[[#This Row],[S2]],Tirage[[#This Row],[P1]],Tirage[[#This Row],[P2]]),"")</f>
        <v/>
      </c>
      <c r="W62" s="27" t="str">
        <f>IF(Tirage[[#This Row],[S1]]&lt;&gt;"",IF(Tirage[[#This Row],[S1]]&gt;Tirage[[#This Row],[S2]],Tirage[[#This Row],[P2]],Tirage[[#This Row],[P1]]),"")</f>
        <v/>
      </c>
      <c r="X62" s="27" t="str">
        <f>IF(Tirage[[#This Row],[S1]]&lt;&gt;"",IF(Tirage[[#This Row],[S1]]&gt;Tirage[[#This Row],[S2]],Tirage[[#This Row],[A1]],Tirage[[#This Row],[A2]]),"")</f>
        <v/>
      </c>
      <c r="Y62" s="27" t="str">
        <f>IF(Tirage[[#This Row],[S1]]&lt;&gt;"",IF(Tirage[[#This Row],[S1]]&gt;Tirage[[#This Row],[S2]],Tirage[[#This Row],[A2]],Tirage[[#This Row],[A1]]),"")</f>
        <v/>
      </c>
      <c r="Z6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3" spans="1:26" x14ac:dyDescent="0.25">
      <c r="A63" s="87" t="str">
        <f>Tirage[[#This Row],[T]]&amp;"-"&amp;Tirage[[#This Row],[Match]]</f>
        <v>8-6</v>
      </c>
      <c r="B63" s="7">
        <v>8</v>
      </c>
      <c r="C63" s="87">
        <v>6</v>
      </c>
      <c r="D63" s="89">
        <v>6</v>
      </c>
      <c r="E63" s="8" t="s">
        <v>20</v>
      </c>
      <c r="F63" s="8">
        <v>10</v>
      </c>
      <c r="G63" s="8" t="s">
        <v>25</v>
      </c>
      <c r="H63" s="8">
        <v>8</v>
      </c>
      <c r="I63" s="16" t="str">
        <f>VLOOKUP(E63,Pro[],2)</f>
        <v>Pro 5</v>
      </c>
      <c r="J63" s="8" t="str">
        <f>VLOOKUP(F63,Am[],2)</f>
        <v>Amateur 10</v>
      </c>
      <c r="K63" s="92"/>
      <c r="L63" s="19" t="s">
        <v>10</v>
      </c>
      <c r="M63" s="92"/>
      <c r="N63" s="8" t="str">
        <f>VLOOKUP(G63,Pro[],2)</f>
        <v>Pro 10</v>
      </c>
      <c r="O63" s="9" t="str">
        <f>VLOOKUP(H63,Am[],2)</f>
        <v>Amateur 8</v>
      </c>
      <c r="P63" s="16" t="str">
        <f>Tirage[[#This Row],[P1]]&amp;"&amp;"&amp;Tirage[[#This Row],[A1]]</f>
        <v>E&amp;10</v>
      </c>
      <c r="Q63" s="8" t="str">
        <f>Tirage[[#This Row],[P2]]&amp;"&amp;"&amp;Tirage[[#This Row],[A2]]</f>
        <v>J&amp;8</v>
      </c>
      <c r="R63" s="8" t="str">
        <f>Tirage[[#This Row],[P1]]&amp;"c"&amp;Tirage[[#This Row],[A2]]</f>
        <v>Ec8</v>
      </c>
      <c r="S63" s="8" t="str">
        <f>Tirage[[#This Row],[P2]]&amp;"c"&amp;Tirage[[#This Row],[A1]]</f>
        <v>Jc10</v>
      </c>
      <c r="T63" s="8" t="str">
        <f>IF(Tirage[[#This Row],[P1]]&lt;Tirage[[#This Row],[P2]],Tirage[[#This Row],[P1]],Tirage[[#This Row],[P2]])&amp;"c"&amp;IF(Tirage[[#This Row],[P1]]&gt;Tirage[[#This Row],[P2]],Tirage[[#This Row],[P1]],Tirage[[#This Row],[P2]])</f>
        <v>EcJ</v>
      </c>
      <c r="U63" s="9" t="str">
        <f>IF(Tirage[[#This Row],[A1]]&lt;Tirage[[#This Row],[A2]],Tirage[[#This Row],[A1]],Tirage[[#This Row],[A2]])&amp;"c"&amp;IF(Tirage[[#This Row],[A1]]&gt;Tirage[[#This Row],[A2]],Tirage[[#This Row],[A1]],Tirage[[#This Row],[A2]])</f>
        <v>8c10</v>
      </c>
      <c r="V63" s="26" t="str">
        <f>IF(Tirage[[#This Row],[S1]]&lt;&gt;"",IF(Tirage[[#This Row],[S1]]&gt;Tirage[[#This Row],[S2]],Tirage[[#This Row],[P1]],Tirage[[#This Row],[P2]]),"")</f>
        <v/>
      </c>
      <c r="W63" s="27" t="str">
        <f>IF(Tirage[[#This Row],[S1]]&lt;&gt;"",IF(Tirage[[#This Row],[S1]]&gt;Tirage[[#This Row],[S2]],Tirage[[#This Row],[P2]],Tirage[[#This Row],[P1]]),"")</f>
        <v/>
      </c>
      <c r="X63" s="27" t="str">
        <f>IF(Tirage[[#This Row],[S1]]&lt;&gt;"",IF(Tirage[[#This Row],[S1]]&gt;Tirage[[#This Row],[S2]],Tirage[[#This Row],[A1]],Tirage[[#This Row],[A2]]),"")</f>
        <v/>
      </c>
      <c r="Y63" s="27" t="str">
        <f>IF(Tirage[[#This Row],[S1]]&lt;&gt;"",IF(Tirage[[#This Row],[S1]]&gt;Tirage[[#This Row],[S2]],Tirage[[#This Row],[A2]],Tirage[[#This Row],[A1]]),"")</f>
        <v/>
      </c>
      <c r="Z6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4" spans="1:26" x14ac:dyDescent="0.25">
      <c r="A64" s="87" t="str">
        <f>Tirage[[#This Row],[T]]&amp;"-"&amp;Tirage[[#This Row],[Match]]</f>
        <v>8-7</v>
      </c>
      <c r="B64" s="7">
        <v>8</v>
      </c>
      <c r="C64" s="87">
        <v>7</v>
      </c>
      <c r="D64" s="89">
        <v>7</v>
      </c>
      <c r="E64" s="8" t="s">
        <v>17</v>
      </c>
      <c r="F64" s="8">
        <v>13</v>
      </c>
      <c r="G64" s="8" t="s">
        <v>30</v>
      </c>
      <c r="H64" s="8">
        <v>3</v>
      </c>
      <c r="I64" s="16" t="str">
        <f>VLOOKUP(E64,Pro[],2)</f>
        <v>Pro 2</v>
      </c>
      <c r="J64" s="8" t="str">
        <f>VLOOKUP(F64,Am[],2)</f>
        <v>Amateur 13</v>
      </c>
      <c r="K64" s="92"/>
      <c r="L64" s="19" t="s">
        <v>10</v>
      </c>
      <c r="M64" s="92"/>
      <c r="N64" s="8" t="str">
        <f>VLOOKUP(G64,Pro[],2)</f>
        <v>Pro 15</v>
      </c>
      <c r="O64" s="9" t="str">
        <f>VLOOKUP(H64,Am[],2)</f>
        <v>Amateur 3</v>
      </c>
      <c r="P64" s="16" t="str">
        <f>Tirage[[#This Row],[P1]]&amp;"&amp;"&amp;Tirage[[#This Row],[A1]]</f>
        <v>B&amp;13</v>
      </c>
      <c r="Q64" s="8" t="str">
        <f>Tirage[[#This Row],[P2]]&amp;"&amp;"&amp;Tirage[[#This Row],[A2]]</f>
        <v>O&amp;3</v>
      </c>
      <c r="R64" s="8" t="str">
        <f>Tirage[[#This Row],[P1]]&amp;"c"&amp;Tirage[[#This Row],[A2]]</f>
        <v>Bc3</v>
      </c>
      <c r="S64" s="8" t="str">
        <f>Tirage[[#This Row],[P2]]&amp;"c"&amp;Tirage[[#This Row],[A1]]</f>
        <v>Oc13</v>
      </c>
      <c r="T64" s="8" t="str">
        <f>IF(Tirage[[#This Row],[P1]]&lt;Tirage[[#This Row],[P2]],Tirage[[#This Row],[P1]],Tirage[[#This Row],[P2]])&amp;"c"&amp;IF(Tirage[[#This Row],[P1]]&gt;Tirage[[#This Row],[P2]],Tirage[[#This Row],[P1]],Tirage[[#This Row],[P2]])</f>
        <v>BcO</v>
      </c>
      <c r="U64" s="9" t="str">
        <f>IF(Tirage[[#This Row],[A1]]&lt;Tirage[[#This Row],[A2]],Tirage[[#This Row],[A1]],Tirage[[#This Row],[A2]])&amp;"c"&amp;IF(Tirage[[#This Row],[A1]]&gt;Tirage[[#This Row],[A2]],Tirage[[#This Row],[A1]],Tirage[[#This Row],[A2]])</f>
        <v>3c13</v>
      </c>
      <c r="V64" s="26" t="str">
        <f>IF(Tirage[[#This Row],[S1]]&lt;&gt;"",IF(Tirage[[#This Row],[S1]]&gt;Tirage[[#This Row],[S2]],Tirage[[#This Row],[P1]],Tirage[[#This Row],[P2]]),"")</f>
        <v/>
      </c>
      <c r="W64" s="27" t="str">
        <f>IF(Tirage[[#This Row],[S1]]&lt;&gt;"",IF(Tirage[[#This Row],[S1]]&gt;Tirage[[#This Row],[S2]],Tirage[[#This Row],[P2]],Tirage[[#This Row],[P1]]),"")</f>
        <v/>
      </c>
      <c r="X64" s="27" t="str">
        <f>IF(Tirage[[#This Row],[S1]]&lt;&gt;"",IF(Tirage[[#This Row],[S1]]&gt;Tirage[[#This Row],[S2]],Tirage[[#This Row],[A1]],Tirage[[#This Row],[A2]]),"")</f>
        <v/>
      </c>
      <c r="Y64" s="27" t="str">
        <f>IF(Tirage[[#This Row],[S1]]&lt;&gt;"",IF(Tirage[[#This Row],[S1]]&gt;Tirage[[#This Row],[S2]],Tirage[[#This Row],[A2]],Tirage[[#This Row],[A1]]),"")</f>
        <v/>
      </c>
      <c r="Z6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5" spans="1:26" ht="15.75" thickBot="1" x14ac:dyDescent="0.3">
      <c r="A65" s="88" t="str">
        <f>Tirage[[#This Row],[T]]&amp;"-"&amp;Tirage[[#This Row],[Match]]</f>
        <v>8-8</v>
      </c>
      <c r="B65" s="10">
        <v>8</v>
      </c>
      <c r="C65" s="88">
        <v>8</v>
      </c>
      <c r="D65" s="90">
        <v>8</v>
      </c>
      <c r="E65" s="11" t="s">
        <v>23</v>
      </c>
      <c r="F65" s="11">
        <v>11</v>
      </c>
      <c r="G65" s="11" t="s">
        <v>31</v>
      </c>
      <c r="H65" s="11">
        <v>5</v>
      </c>
      <c r="I65" s="17" t="str">
        <f>VLOOKUP(E65,Pro[],2)</f>
        <v>Pro 8</v>
      </c>
      <c r="J65" s="11" t="str">
        <f>VLOOKUP(F65,Am[],2)</f>
        <v>Amateur 11</v>
      </c>
      <c r="K65" s="93"/>
      <c r="L65" s="20" t="s">
        <v>10</v>
      </c>
      <c r="M65" s="93"/>
      <c r="N65" s="11" t="str">
        <f>VLOOKUP(G65,Pro[],2)</f>
        <v>Pro 16</v>
      </c>
      <c r="O65" s="12" t="str">
        <f>VLOOKUP(H65,Am[],2)</f>
        <v>Amateur 5</v>
      </c>
      <c r="P65" s="16" t="str">
        <f>Tirage[[#This Row],[P1]]&amp;"&amp;"&amp;Tirage[[#This Row],[A1]]</f>
        <v>H&amp;11</v>
      </c>
      <c r="Q65" s="8" t="str">
        <f>Tirage[[#This Row],[P2]]&amp;"&amp;"&amp;Tirage[[#This Row],[A2]]</f>
        <v>P&amp;5</v>
      </c>
      <c r="R65" s="8" t="str">
        <f>Tirage[[#This Row],[P1]]&amp;"c"&amp;Tirage[[#This Row],[A2]]</f>
        <v>Hc5</v>
      </c>
      <c r="S65" s="8" t="str">
        <f>Tirage[[#This Row],[P2]]&amp;"c"&amp;Tirage[[#This Row],[A1]]</f>
        <v>Pc11</v>
      </c>
      <c r="T65" s="8" t="str">
        <f>IF(Tirage[[#This Row],[P1]]&lt;Tirage[[#This Row],[P2]],Tirage[[#This Row],[P1]],Tirage[[#This Row],[P2]])&amp;"c"&amp;IF(Tirage[[#This Row],[P1]]&gt;Tirage[[#This Row],[P2]],Tirage[[#This Row],[P1]],Tirage[[#This Row],[P2]])</f>
        <v>HcP</v>
      </c>
      <c r="U65" s="9" t="str">
        <f>IF(Tirage[[#This Row],[A1]]&lt;Tirage[[#This Row],[A2]],Tirage[[#This Row],[A1]],Tirage[[#This Row],[A2]])&amp;"c"&amp;IF(Tirage[[#This Row],[A1]]&gt;Tirage[[#This Row],[A2]],Tirage[[#This Row],[A1]],Tirage[[#This Row],[A2]])</f>
        <v>5c11</v>
      </c>
      <c r="V65" s="29" t="str">
        <f>IF(Tirage[[#This Row],[S1]]&lt;&gt;"",IF(Tirage[[#This Row],[S1]]&gt;Tirage[[#This Row],[S2]],Tirage[[#This Row],[P1]],Tirage[[#This Row],[P2]]),"")</f>
        <v/>
      </c>
      <c r="W65" s="30" t="str">
        <f>IF(Tirage[[#This Row],[S1]]&lt;&gt;"",IF(Tirage[[#This Row],[S1]]&gt;Tirage[[#This Row],[S2]],Tirage[[#This Row],[P2]],Tirage[[#This Row],[P1]]),"")</f>
        <v/>
      </c>
      <c r="X65" s="30" t="str">
        <f>IF(Tirage[[#This Row],[S1]]&lt;&gt;"",IF(Tirage[[#This Row],[S1]]&gt;Tirage[[#This Row],[S2]],Tirage[[#This Row],[A1]],Tirage[[#This Row],[A2]]),"")</f>
        <v/>
      </c>
      <c r="Y65" s="30" t="str">
        <f>IF(Tirage[[#This Row],[S1]]&lt;&gt;"",IF(Tirage[[#This Row],[S1]]&gt;Tirage[[#This Row],[S2]],Tirage[[#This Row],[A2]],Tirage[[#This Row],[A1]]),"")</f>
        <v/>
      </c>
      <c r="Z65" s="31" t="str">
        <f>IF(Tirage[[#This Row],[S1]]&lt;&gt;"",IF(Tirage[[#This Row],[S1]]&gt;Tirage[[#This Row],[S2]],Tirage[[#This Row],[S1]]-Tirage[[#This Row],[S2]],Tirage[[#This Row],[S2]]-Tirage[[#This Row],[S1]]),"")</f>
        <v/>
      </c>
    </row>
    <row r="66" spans="1:26" x14ac:dyDescent="0.25">
      <c r="A66" s="87" t="str">
        <f>Tirage[[#This Row],[T]]&amp;"-"&amp;Tirage[[#This Row],[Match]]</f>
        <v>9-1</v>
      </c>
      <c r="B66" s="4">
        <v>9</v>
      </c>
      <c r="C66" s="87">
        <v>1</v>
      </c>
      <c r="D66" s="89">
        <v>1</v>
      </c>
      <c r="E66" s="5" t="s">
        <v>16</v>
      </c>
      <c r="F66" s="5">
        <v>5</v>
      </c>
      <c r="G66" s="5" t="s">
        <v>24</v>
      </c>
      <c r="H66" s="5">
        <v>13</v>
      </c>
      <c r="I66" s="15" t="str">
        <f>VLOOKUP(E66,Pro[],2)</f>
        <v>Pro 1</v>
      </c>
      <c r="J66" s="5" t="str">
        <f>VLOOKUP(F66,Am[],2)</f>
        <v>Amateur 5</v>
      </c>
      <c r="K66" s="94"/>
      <c r="L66" s="18" t="s">
        <v>10</v>
      </c>
      <c r="M66" s="94"/>
      <c r="N66" s="5" t="str">
        <f>VLOOKUP(G66,Pro[],2)</f>
        <v>Pro 9</v>
      </c>
      <c r="O66" s="6" t="str">
        <f>VLOOKUP(H66,Am[],2)</f>
        <v>Amateur 13</v>
      </c>
      <c r="P66" s="16" t="str">
        <f>Tirage[[#This Row],[P1]]&amp;"&amp;"&amp;Tirage[[#This Row],[A1]]</f>
        <v>A&amp;5</v>
      </c>
      <c r="Q66" s="8" t="str">
        <f>Tirage[[#This Row],[P2]]&amp;"&amp;"&amp;Tirage[[#This Row],[A2]]</f>
        <v>I&amp;13</v>
      </c>
      <c r="R66" s="8" t="str">
        <f>Tirage[[#This Row],[P1]]&amp;"c"&amp;Tirage[[#This Row],[A2]]</f>
        <v>Ac13</v>
      </c>
      <c r="S66" s="8" t="str">
        <f>Tirage[[#This Row],[P2]]&amp;"c"&amp;Tirage[[#This Row],[A1]]</f>
        <v>Ic5</v>
      </c>
      <c r="T66" s="8" t="str">
        <f>IF(Tirage[[#This Row],[P1]]&lt;Tirage[[#This Row],[P2]],Tirage[[#This Row],[P1]],Tirage[[#This Row],[P2]])&amp;"c"&amp;IF(Tirage[[#This Row],[P1]]&gt;Tirage[[#This Row],[P2]],Tirage[[#This Row],[P1]],Tirage[[#This Row],[P2]])</f>
        <v>AcI</v>
      </c>
      <c r="U66" s="9" t="str">
        <f>IF(Tirage[[#This Row],[A1]]&lt;Tirage[[#This Row],[A2]],Tirage[[#This Row],[A1]],Tirage[[#This Row],[A2]])&amp;"c"&amp;IF(Tirage[[#This Row],[A1]]&gt;Tirage[[#This Row],[A2]],Tirage[[#This Row],[A1]],Tirage[[#This Row],[A2]])</f>
        <v>5c13</v>
      </c>
      <c r="V66" s="26" t="str">
        <f>IF(Tirage[[#This Row],[S1]]&lt;&gt;"",IF(Tirage[[#This Row],[S1]]&gt;Tirage[[#This Row],[S2]],Tirage[[#This Row],[P1]],Tirage[[#This Row],[P2]]),"")</f>
        <v/>
      </c>
      <c r="W66" s="27" t="str">
        <f>IF(Tirage[[#This Row],[S1]]&lt;&gt;"",IF(Tirage[[#This Row],[S1]]&gt;Tirage[[#This Row],[S2]],Tirage[[#This Row],[P2]],Tirage[[#This Row],[P1]]),"")</f>
        <v/>
      </c>
      <c r="X66" s="27" t="str">
        <f>IF(Tirage[[#This Row],[S1]]&lt;&gt;"",IF(Tirage[[#This Row],[S1]]&gt;Tirage[[#This Row],[S2]],Tirage[[#This Row],[A1]],Tirage[[#This Row],[A2]]),"")</f>
        <v/>
      </c>
      <c r="Y66" s="27" t="str">
        <f>IF(Tirage[[#This Row],[S1]]&lt;&gt;"",IF(Tirage[[#This Row],[S1]]&gt;Tirage[[#This Row],[S2]],Tirage[[#This Row],[A2]],Tirage[[#This Row],[A1]]),"")</f>
        <v/>
      </c>
      <c r="Z6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7" spans="1:26" x14ac:dyDescent="0.25">
      <c r="A67" s="87" t="str">
        <f>Tirage[[#This Row],[T]]&amp;"-"&amp;Tirage[[#This Row],[Match]]</f>
        <v>9-2</v>
      </c>
      <c r="B67" s="7">
        <v>9</v>
      </c>
      <c r="C67" s="87">
        <v>2</v>
      </c>
      <c r="D67" s="89">
        <v>2</v>
      </c>
      <c r="E67" s="8" t="s">
        <v>20</v>
      </c>
      <c r="F67" s="8">
        <v>1</v>
      </c>
      <c r="G67" s="8" t="s">
        <v>27</v>
      </c>
      <c r="H67" s="8">
        <v>9</v>
      </c>
      <c r="I67" s="16" t="str">
        <f>VLOOKUP(E67,Pro[],2)</f>
        <v>Pro 5</v>
      </c>
      <c r="J67" s="8" t="str">
        <f>VLOOKUP(F67,Am[],2)</f>
        <v>Amateur 1</v>
      </c>
      <c r="K67" s="92"/>
      <c r="L67" s="19" t="s">
        <v>10</v>
      </c>
      <c r="M67" s="92"/>
      <c r="N67" s="8" t="str">
        <f>VLOOKUP(G67,Pro[],2)</f>
        <v>Pro 12</v>
      </c>
      <c r="O67" s="9" t="str">
        <f>VLOOKUP(H67,Am[],2)</f>
        <v>Amateur 9</v>
      </c>
      <c r="P67" s="16" t="str">
        <f>Tirage[[#This Row],[P1]]&amp;"&amp;"&amp;Tirage[[#This Row],[A1]]</f>
        <v>E&amp;1</v>
      </c>
      <c r="Q67" s="8" t="str">
        <f>Tirage[[#This Row],[P2]]&amp;"&amp;"&amp;Tirage[[#This Row],[A2]]</f>
        <v>L&amp;9</v>
      </c>
      <c r="R67" s="8" t="str">
        <f>Tirage[[#This Row],[P1]]&amp;"c"&amp;Tirage[[#This Row],[A2]]</f>
        <v>Ec9</v>
      </c>
      <c r="S67" s="8" t="str">
        <f>Tirage[[#This Row],[P2]]&amp;"c"&amp;Tirage[[#This Row],[A1]]</f>
        <v>Lc1</v>
      </c>
      <c r="T67" s="8" t="str">
        <f>IF(Tirage[[#This Row],[P1]]&lt;Tirage[[#This Row],[P2]],Tirage[[#This Row],[P1]],Tirage[[#This Row],[P2]])&amp;"c"&amp;IF(Tirage[[#This Row],[P1]]&gt;Tirage[[#This Row],[P2]],Tirage[[#This Row],[P1]],Tirage[[#This Row],[P2]])</f>
        <v>EcL</v>
      </c>
      <c r="U67" s="9" t="str">
        <f>IF(Tirage[[#This Row],[A1]]&lt;Tirage[[#This Row],[A2]],Tirage[[#This Row],[A1]],Tirage[[#This Row],[A2]])&amp;"c"&amp;IF(Tirage[[#This Row],[A1]]&gt;Tirage[[#This Row],[A2]],Tirage[[#This Row],[A1]],Tirage[[#This Row],[A2]])</f>
        <v>1c9</v>
      </c>
      <c r="V67" s="26" t="str">
        <f>IF(Tirage[[#This Row],[S1]]&lt;&gt;"",IF(Tirage[[#This Row],[S1]]&gt;Tirage[[#This Row],[S2]],Tirage[[#This Row],[P1]],Tirage[[#This Row],[P2]]),"")</f>
        <v/>
      </c>
      <c r="W67" s="27" t="str">
        <f>IF(Tirage[[#This Row],[S1]]&lt;&gt;"",IF(Tirage[[#This Row],[S1]]&gt;Tirage[[#This Row],[S2]],Tirage[[#This Row],[P2]],Tirage[[#This Row],[P1]]),"")</f>
        <v/>
      </c>
      <c r="X67" s="27" t="str">
        <f>IF(Tirage[[#This Row],[S1]]&lt;&gt;"",IF(Tirage[[#This Row],[S1]]&gt;Tirage[[#This Row],[S2]],Tirage[[#This Row],[A1]],Tirage[[#This Row],[A2]]),"")</f>
        <v/>
      </c>
      <c r="Y67" s="27" t="str">
        <f>IF(Tirage[[#This Row],[S1]]&lt;&gt;"",IF(Tirage[[#This Row],[S1]]&gt;Tirage[[#This Row],[S2]],Tirage[[#This Row],[A2]],Tirage[[#This Row],[A1]]),"")</f>
        <v/>
      </c>
      <c r="Z6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8" spans="1:26" x14ac:dyDescent="0.25">
      <c r="A68" s="87" t="str">
        <f>Tirage[[#This Row],[T]]&amp;"-"&amp;Tirage[[#This Row],[Match]]</f>
        <v>9-3</v>
      </c>
      <c r="B68" s="7">
        <v>9</v>
      </c>
      <c r="C68" s="87">
        <v>3</v>
      </c>
      <c r="D68" s="89">
        <v>3</v>
      </c>
      <c r="E68" s="8" t="s">
        <v>18</v>
      </c>
      <c r="F68" s="8">
        <v>7</v>
      </c>
      <c r="G68" s="8" t="s">
        <v>25</v>
      </c>
      <c r="H68" s="8">
        <v>15</v>
      </c>
      <c r="I68" s="16" t="str">
        <f>VLOOKUP(E68,Pro[],2)</f>
        <v>Pro 3</v>
      </c>
      <c r="J68" s="8" t="str">
        <f>VLOOKUP(F68,Am[],2)</f>
        <v>Amateur 7</v>
      </c>
      <c r="K68" s="92"/>
      <c r="L68" s="19" t="s">
        <v>10</v>
      </c>
      <c r="M68" s="92"/>
      <c r="N68" s="8" t="str">
        <f>VLOOKUP(G68,Pro[],2)</f>
        <v>Pro 10</v>
      </c>
      <c r="O68" s="9" t="str">
        <f>VLOOKUP(H68,Am[],2)</f>
        <v>Amateur 15</v>
      </c>
      <c r="P68" s="16" t="str">
        <f>Tirage[[#This Row],[P1]]&amp;"&amp;"&amp;Tirage[[#This Row],[A1]]</f>
        <v>C&amp;7</v>
      </c>
      <c r="Q68" s="8" t="str">
        <f>Tirage[[#This Row],[P2]]&amp;"&amp;"&amp;Tirage[[#This Row],[A2]]</f>
        <v>J&amp;15</v>
      </c>
      <c r="R68" s="8" t="str">
        <f>Tirage[[#This Row],[P1]]&amp;"c"&amp;Tirage[[#This Row],[A2]]</f>
        <v>Cc15</v>
      </c>
      <c r="S68" s="8" t="str">
        <f>Tirage[[#This Row],[P2]]&amp;"c"&amp;Tirage[[#This Row],[A1]]</f>
        <v>Jc7</v>
      </c>
      <c r="T68" s="8" t="str">
        <f>IF(Tirage[[#This Row],[P1]]&lt;Tirage[[#This Row],[P2]],Tirage[[#This Row],[P1]],Tirage[[#This Row],[P2]])&amp;"c"&amp;IF(Tirage[[#This Row],[P1]]&gt;Tirage[[#This Row],[P2]],Tirage[[#This Row],[P1]],Tirage[[#This Row],[P2]])</f>
        <v>CcJ</v>
      </c>
      <c r="U68" s="9" t="str">
        <f>IF(Tirage[[#This Row],[A1]]&lt;Tirage[[#This Row],[A2]],Tirage[[#This Row],[A1]],Tirage[[#This Row],[A2]])&amp;"c"&amp;IF(Tirage[[#This Row],[A1]]&gt;Tirage[[#This Row],[A2]],Tirage[[#This Row],[A1]],Tirage[[#This Row],[A2]])</f>
        <v>7c15</v>
      </c>
      <c r="V68" s="26" t="str">
        <f>IF(Tirage[[#This Row],[S1]]&lt;&gt;"",IF(Tirage[[#This Row],[S1]]&gt;Tirage[[#This Row],[S2]],Tirage[[#This Row],[P1]],Tirage[[#This Row],[P2]]),"")</f>
        <v/>
      </c>
      <c r="W68" s="27" t="str">
        <f>IF(Tirage[[#This Row],[S1]]&lt;&gt;"",IF(Tirage[[#This Row],[S1]]&gt;Tirage[[#This Row],[S2]],Tirage[[#This Row],[P2]],Tirage[[#This Row],[P1]]),"")</f>
        <v/>
      </c>
      <c r="X68" s="27" t="str">
        <f>IF(Tirage[[#This Row],[S1]]&lt;&gt;"",IF(Tirage[[#This Row],[S1]]&gt;Tirage[[#This Row],[S2]],Tirage[[#This Row],[A1]],Tirage[[#This Row],[A2]]),"")</f>
        <v/>
      </c>
      <c r="Y68" s="27" t="str">
        <f>IF(Tirage[[#This Row],[S1]]&lt;&gt;"",IF(Tirage[[#This Row],[S1]]&gt;Tirage[[#This Row],[S2]],Tirage[[#This Row],[A2]],Tirage[[#This Row],[A1]]),"")</f>
        <v/>
      </c>
      <c r="Z6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69" spans="1:26" x14ac:dyDescent="0.25">
      <c r="A69" s="87" t="str">
        <f>Tirage[[#This Row],[T]]&amp;"-"&amp;Tirage[[#This Row],[Match]]</f>
        <v>9-4</v>
      </c>
      <c r="B69" s="7">
        <v>9</v>
      </c>
      <c r="C69" s="87">
        <v>4</v>
      </c>
      <c r="D69" s="89">
        <v>4</v>
      </c>
      <c r="E69" s="8" t="s">
        <v>17</v>
      </c>
      <c r="F69" s="8">
        <v>6</v>
      </c>
      <c r="G69" s="8" t="s">
        <v>31</v>
      </c>
      <c r="H69" s="8">
        <v>14</v>
      </c>
      <c r="I69" s="16" t="str">
        <f>VLOOKUP(E69,Pro[],2)</f>
        <v>Pro 2</v>
      </c>
      <c r="J69" s="8" t="str">
        <f>VLOOKUP(F69,Am[],2)</f>
        <v>Amateur 6</v>
      </c>
      <c r="K69" s="92"/>
      <c r="L69" s="19" t="s">
        <v>10</v>
      </c>
      <c r="M69" s="92"/>
      <c r="N69" s="8" t="str">
        <f>VLOOKUP(G69,Pro[],2)</f>
        <v>Pro 16</v>
      </c>
      <c r="O69" s="9" t="str">
        <f>VLOOKUP(H69,Am[],2)</f>
        <v>Amateur 14</v>
      </c>
      <c r="P69" s="16" t="str">
        <f>Tirage[[#This Row],[P1]]&amp;"&amp;"&amp;Tirage[[#This Row],[A1]]</f>
        <v>B&amp;6</v>
      </c>
      <c r="Q69" s="8" t="str">
        <f>Tirage[[#This Row],[P2]]&amp;"&amp;"&amp;Tirage[[#This Row],[A2]]</f>
        <v>P&amp;14</v>
      </c>
      <c r="R69" s="8" t="str">
        <f>Tirage[[#This Row],[P1]]&amp;"c"&amp;Tirage[[#This Row],[A2]]</f>
        <v>Bc14</v>
      </c>
      <c r="S69" s="8" t="str">
        <f>Tirage[[#This Row],[P2]]&amp;"c"&amp;Tirage[[#This Row],[A1]]</f>
        <v>Pc6</v>
      </c>
      <c r="T69" s="8" t="str">
        <f>IF(Tirage[[#This Row],[P1]]&lt;Tirage[[#This Row],[P2]],Tirage[[#This Row],[P1]],Tirage[[#This Row],[P2]])&amp;"c"&amp;IF(Tirage[[#This Row],[P1]]&gt;Tirage[[#This Row],[P2]],Tirage[[#This Row],[P1]],Tirage[[#This Row],[P2]])</f>
        <v>BcP</v>
      </c>
      <c r="U69" s="9" t="str">
        <f>IF(Tirage[[#This Row],[A1]]&lt;Tirage[[#This Row],[A2]],Tirage[[#This Row],[A1]],Tirage[[#This Row],[A2]])&amp;"c"&amp;IF(Tirage[[#This Row],[A1]]&gt;Tirage[[#This Row],[A2]],Tirage[[#This Row],[A1]],Tirage[[#This Row],[A2]])</f>
        <v>6c14</v>
      </c>
      <c r="V69" s="26" t="str">
        <f>IF(Tirage[[#This Row],[S1]]&lt;&gt;"",IF(Tirage[[#This Row],[S1]]&gt;Tirage[[#This Row],[S2]],Tirage[[#This Row],[P1]],Tirage[[#This Row],[P2]]),"")</f>
        <v/>
      </c>
      <c r="W69" s="27" t="str">
        <f>IF(Tirage[[#This Row],[S1]]&lt;&gt;"",IF(Tirage[[#This Row],[S1]]&gt;Tirage[[#This Row],[S2]],Tirage[[#This Row],[P2]],Tirage[[#This Row],[P1]]),"")</f>
        <v/>
      </c>
      <c r="X69" s="27" t="str">
        <f>IF(Tirage[[#This Row],[S1]]&lt;&gt;"",IF(Tirage[[#This Row],[S1]]&gt;Tirage[[#This Row],[S2]],Tirage[[#This Row],[A1]],Tirage[[#This Row],[A2]]),"")</f>
        <v/>
      </c>
      <c r="Y69" s="27" t="str">
        <f>IF(Tirage[[#This Row],[S1]]&lt;&gt;"",IF(Tirage[[#This Row],[S1]]&gt;Tirage[[#This Row],[S2]],Tirage[[#This Row],[A2]],Tirage[[#This Row],[A1]]),"")</f>
        <v/>
      </c>
      <c r="Z6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0" spans="1:26" x14ac:dyDescent="0.25">
      <c r="A70" s="87" t="str">
        <f>Tirage[[#This Row],[T]]&amp;"-"&amp;Tirage[[#This Row],[Match]]</f>
        <v>9-5</v>
      </c>
      <c r="B70" s="7">
        <v>9</v>
      </c>
      <c r="C70" s="87">
        <v>5</v>
      </c>
      <c r="D70" s="89">
        <v>5</v>
      </c>
      <c r="E70" s="8" t="s">
        <v>22</v>
      </c>
      <c r="F70" s="8">
        <v>3</v>
      </c>
      <c r="G70" s="8" t="s">
        <v>29</v>
      </c>
      <c r="H70" s="8">
        <v>11</v>
      </c>
      <c r="I70" s="16" t="str">
        <f>VLOOKUP(E70,Pro[],2)</f>
        <v>Pro 7</v>
      </c>
      <c r="J70" s="8" t="str">
        <f>VLOOKUP(F70,Am[],2)</f>
        <v>Amateur 3</v>
      </c>
      <c r="K70" s="92"/>
      <c r="L70" s="19" t="s">
        <v>10</v>
      </c>
      <c r="M70" s="92"/>
      <c r="N70" s="8" t="str">
        <f>VLOOKUP(G70,Pro[],2)</f>
        <v>Pro 14</v>
      </c>
      <c r="O70" s="9" t="str">
        <f>VLOOKUP(H70,Am[],2)</f>
        <v>Amateur 11</v>
      </c>
      <c r="P70" s="16" t="str">
        <f>Tirage[[#This Row],[P1]]&amp;"&amp;"&amp;Tirage[[#This Row],[A1]]</f>
        <v>G&amp;3</v>
      </c>
      <c r="Q70" s="8" t="str">
        <f>Tirage[[#This Row],[P2]]&amp;"&amp;"&amp;Tirage[[#This Row],[A2]]</f>
        <v>N&amp;11</v>
      </c>
      <c r="R70" s="8" t="str">
        <f>Tirage[[#This Row],[P1]]&amp;"c"&amp;Tirage[[#This Row],[A2]]</f>
        <v>Gc11</v>
      </c>
      <c r="S70" s="8" t="str">
        <f>Tirage[[#This Row],[P2]]&amp;"c"&amp;Tirage[[#This Row],[A1]]</f>
        <v>Nc3</v>
      </c>
      <c r="T70" s="8" t="str">
        <f>IF(Tirage[[#This Row],[P1]]&lt;Tirage[[#This Row],[P2]],Tirage[[#This Row],[P1]],Tirage[[#This Row],[P2]])&amp;"c"&amp;IF(Tirage[[#This Row],[P1]]&gt;Tirage[[#This Row],[P2]],Tirage[[#This Row],[P1]],Tirage[[#This Row],[P2]])</f>
        <v>GcN</v>
      </c>
      <c r="U70" s="9" t="str">
        <f>IF(Tirage[[#This Row],[A1]]&lt;Tirage[[#This Row],[A2]],Tirage[[#This Row],[A1]],Tirage[[#This Row],[A2]])&amp;"c"&amp;IF(Tirage[[#This Row],[A1]]&gt;Tirage[[#This Row],[A2]],Tirage[[#This Row],[A1]],Tirage[[#This Row],[A2]])</f>
        <v>3c11</v>
      </c>
      <c r="V70" s="26" t="str">
        <f>IF(Tirage[[#This Row],[S1]]&lt;&gt;"",IF(Tirage[[#This Row],[S1]]&gt;Tirage[[#This Row],[S2]],Tirage[[#This Row],[P1]],Tirage[[#This Row],[P2]]),"")</f>
        <v/>
      </c>
      <c r="W70" s="27" t="str">
        <f>IF(Tirage[[#This Row],[S1]]&lt;&gt;"",IF(Tirage[[#This Row],[S1]]&gt;Tirage[[#This Row],[S2]],Tirage[[#This Row],[P2]],Tirage[[#This Row],[P1]]),"")</f>
        <v/>
      </c>
      <c r="X70" s="27" t="str">
        <f>IF(Tirage[[#This Row],[S1]]&lt;&gt;"",IF(Tirage[[#This Row],[S1]]&gt;Tirage[[#This Row],[S2]],Tirage[[#This Row],[A1]],Tirage[[#This Row],[A2]]),"")</f>
        <v/>
      </c>
      <c r="Y70" s="27" t="str">
        <f>IF(Tirage[[#This Row],[S1]]&lt;&gt;"",IF(Tirage[[#This Row],[S1]]&gt;Tirage[[#This Row],[S2]],Tirage[[#This Row],[A2]],Tirage[[#This Row],[A1]]),"")</f>
        <v/>
      </c>
      <c r="Z7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1" spans="1:26" x14ac:dyDescent="0.25">
      <c r="A71" s="87" t="str">
        <f>Tirage[[#This Row],[T]]&amp;"-"&amp;Tirage[[#This Row],[Match]]</f>
        <v>9-6</v>
      </c>
      <c r="B71" s="7">
        <v>9</v>
      </c>
      <c r="C71" s="87">
        <v>6</v>
      </c>
      <c r="D71" s="89">
        <v>6</v>
      </c>
      <c r="E71" s="8" t="s">
        <v>23</v>
      </c>
      <c r="F71" s="8">
        <v>4</v>
      </c>
      <c r="G71" s="8" t="s">
        <v>30</v>
      </c>
      <c r="H71" s="8">
        <v>12</v>
      </c>
      <c r="I71" s="16" t="str">
        <f>VLOOKUP(E71,Pro[],2)</f>
        <v>Pro 8</v>
      </c>
      <c r="J71" s="8" t="str">
        <f>VLOOKUP(F71,Am[],2)</f>
        <v>Amateur 4</v>
      </c>
      <c r="K71" s="92"/>
      <c r="L71" s="19" t="s">
        <v>10</v>
      </c>
      <c r="M71" s="92"/>
      <c r="N71" s="8" t="str">
        <f>VLOOKUP(G71,Pro[],2)</f>
        <v>Pro 15</v>
      </c>
      <c r="O71" s="9" t="str">
        <f>VLOOKUP(H71,Am[],2)</f>
        <v>Amateur 12</v>
      </c>
      <c r="P71" s="16" t="str">
        <f>Tirage[[#This Row],[P1]]&amp;"&amp;"&amp;Tirage[[#This Row],[A1]]</f>
        <v>H&amp;4</v>
      </c>
      <c r="Q71" s="8" t="str">
        <f>Tirage[[#This Row],[P2]]&amp;"&amp;"&amp;Tirage[[#This Row],[A2]]</f>
        <v>O&amp;12</v>
      </c>
      <c r="R71" s="8" t="str">
        <f>Tirage[[#This Row],[P1]]&amp;"c"&amp;Tirage[[#This Row],[A2]]</f>
        <v>Hc12</v>
      </c>
      <c r="S71" s="8" t="str">
        <f>Tirage[[#This Row],[P2]]&amp;"c"&amp;Tirage[[#This Row],[A1]]</f>
        <v>Oc4</v>
      </c>
      <c r="T71" s="8" t="str">
        <f>IF(Tirage[[#This Row],[P1]]&lt;Tirage[[#This Row],[P2]],Tirage[[#This Row],[P1]],Tirage[[#This Row],[P2]])&amp;"c"&amp;IF(Tirage[[#This Row],[P1]]&gt;Tirage[[#This Row],[P2]],Tirage[[#This Row],[P1]],Tirage[[#This Row],[P2]])</f>
        <v>HcO</v>
      </c>
      <c r="U71" s="9" t="str">
        <f>IF(Tirage[[#This Row],[A1]]&lt;Tirage[[#This Row],[A2]],Tirage[[#This Row],[A1]],Tirage[[#This Row],[A2]])&amp;"c"&amp;IF(Tirage[[#This Row],[A1]]&gt;Tirage[[#This Row],[A2]],Tirage[[#This Row],[A1]],Tirage[[#This Row],[A2]])</f>
        <v>4c12</v>
      </c>
      <c r="V71" s="26" t="str">
        <f>IF(Tirage[[#This Row],[S1]]&lt;&gt;"",IF(Tirage[[#This Row],[S1]]&gt;Tirage[[#This Row],[S2]],Tirage[[#This Row],[P1]],Tirage[[#This Row],[P2]]),"")</f>
        <v/>
      </c>
      <c r="W71" s="27" t="str">
        <f>IF(Tirage[[#This Row],[S1]]&lt;&gt;"",IF(Tirage[[#This Row],[S1]]&gt;Tirage[[#This Row],[S2]],Tirage[[#This Row],[P2]],Tirage[[#This Row],[P1]]),"")</f>
        <v/>
      </c>
      <c r="X71" s="27" t="str">
        <f>IF(Tirage[[#This Row],[S1]]&lt;&gt;"",IF(Tirage[[#This Row],[S1]]&gt;Tirage[[#This Row],[S2]],Tirage[[#This Row],[A1]],Tirage[[#This Row],[A2]]),"")</f>
        <v/>
      </c>
      <c r="Y71" s="27" t="str">
        <f>IF(Tirage[[#This Row],[S1]]&lt;&gt;"",IF(Tirage[[#This Row],[S1]]&gt;Tirage[[#This Row],[S2]],Tirage[[#This Row],[A2]],Tirage[[#This Row],[A1]]),"")</f>
        <v/>
      </c>
      <c r="Z7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2" spans="1:26" x14ac:dyDescent="0.25">
      <c r="A72" s="87" t="str">
        <f>Tirage[[#This Row],[T]]&amp;"-"&amp;Tirage[[#This Row],[Match]]</f>
        <v>9-7</v>
      </c>
      <c r="B72" s="7">
        <v>9</v>
      </c>
      <c r="C72" s="87">
        <v>7</v>
      </c>
      <c r="D72" s="89">
        <v>7</v>
      </c>
      <c r="E72" s="8" t="s">
        <v>21</v>
      </c>
      <c r="F72" s="8">
        <v>2</v>
      </c>
      <c r="G72" s="8" t="s">
        <v>28</v>
      </c>
      <c r="H72" s="8">
        <v>10</v>
      </c>
      <c r="I72" s="16" t="str">
        <f>VLOOKUP(E72,Pro[],2)</f>
        <v>Pro 6</v>
      </c>
      <c r="J72" s="8" t="str">
        <f>VLOOKUP(F72,Am[],2)</f>
        <v>Amateur 2</v>
      </c>
      <c r="K72" s="92"/>
      <c r="L72" s="19" t="s">
        <v>10</v>
      </c>
      <c r="M72" s="92"/>
      <c r="N72" s="8" t="str">
        <f>VLOOKUP(G72,Pro[],2)</f>
        <v>Pro 13</v>
      </c>
      <c r="O72" s="9" t="str">
        <f>VLOOKUP(H72,Am[],2)</f>
        <v>Amateur 10</v>
      </c>
      <c r="P72" s="16" t="str">
        <f>Tirage[[#This Row],[P1]]&amp;"&amp;"&amp;Tirage[[#This Row],[A1]]</f>
        <v>F&amp;2</v>
      </c>
      <c r="Q72" s="8" t="str">
        <f>Tirage[[#This Row],[P2]]&amp;"&amp;"&amp;Tirage[[#This Row],[A2]]</f>
        <v>M&amp;10</v>
      </c>
      <c r="R72" s="8" t="str">
        <f>Tirage[[#This Row],[P1]]&amp;"c"&amp;Tirage[[#This Row],[A2]]</f>
        <v>Fc10</v>
      </c>
      <c r="S72" s="8" t="str">
        <f>Tirage[[#This Row],[P2]]&amp;"c"&amp;Tirage[[#This Row],[A1]]</f>
        <v>Mc2</v>
      </c>
      <c r="T72" s="8" t="str">
        <f>IF(Tirage[[#This Row],[P1]]&lt;Tirage[[#This Row],[P2]],Tirage[[#This Row],[P1]],Tirage[[#This Row],[P2]])&amp;"c"&amp;IF(Tirage[[#This Row],[P1]]&gt;Tirage[[#This Row],[P2]],Tirage[[#This Row],[P1]],Tirage[[#This Row],[P2]])</f>
        <v>FcM</v>
      </c>
      <c r="U72" s="9" t="str">
        <f>IF(Tirage[[#This Row],[A1]]&lt;Tirage[[#This Row],[A2]],Tirage[[#This Row],[A1]],Tirage[[#This Row],[A2]])&amp;"c"&amp;IF(Tirage[[#This Row],[A1]]&gt;Tirage[[#This Row],[A2]],Tirage[[#This Row],[A1]],Tirage[[#This Row],[A2]])</f>
        <v>2c10</v>
      </c>
      <c r="V72" s="26" t="str">
        <f>IF(Tirage[[#This Row],[S1]]&lt;&gt;"",IF(Tirage[[#This Row],[S1]]&gt;Tirage[[#This Row],[S2]],Tirage[[#This Row],[P1]],Tirage[[#This Row],[P2]]),"")</f>
        <v/>
      </c>
      <c r="W72" s="27" t="str">
        <f>IF(Tirage[[#This Row],[S1]]&lt;&gt;"",IF(Tirage[[#This Row],[S1]]&gt;Tirage[[#This Row],[S2]],Tirage[[#This Row],[P2]],Tirage[[#This Row],[P1]]),"")</f>
        <v/>
      </c>
      <c r="X72" s="27" t="str">
        <f>IF(Tirage[[#This Row],[S1]]&lt;&gt;"",IF(Tirage[[#This Row],[S1]]&gt;Tirage[[#This Row],[S2]],Tirage[[#This Row],[A1]],Tirage[[#This Row],[A2]]),"")</f>
        <v/>
      </c>
      <c r="Y72" s="27" t="str">
        <f>IF(Tirage[[#This Row],[S1]]&lt;&gt;"",IF(Tirage[[#This Row],[S1]]&gt;Tirage[[#This Row],[S2]],Tirage[[#This Row],[A2]],Tirage[[#This Row],[A1]]),"")</f>
        <v/>
      </c>
      <c r="Z7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3" spans="1:26" ht="15.75" thickBot="1" x14ac:dyDescent="0.3">
      <c r="A73" s="88" t="str">
        <f>Tirage[[#This Row],[T]]&amp;"-"&amp;Tirage[[#This Row],[Match]]</f>
        <v>9-8</v>
      </c>
      <c r="B73" s="10">
        <v>9</v>
      </c>
      <c r="C73" s="88">
        <v>8</v>
      </c>
      <c r="D73" s="90">
        <v>8</v>
      </c>
      <c r="E73" s="11" t="s">
        <v>19</v>
      </c>
      <c r="F73" s="11">
        <v>8</v>
      </c>
      <c r="G73" s="11" t="s">
        <v>26</v>
      </c>
      <c r="H73" s="11">
        <v>16</v>
      </c>
      <c r="I73" s="17" t="str">
        <f>VLOOKUP(E73,Pro[],2)</f>
        <v>Pro 4</v>
      </c>
      <c r="J73" s="11" t="str">
        <f>VLOOKUP(F73,Am[],2)</f>
        <v>Amateur 8</v>
      </c>
      <c r="K73" s="93"/>
      <c r="L73" s="20" t="s">
        <v>10</v>
      </c>
      <c r="M73" s="93"/>
      <c r="N73" s="11" t="str">
        <f>VLOOKUP(G73,Pro[],2)</f>
        <v>Pro 11</v>
      </c>
      <c r="O73" s="12" t="str">
        <f>VLOOKUP(H73,Am[],2)</f>
        <v>Amateur 16</v>
      </c>
      <c r="P73" s="16" t="str">
        <f>Tirage[[#This Row],[P1]]&amp;"&amp;"&amp;Tirage[[#This Row],[A1]]</f>
        <v>D&amp;8</v>
      </c>
      <c r="Q73" s="8" t="str">
        <f>Tirage[[#This Row],[P2]]&amp;"&amp;"&amp;Tirage[[#This Row],[A2]]</f>
        <v>K&amp;16</v>
      </c>
      <c r="R73" s="8" t="str">
        <f>Tirage[[#This Row],[P1]]&amp;"c"&amp;Tirage[[#This Row],[A2]]</f>
        <v>Dc16</v>
      </c>
      <c r="S73" s="8" t="str">
        <f>Tirage[[#This Row],[P2]]&amp;"c"&amp;Tirage[[#This Row],[A1]]</f>
        <v>Kc8</v>
      </c>
      <c r="T73" s="8" t="str">
        <f>IF(Tirage[[#This Row],[P1]]&lt;Tirage[[#This Row],[P2]],Tirage[[#This Row],[P1]],Tirage[[#This Row],[P2]])&amp;"c"&amp;IF(Tirage[[#This Row],[P1]]&gt;Tirage[[#This Row],[P2]],Tirage[[#This Row],[P1]],Tirage[[#This Row],[P2]])</f>
        <v>DcK</v>
      </c>
      <c r="U73" s="9" t="str">
        <f>IF(Tirage[[#This Row],[A1]]&lt;Tirage[[#This Row],[A2]],Tirage[[#This Row],[A1]],Tirage[[#This Row],[A2]])&amp;"c"&amp;IF(Tirage[[#This Row],[A1]]&gt;Tirage[[#This Row],[A2]],Tirage[[#This Row],[A1]],Tirage[[#This Row],[A2]])</f>
        <v>8c16</v>
      </c>
      <c r="V73" s="26" t="str">
        <f>IF(Tirage[[#This Row],[S1]]&lt;&gt;"",IF(Tirage[[#This Row],[S1]]&gt;Tirage[[#This Row],[S2]],Tirage[[#This Row],[P1]],Tirage[[#This Row],[P2]]),"")</f>
        <v/>
      </c>
      <c r="W73" s="27" t="str">
        <f>IF(Tirage[[#This Row],[S1]]&lt;&gt;"",IF(Tirage[[#This Row],[S1]]&gt;Tirage[[#This Row],[S2]],Tirage[[#This Row],[P2]],Tirage[[#This Row],[P1]]),"")</f>
        <v/>
      </c>
      <c r="X73" s="27" t="str">
        <f>IF(Tirage[[#This Row],[S1]]&lt;&gt;"",IF(Tirage[[#This Row],[S1]]&gt;Tirage[[#This Row],[S2]],Tirage[[#This Row],[A1]],Tirage[[#This Row],[A2]]),"")</f>
        <v/>
      </c>
      <c r="Y73" s="27" t="str">
        <f>IF(Tirage[[#This Row],[S1]]&lt;&gt;"",IF(Tirage[[#This Row],[S1]]&gt;Tirage[[#This Row],[S2]],Tirage[[#This Row],[A2]],Tirage[[#This Row],[A1]]),"")</f>
        <v/>
      </c>
      <c r="Z7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4" spans="1:26" x14ac:dyDescent="0.25">
      <c r="A74" s="87" t="str">
        <f>Tirage[[#This Row],[T]]&amp;"-"&amp;Tirage[[#This Row],[Match]]</f>
        <v>10-1</v>
      </c>
      <c r="B74" s="4">
        <v>10</v>
      </c>
      <c r="C74" s="87">
        <v>1</v>
      </c>
      <c r="D74" s="89">
        <v>1</v>
      </c>
      <c r="E74" s="5" t="s">
        <v>31</v>
      </c>
      <c r="F74" s="5">
        <v>4</v>
      </c>
      <c r="G74" s="5" t="s">
        <v>26</v>
      </c>
      <c r="H74" s="5">
        <v>2</v>
      </c>
      <c r="I74" s="15" t="str">
        <f>VLOOKUP(E74,Pro[],2)</f>
        <v>Pro 16</v>
      </c>
      <c r="J74" s="5" t="str">
        <f>VLOOKUP(F74,Am[],2)</f>
        <v>Amateur 4</v>
      </c>
      <c r="K74" s="94"/>
      <c r="L74" s="18" t="s">
        <v>10</v>
      </c>
      <c r="M74" s="94"/>
      <c r="N74" s="5" t="str">
        <f>VLOOKUP(G74,Pro[],2)</f>
        <v>Pro 11</v>
      </c>
      <c r="O74" s="6" t="str">
        <f>VLOOKUP(H74,Am[],2)</f>
        <v>Amateur 2</v>
      </c>
      <c r="P74" s="16" t="str">
        <f>Tirage[[#This Row],[P1]]&amp;"&amp;"&amp;Tirage[[#This Row],[A1]]</f>
        <v>P&amp;4</v>
      </c>
      <c r="Q74" s="8" t="str">
        <f>Tirage[[#This Row],[P2]]&amp;"&amp;"&amp;Tirage[[#This Row],[A2]]</f>
        <v>K&amp;2</v>
      </c>
      <c r="R74" s="8" t="str">
        <f>Tirage[[#This Row],[P1]]&amp;"c"&amp;Tirage[[#This Row],[A2]]</f>
        <v>Pc2</v>
      </c>
      <c r="S74" s="8" t="str">
        <f>Tirage[[#This Row],[P2]]&amp;"c"&amp;Tirage[[#This Row],[A1]]</f>
        <v>Kc4</v>
      </c>
      <c r="T74" s="8" t="str">
        <f>IF(Tirage[[#This Row],[P1]]&lt;Tirage[[#This Row],[P2]],Tirage[[#This Row],[P1]],Tirage[[#This Row],[P2]])&amp;"c"&amp;IF(Tirage[[#This Row],[P1]]&gt;Tirage[[#This Row],[P2]],Tirage[[#This Row],[P1]],Tirage[[#This Row],[P2]])</f>
        <v>KcP</v>
      </c>
      <c r="U74" s="9" t="str">
        <f>IF(Tirage[[#This Row],[A1]]&lt;Tirage[[#This Row],[A2]],Tirage[[#This Row],[A1]],Tirage[[#This Row],[A2]])&amp;"c"&amp;IF(Tirage[[#This Row],[A1]]&gt;Tirage[[#This Row],[A2]],Tirage[[#This Row],[A1]],Tirage[[#This Row],[A2]])</f>
        <v>2c4</v>
      </c>
      <c r="V74" s="13" t="str">
        <f>IF(Tirage[[#This Row],[S1]]&lt;&gt;"",IF(Tirage[[#This Row],[S1]]&gt;Tirage[[#This Row],[S2]],Tirage[[#This Row],[P1]],Tirage[[#This Row],[P2]]),"")</f>
        <v/>
      </c>
      <c r="W74" s="14" t="str">
        <f>IF(Tirage[[#This Row],[S1]]&lt;&gt;"",IF(Tirage[[#This Row],[S1]]&gt;Tirage[[#This Row],[S2]],Tirage[[#This Row],[P2]],Tirage[[#This Row],[P1]]),"")</f>
        <v/>
      </c>
      <c r="X74" s="14" t="str">
        <f>IF(Tirage[[#This Row],[S1]]&lt;&gt;"",IF(Tirage[[#This Row],[S1]]&gt;Tirage[[#This Row],[S2]],Tirage[[#This Row],[A1]],Tirage[[#This Row],[A2]]),"")</f>
        <v/>
      </c>
      <c r="Y74" s="14" t="str">
        <f>IF(Tirage[[#This Row],[S1]]&lt;&gt;"",IF(Tirage[[#This Row],[S1]]&gt;Tirage[[#This Row],[S2]],Tirage[[#This Row],[A2]],Tirage[[#This Row],[A1]]),"")</f>
        <v/>
      </c>
      <c r="Z74" s="25" t="str">
        <f>IF(Tirage[[#This Row],[S1]]&lt;&gt;"",IF(Tirage[[#This Row],[S1]]&gt;Tirage[[#This Row],[S2]],Tirage[[#This Row],[S1]]-Tirage[[#This Row],[S2]],Tirage[[#This Row],[S2]]-Tirage[[#This Row],[S1]]),"")</f>
        <v/>
      </c>
    </row>
    <row r="75" spans="1:26" x14ac:dyDescent="0.25">
      <c r="A75" s="87" t="str">
        <f>Tirage[[#This Row],[T]]&amp;"-"&amp;Tirage[[#This Row],[Match]]</f>
        <v>10-2</v>
      </c>
      <c r="B75" s="7">
        <v>10</v>
      </c>
      <c r="C75" s="87">
        <v>2</v>
      </c>
      <c r="D75" s="89">
        <v>2</v>
      </c>
      <c r="E75" s="8" t="s">
        <v>28</v>
      </c>
      <c r="F75" s="8">
        <v>8</v>
      </c>
      <c r="G75" s="8" t="s">
        <v>30</v>
      </c>
      <c r="H75" s="8">
        <v>6</v>
      </c>
      <c r="I75" s="16" t="str">
        <f>VLOOKUP(E75,Pro[],2)</f>
        <v>Pro 13</v>
      </c>
      <c r="J75" s="8" t="str">
        <f>VLOOKUP(F75,Am[],2)</f>
        <v>Amateur 8</v>
      </c>
      <c r="K75" s="92"/>
      <c r="L75" s="19" t="s">
        <v>10</v>
      </c>
      <c r="M75" s="92"/>
      <c r="N75" s="8" t="str">
        <f>VLOOKUP(G75,Pro[],2)</f>
        <v>Pro 15</v>
      </c>
      <c r="O75" s="9" t="str">
        <f>VLOOKUP(H75,Am[],2)</f>
        <v>Amateur 6</v>
      </c>
      <c r="P75" s="16" t="str">
        <f>Tirage[[#This Row],[P1]]&amp;"&amp;"&amp;Tirage[[#This Row],[A1]]</f>
        <v>M&amp;8</v>
      </c>
      <c r="Q75" s="8" t="str">
        <f>Tirage[[#This Row],[P2]]&amp;"&amp;"&amp;Tirage[[#This Row],[A2]]</f>
        <v>O&amp;6</v>
      </c>
      <c r="R75" s="8" t="str">
        <f>Tirage[[#This Row],[P1]]&amp;"c"&amp;Tirage[[#This Row],[A2]]</f>
        <v>Mc6</v>
      </c>
      <c r="S75" s="8" t="str">
        <f>Tirage[[#This Row],[P2]]&amp;"c"&amp;Tirage[[#This Row],[A1]]</f>
        <v>Oc8</v>
      </c>
      <c r="T75" s="8" t="str">
        <f>IF(Tirage[[#This Row],[P1]]&lt;Tirage[[#This Row],[P2]],Tirage[[#This Row],[P1]],Tirage[[#This Row],[P2]])&amp;"c"&amp;IF(Tirage[[#This Row],[P1]]&gt;Tirage[[#This Row],[P2]],Tirage[[#This Row],[P1]],Tirage[[#This Row],[P2]])</f>
        <v>McO</v>
      </c>
      <c r="U75" s="9" t="str">
        <f>IF(Tirage[[#This Row],[A1]]&lt;Tirage[[#This Row],[A2]],Tirage[[#This Row],[A1]],Tirage[[#This Row],[A2]])&amp;"c"&amp;IF(Tirage[[#This Row],[A1]]&gt;Tirage[[#This Row],[A2]],Tirage[[#This Row],[A1]],Tirage[[#This Row],[A2]])</f>
        <v>6c8</v>
      </c>
      <c r="V75" s="26" t="str">
        <f>IF(Tirage[[#This Row],[S1]]&lt;&gt;"",IF(Tirage[[#This Row],[S1]]&gt;Tirage[[#This Row],[S2]],Tirage[[#This Row],[P1]],Tirage[[#This Row],[P2]]),"")</f>
        <v/>
      </c>
      <c r="W75" s="27" t="str">
        <f>IF(Tirage[[#This Row],[S1]]&lt;&gt;"",IF(Tirage[[#This Row],[S1]]&gt;Tirage[[#This Row],[S2]],Tirage[[#This Row],[P2]],Tirage[[#This Row],[P1]]),"")</f>
        <v/>
      </c>
      <c r="X75" s="27" t="str">
        <f>IF(Tirage[[#This Row],[S1]]&lt;&gt;"",IF(Tirage[[#This Row],[S1]]&gt;Tirage[[#This Row],[S2]],Tirage[[#This Row],[A1]],Tirage[[#This Row],[A2]]),"")</f>
        <v/>
      </c>
      <c r="Y75" s="27" t="str">
        <f>IF(Tirage[[#This Row],[S1]]&lt;&gt;"",IF(Tirage[[#This Row],[S1]]&gt;Tirage[[#This Row],[S2]],Tirage[[#This Row],[A2]],Tirage[[#This Row],[A1]]),"")</f>
        <v/>
      </c>
      <c r="Z7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6" spans="1:26" x14ac:dyDescent="0.25">
      <c r="A76" s="87" t="str">
        <f>Tirage[[#This Row],[T]]&amp;"-"&amp;Tirage[[#This Row],[Match]]</f>
        <v>10-3</v>
      </c>
      <c r="B76" s="7">
        <v>10</v>
      </c>
      <c r="C76" s="87">
        <v>3</v>
      </c>
      <c r="D76" s="89">
        <v>3</v>
      </c>
      <c r="E76" s="8" t="s">
        <v>17</v>
      </c>
      <c r="F76" s="8">
        <v>12</v>
      </c>
      <c r="G76" s="8" t="s">
        <v>19</v>
      </c>
      <c r="H76" s="8">
        <v>10</v>
      </c>
      <c r="I76" s="16" t="str">
        <f>VLOOKUP(E76,Pro[],2)</f>
        <v>Pro 2</v>
      </c>
      <c r="J76" s="8" t="str">
        <f>VLOOKUP(F76,Am[],2)</f>
        <v>Amateur 12</v>
      </c>
      <c r="K76" s="92"/>
      <c r="L76" s="19" t="s">
        <v>10</v>
      </c>
      <c r="M76" s="92"/>
      <c r="N76" s="8" t="str">
        <f>VLOOKUP(G76,Pro[],2)</f>
        <v>Pro 4</v>
      </c>
      <c r="O76" s="9" t="str">
        <f>VLOOKUP(H76,Am[],2)</f>
        <v>Amateur 10</v>
      </c>
      <c r="P76" s="16" t="str">
        <f>Tirage[[#This Row],[P1]]&amp;"&amp;"&amp;Tirage[[#This Row],[A1]]</f>
        <v>B&amp;12</v>
      </c>
      <c r="Q76" s="8" t="str">
        <f>Tirage[[#This Row],[P2]]&amp;"&amp;"&amp;Tirage[[#This Row],[A2]]</f>
        <v>D&amp;10</v>
      </c>
      <c r="R76" s="8" t="str">
        <f>Tirage[[#This Row],[P1]]&amp;"c"&amp;Tirage[[#This Row],[A2]]</f>
        <v>Bc10</v>
      </c>
      <c r="S76" s="8" t="str">
        <f>Tirage[[#This Row],[P2]]&amp;"c"&amp;Tirage[[#This Row],[A1]]</f>
        <v>Dc12</v>
      </c>
      <c r="T76" s="8" t="str">
        <f>IF(Tirage[[#This Row],[P1]]&lt;Tirage[[#This Row],[P2]],Tirage[[#This Row],[P1]],Tirage[[#This Row],[P2]])&amp;"c"&amp;IF(Tirage[[#This Row],[P1]]&gt;Tirage[[#This Row],[P2]],Tirage[[#This Row],[P1]],Tirage[[#This Row],[P2]])</f>
        <v>BcD</v>
      </c>
      <c r="U76" s="9" t="str">
        <f>IF(Tirage[[#This Row],[A1]]&lt;Tirage[[#This Row],[A2]],Tirage[[#This Row],[A1]],Tirage[[#This Row],[A2]])&amp;"c"&amp;IF(Tirage[[#This Row],[A1]]&gt;Tirage[[#This Row],[A2]],Tirage[[#This Row],[A1]],Tirage[[#This Row],[A2]])</f>
        <v>10c12</v>
      </c>
      <c r="V76" s="26" t="str">
        <f>IF(Tirage[[#This Row],[S1]]&lt;&gt;"",IF(Tirage[[#This Row],[S1]]&gt;Tirage[[#This Row],[S2]],Tirage[[#This Row],[P1]],Tirage[[#This Row],[P2]]),"")</f>
        <v/>
      </c>
      <c r="W76" s="27" t="str">
        <f>IF(Tirage[[#This Row],[S1]]&lt;&gt;"",IF(Tirage[[#This Row],[S1]]&gt;Tirage[[#This Row],[S2]],Tirage[[#This Row],[P2]],Tirage[[#This Row],[P1]]),"")</f>
        <v/>
      </c>
      <c r="X76" s="27" t="str">
        <f>IF(Tirage[[#This Row],[S1]]&lt;&gt;"",IF(Tirage[[#This Row],[S1]]&gt;Tirage[[#This Row],[S2]],Tirage[[#This Row],[A1]],Tirage[[#This Row],[A2]]),"")</f>
        <v/>
      </c>
      <c r="Y76" s="27" t="str">
        <f>IF(Tirage[[#This Row],[S1]]&lt;&gt;"",IF(Tirage[[#This Row],[S1]]&gt;Tirage[[#This Row],[S2]],Tirage[[#This Row],[A2]],Tirage[[#This Row],[A1]]),"")</f>
        <v/>
      </c>
      <c r="Z7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7" spans="1:26" x14ac:dyDescent="0.25">
      <c r="A77" s="87" t="str">
        <f>Tirage[[#This Row],[T]]&amp;"-"&amp;Tirage[[#This Row],[Match]]</f>
        <v>10-4</v>
      </c>
      <c r="B77" s="7">
        <v>10</v>
      </c>
      <c r="C77" s="87">
        <v>4</v>
      </c>
      <c r="D77" s="89">
        <v>4</v>
      </c>
      <c r="E77" s="8" t="s">
        <v>24</v>
      </c>
      <c r="F77" s="8">
        <v>3</v>
      </c>
      <c r="G77" s="8" t="s">
        <v>25</v>
      </c>
      <c r="H77" s="8">
        <v>1</v>
      </c>
      <c r="I77" s="16" t="str">
        <f>VLOOKUP(E77,Pro[],2)</f>
        <v>Pro 9</v>
      </c>
      <c r="J77" s="8" t="str">
        <f>VLOOKUP(F77,Am[],2)</f>
        <v>Amateur 3</v>
      </c>
      <c r="K77" s="92"/>
      <c r="L77" s="19" t="s">
        <v>10</v>
      </c>
      <c r="M77" s="92"/>
      <c r="N77" s="8" t="str">
        <f>VLOOKUP(G77,Pro[],2)</f>
        <v>Pro 10</v>
      </c>
      <c r="O77" s="9" t="str">
        <f>VLOOKUP(H77,Am[],2)</f>
        <v>Amateur 1</v>
      </c>
      <c r="P77" s="16" t="str">
        <f>Tirage[[#This Row],[P1]]&amp;"&amp;"&amp;Tirage[[#This Row],[A1]]</f>
        <v>I&amp;3</v>
      </c>
      <c r="Q77" s="8" t="str">
        <f>Tirage[[#This Row],[P2]]&amp;"&amp;"&amp;Tirage[[#This Row],[A2]]</f>
        <v>J&amp;1</v>
      </c>
      <c r="R77" s="8" t="str">
        <f>Tirage[[#This Row],[P1]]&amp;"c"&amp;Tirage[[#This Row],[A2]]</f>
        <v>Ic1</v>
      </c>
      <c r="S77" s="8" t="str">
        <f>Tirage[[#This Row],[P2]]&amp;"c"&amp;Tirage[[#This Row],[A1]]</f>
        <v>Jc3</v>
      </c>
      <c r="T77" s="8" t="str">
        <f>IF(Tirage[[#This Row],[P1]]&lt;Tirage[[#This Row],[P2]],Tirage[[#This Row],[P1]],Tirage[[#This Row],[P2]])&amp;"c"&amp;IF(Tirage[[#This Row],[P1]]&gt;Tirage[[#This Row],[P2]],Tirage[[#This Row],[P1]],Tirage[[#This Row],[P2]])</f>
        <v>IcJ</v>
      </c>
      <c r="U77" s="9" t="str">
        <f>IF(Tirage[[#This Row],[A1]]&lt;Tirage[[#This Row],[A2]],Tirage[[#This Row],[A1]],Tirage[[#This Row],[A2]])&amp;"c"&amp;IF(Tirage[[#This Row],[A1]]&gt;Tirage[[#This Row],[A2]],Tirage[[#This Row],[A1]],Tirage[[#This Row],[A2]])</f>
        <v>1c3</v>
      </c>
      <c r="V77" s="26" t="str">
        <f>IF(Tirage[[#This Row],[S1]]&lt;&gt;"",IF(Tirage[[#This Row],[S1]]&gt;Tirage[[#This Row],[S2]],Tirage[[#This Row],[P1]],Tirage[[#This Row],[P2]]),"")</f>
        <v/>
      </c>
      <c r="W77" s="27" t="str">
        <f>IF(Tirage[[#This Row],[S1]]&lt;&gt;"",IF(Tirage[[#This Row],[S1]]&gt;Tirage[[#This Row],[S2]],Tirage[[#This Row],[P2]],Tirage[[#This Row],[P1]]),"")</f>
        <v/>
      </c>
      <c r="X77" s="27" t="str">
        <f>IF(Tirage[[#This Row],[S1]]&lt;&gt;"",IF(Tirage[[#This Row],[S1]]&gt;Tirage[[#This Row],[S2]],Tirage[[#This Row],[A1]],Tirage[[#This Row],[A2]]),"")</f>
        <v/>
      </c>
      <c r="Y77" s="27" t="str">
        <f>IF(Tirage[[#This Row],[S1]]&lt;&gt;"",IF(Tirage[[#This Row],[S1]]&gt;Tirage[[#This Row],[S2]],Tirage[[#This Row],[A2]],Tirage[[#This Row],[A1]]),"")</f>
        <v/>
      </c>
      <c r="Z7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8" spans="1:26" x14ac:dyDescent="0.25">
      <c r="A78" s="87" t="str">
        <f>Tirage[[#This Row],[T]]&amp;"-"&amp;Tirage[[#This Row],[Match]]</f>
        <v>10-5</v>
      </c>
      <c r="B78" s="7">
        <v>10</v>
      </c>
      <c r="C78" s="87">
        <v>5</v>
      </c>
      <c r="D78" s="89">
        <v>5</v>
      </c>
      <c r="E78" s="8" t="s">
        <v>21</v>
      </c>
      <c r="F78" s="8">
        <v>16</v>
      </c>
      <c r="G78" s="8" t="s">
        <v>23</v>
      </c>
      <c r="H78" s="8">
        <v>14</v>
      </c>
      <c r="I78" s="16" t="str">
        <f>VLOOKUP(E78,Pro[],2)</f>
        <v>Pro 6</v>
      </c>
      <c r="J78" s="8" t="str">
        <f>VLOOKUP(F78,Am[],2)</f>
        <v>Amateur 16</v>
      </c>
      <c r="K78" s="92"/>
      <c r="L78" s="19" t="s">
        <v>10</v>
      </c>
      <c r="M78" s="92"/>
      <c r="N78" s="8" t="str">
        <f>VLOOKUP(G78,Pro[],2)</f>
        <v>Pro 8</v>
      </c>
      <c r="O78" s="9" t="str">
        <f>VLOOKUP(H78,Am[],2)</f>
        <v>Amateur 14</v>
      </c>
      <c r="P78" s="16" t="str">
        <f>Tirage[[#This Row],[P1]]&amp;"&amp;"&amp;Tirage[[#This Row],[A1]]</f>
        <v>F&amp;16</v>
      </c>
      <c r="Q78" s="8" t="str">
        <f>Tirage[[#This Row],[P2]]&amp;"&amp;"&amp;Tirage[[#This Row],[A2]]</f>
        <v>H&amp;14</v>
      </c>
      <c r="R78" s="8" t="str">
        <f>Tirage[[#This Row],[P1]]&amp;"c"&amp;Tirage[[#This Row],[A2]]</f>
        <v>Fc14</v>
      </c>
      <c r="S78" s="8" t="str">
        <f>Tirage[[#This Row],[P2]]&amp;"c"&amp;Tirage[[#This Row],[A1]]</f>
        <v>Hc16</v>
      </c>
      <c r="T78" s="8" t="str">
        <f>IF(Tirage[[#This Row],[P1]]&lt;Tirage[[#This Row],[P2]],Tirage[[#This Row],[P1]],Tirage[[#This Row],[P2]])&amp;"c"&amp;IF(Tirage[[#This Row],[P1]]&gt;Tirage[[#This Row],[P2]],Tirage[[#This Row],[P1]],Tirage[[#This Row],[P2]])</f>
        <v>FcH</v>
      </c>
      <c r="U78" s="9" t="str">
        <f>IF(Tirage[[#This Row],[A1]]&lt;Tirage[[#This Row],[A2]],Tirage[[#This Row],[A1]],Tirage[[#This Row],[A2]])&amp;"c"&amp;IF(Tirage[[#This Row],[A1]]&gt;Tirage[[#This Row],[A2]],Tirage[[#This Row],[A1]],Tirage[[#This Row],[A2]])</f>
        <v>14c16</v>
      </c>
      <c r="V78" s="26" t="str">
        <f>IF(Tirage[[#This Row],[S1]]&lt;&gt;"",IF(Tirage[[#This Row],[S1]]&gt;Tirage[[#This Row],[S2]],Tirage[[#This Row],[P1]],Tirage[[#This Row],[P2]]),"")</f>
        <v/>
      </c>
      <c r="W78" s="27" t="str">
        <f>IF(Tirage[[#This Row],[S1]]&lt;&gt;"",IF(Tirage[[#This Row],[S1]]&gt;Tirage[[#This Row],[S2]],Tirage[[#This Row],[P2]],Tirage[[#This Row],[P1]]),"")</f>
        <v/>
      </c>
      <c r="X78" s="27" t="str">
        <f>IF(Tirage[[#This Row],[S1]]&lt;&gt;"",IF(Tirage[[#This Row],[S1]]&gt;Tirage[[#This Row],[S2]],Tirage[[#This Row],[A1]],Tirage[[#This Row],[A2]]),"")</f>
        <v/>
      </c>
      <c r="Y78" s="27" t="str">
        <f>IF(Tirage[[#This Row],[S1]]&lt;&gt;"",IF(Tirage[[#This Row],[S1]]&gt;Tirage[[#This Row],[S2]],Tirage[[#This Row],[A2]],Tirage[[#This Row],[A1]]),"")</f>
        <v/>
      </c>
      <c r="Z7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79" spans="1:26" x14ac:dyDescent="0.25">
      <c r="A79" s="87" t="str">
        <f>Tirage[[#This Row],[T]]&amp;"-"&amp;Tirage[[#This Row],[Match]]</f>
        <v>10-6</v>
      </c>
      <c r="B79" s="7">
        <v>10</v>
      </c>
      <c r="C79" s="87">
        <v>6</v>
      </c>
      <c r="D79" s="89">
        <v>6</v>
      </c>
      <c r="E79" s="8" t="s">
        <v>27</v>
      </c>
      <c r="F79" s="8">
        <v>7</v>
      </c>
      <c r="G79" s="8" t="s">
        <v>29</v>
      </c>
      <c r="H79" s="8">
        <v>5</v>
      </c>
      <c r="I79" s="16" t="str">
        <f>VLOOKUP(E79,Pro[],2)</f>
        <v>Pro 12</v>
      </c>
      <c r="J79" s="8" t="str">
        <f>VLOOKUP(F79,Am[],2)</f>
        <v>Amateur 7</v>
      </c>
      <c r="K79" s="92"/>
      <c r="L79" s="19" t="s">
        <v>10</v>
      </c>
      <c r="M79" s="92"/>
      <c r="N79" s="8" t="str">
        <f>VLOOKUP(G79,Pro[],2)</f>
        <v>Pro 14</v>
      </c>
      <c r="O79" s="9" t="str">
        <f>VLOOKUP(H79,Am[],2)</f>
        <v>Amateur 5</v>
      </c>
      <c r="P79" s="16" t="str">
        <f>Tirage[[#This Row],[P1]]&amp;"&amp;"&amp;Tirage[[#This Row],[A1]]</f>
        <v>L&amp;7</v>
      </c>
      <c r="Q79" s="8" t="str">
        <f>Tirage[[#This Row],[P2]]&amp;"&amp;"&amp;Tirage[[#This Row],[A2]]</f>
        <v>N&amp;5</v>
      </c>
      <c r="R79" s="8" t="str">
        <f>Tirage[[#This Row],[P1]]&amp;"c"&amp;Tirage[[#This Row],[A2]]</f>
        <v>Lc5</v>
      </c>
      <c r="S79" s="8" t="str">
        <f>Tirage[[#This Row],[P2]]&amp;"c"&amp;Tirage[[#This Row],[A1]]</f>
        <v>Nc7</v>
      </c>
      <c r="T79" s="8" t="str">
        <f>IF(Tirage[[#This Row],[P1]]&lt;Tirage[[#This Row],[P2]],Tirage[[#This Row],[P1]],Tirage[[#This Row],[P2]])&amp;"c"&amp;IF(Tirage[[#This Row],[P1]]&gt;Tirage[[#This Row],[P2]],Tirage[[#This Row],[P1]],Tirage[[#This Row],[P2]])</f>
        <v>LcN</v>
      </c>
      <c r="U79" s="9" t="str">
        <f>IF(Tirage[[#This Row],[A1]]&lt;Tirage[[#This Row],[A2]],Tirage[[#This Row],[A1]],Tirage[[#This Row],[A2]])&amp;"c"&amp;IF(Tirage[[#This Row],[A1]]&gt;Tirage[[#This Row],[A2]],Tirage[[#This Row],[A1]],Tirage[[#This Row],[A2]])</f>
        <v>5c7</v>
      </c>
      <c r="V79" s="26" t="str">
        <f>IF(Tirage[[#This Row],[S1]]&lt;&gt;"",IF(Tirage[[#This Row],[S1]]&gt;Tirage[[#This Row],[S2]],Tirage[[#This Row],[P1]],Tirage[[#This Row],[P2]]),"")</f>
        <v/>
      </c>
      <c r="W79" s="27" t="str">
        <f>IF(Tirage[[#This Row],[S1]]&lt;&gt;"",IF(Tirage[[#This Row],[S1]]&gt;Tirage[[#This Row],[S2]],Tirage[[#This Row],[P2]],Tirage[[#This Row],[P1]]),"")</f>
        <v/>
      </c>
      <c r="X79" s="27" t="str">
        <f>IF(Tirage[[#This Row],[S1]]&lt;&gt;"",IF(Tirage[[#This Row],[S1]]&gt;Tirage[[#This Row],[S2]],Tirage[[#This Row],[A1]],Tirage[[#This Row],[A2]]),"")</f>
        <v/>
      </c>
      <c r="Y79" s="27" t="str">
        <f>IF(Tirage[[#This Row],[S1]]&lt;&gt;"",IF(Tirage[[#This Row],[S1]]&gt;Tirage[[#This Row],[S2]],Tirage[[#This Row],[A2]],Tirage[[#This Row],[A1]]),"")</f>
        <v/>
      </c>
      <c r="Z7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0" spans="1:26" x14ac:dyDescent="0.25">
      <c r="A80" s="87" t="str">
        <f>Tirage[[#This Row],[T]]&amp;"-"&amp;Tirage[[#This Row],[Match]]</f>
        <v>10-7</v>
      </c>
      <c r="B80" s="7">
        <v>10</v>
      </c>
      <c r="C80" s="87">
        <v>7</v>
      </c>
      <c r="D80" s="89">
        <v>7</v>
      </c>
      <c r="E80" s="8" t="s">
        <v>16</v>
      </c>
      <c r="F80" s="8">
        <v>11</v>
      </c>
      <c r="G80" s="8" t="s">
        <v>18</v>
      </c>
      <c r="H80" s="8">
        <v>9</v>
      </c>
      <c r="I80" s="16" t="str">
        <f>VLOOKUP(E80,Pro[],2)</f>
        <v>Pro 1</v>
      </c>
      <c r="J80" s="8" t="str">
        <f>VLOOKUP(F80,Am[],2)</f>
        <v>Amateur 11</v>
      </c>
      <c r="K80" s="92"/>
      <c r="L80" s="19" t="s">
        <v>10</v>
      </c>
      <c r="M80" s="92"/>
      <c r="N80" s="8" t="str">
        <f>VLOOKUP(G80,Pro[],2)</f>
        <v>Pro 3</v>
      </c>
      <c r="O80" s="9" t="str">
        <f>VLOOKUP(H80,Am[],2)</f>
        <v>Amateur 9</v>
      </c>
      <c r="P80" s="16" t="str">
        <f>Tirage[[#This Row],[P1]]&amp;"&amp;"&amp;Tirage[[#This Row],[A1]]</f>
        <v>A&amp;11</v>
      </c>
      <c r="Q80" s="8" t="str">
        <f>Tirage[[#This Row],[P2]]&amp;"&amp;"&amp;Tirage[[#This Row],[A2]]</f>
        <v>C&amp;9</v>
      </c>
      <c r="R80" s="8" t="str">
        <f>Tirage[[#This Row],[P1]]&amp;"c"&amp;Tirage[[#This Row],[A2]]</f>
        <v>Ac9</v>
      </c>
      <c r="S80" s="8" t="str">
        <f>Tirage[[#This Row],[P2]]&amp;"c"&amp;Tirage[[#This Row],[A1]]</f>
        <v>Cc11</v>
      </c>
      <c r="T80" s="8" t="str">
        <f>IF(Tirage[[#This Row],[P1]]&lt;Tirage[[#This Row],[P2]],Tirage[[#This Row],[P1]],Tirage[[#This Row],[P2]])&amp;"c"&amp;IF(Tirage[[#This Row],[P1]]&gt;Tirage[[#This Row],[P2]],Tirage[[#This Row],[P1]],Tirage[[#This Row],[P2]])</f>
        <v>AcC</v>
      </c>
      <c r="U80" s="9" t="str">
        <f>IF(Tirage[[#This Row],[A1]]&lt;Tirage[[#This Row],[A2]],Tirage[[#This Row],[A1]],Tirage[[#This Row],[A2]])&amp;"c"&amp;IF(Tirage[[#This Row],[A1]]&gt;Tirage[[#This Row],[A2]],Tirage[[#This Row],[A1]],Tirage[[#This Row],[A2]])</f>
        <v>9c11</v>
      </c>
      <c r="V80" s="26" t="str">
        <f>IF(Tirage[[#This Row],[S1]]&lt;&gt;"",IF(Tirage[[#This Row],[S1]]&gt;Tirage[[#This Row],[S2]],Tirage[[#This Row],[P1]],Tirage[[#This Row],[P2]]),"")</f>
        <v/>
      </c>
      <c r="W80" s="27" t="str">
        <f>IF(Tirage[[#This Row],[S1]]&lt;&gt;"",IF(Tirage[[#This Row],[S1]]&gt;Tirage[[#This Row],[S2]],Tirage[[#This Row],[P2]],Tirage[[#This Row],[P1]]),"")</f>
        <v/>
      </c>
      <c r="X80" s="27" t="str">
        <f>IF(Tirage[[#This Row],[S1]]&lt;&gt;"",IF(Tirage[[#This Row],[S1]]&gt;Tirage[[#This Row],[S2]],Tirage[[#This Row],[A1]],Tirage[[#This Row],[A2]]),"")</f>
        <v/>
      </c>
      <c r="Y80" s="27" t="str">
        <f>IF(Tirage[[#This Row],[S1]]&lt;&gt;"",IF(Tirage[[#This Row],[S1]]&gt;Tirage[[#This Row],[S2]],Tirage[[#This Row],[A2]],Tirage[[#This Row],[A1]]),"")</f>
        <v/>
      </c>
      <c r="Z8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1" spans="1:26" ht="15.75" thickBot="1" x14ac:dyDescent="0.3">
      <c r="A81" s="88" t="str">
        <f>Tirage[[#This Row],[T]]&amp;"-"&amp;Tirage[[#This Row],[Match]]</f>
        <v>10-8</v>
      </c>
      <c r="B81" s="10">
        <v>10</v>
      </c>
      <c r="C81" s="88">
        <v>8</v>
      </c>
      <c r="D81" s="90">
        <v>8</v>
      </c>
      <c r="E81" s="11" t="s">
        <v>20</v>
      </c>
      <c r="F81" s="11">
        <v>15</v>
      </c>
      <c r="G81" s="11" t="s">
        <v>22</v>
      </c>
      <c r="H81" s="11">
        <v>13</v>
      </c>
      <c r="I81" s="17" t="str">
        <f>VLOOKUP(E81,Pro[],2)</f>
        <v>Pro 5</v>
      </c>
      <c r="J81" s="11" t="str">
        <f>VLOOKUP(F81,Am[],2)</f>
        <v>Amateur 15</v>
      </c>
      <c r="K81" s="93"/>
      <c r="L81" s="20" t="s">
        <v>10</v>
      </c>
      <c r="M81" s="93"/>
      <c r="N81" s="11" t="str">
        <f>VLOOKUP(G81,Pro[],2)</f>
        <v>Pro 7</v>
      </c>
      <c r="O81" s="12" t="str">
        <f>VLOOKUP(H81,Am[],2)</f>
        <v>Amateur 13</v>
      </c>
      <c r="P81" s="16" t="str">
        <f>Tirage[[#This Row],[P1]]&amp;"&amp;"&amp;Tirage[[#This Row],[A1]]</f>
        <v>E&amp;15</v>
      </c>
      <c r="Q81" s="8" t="str">
        <f>Tirage[[#This Row],[P2]]&amp;"&amp;"&amp;Tirage[[#This Row],[A2]]</f>
        <v>G&amp;13</v>
      </c>
      <c r="R81" s="8" t="str">
        <f>Tirage[[#This Row],[P1]]&amp;"c"&amp;Tirage[[#This Row],[A2]]</f>
        <v>Ec13</v>
      </c>
      <c r="S81" s="8" t="str">
        <f>Tirage[[#This Row],[P2]]&amp;"c"&amp;Tirage[[#This Row],[A1]]</f>
        <v>Gc15</v>
      </c>
      <c r="T81" s="8" t="str">
        <f>IF(Tirage[[#This Row],[P1]]&lt;Tirage[[#This Row],[P2]],Tirage[[#This Row],[P1]],Tirage[[#This Row],[P2]])&amp;"c"&amp;IF(Tirage[[#This Row],[P1]]&gt;Tirage[[#This Row],[P2]],Tirage[[#This Row],[P1]],Tirage[[#This Row],[P2]])</f>
        <v>EcG</v>
      </c>
      <c r="U81" s="9" t="str">
        <f>IF(Tirage[[#This Row],[A1]]&lt;Tirage[[#This Row],[A2]],Tirage[[#This Row],[A1]],Tirage[[#This Row],[A2]])&amp;"c"&amp;IF(Tirage[[#This Row],[A1]]&gt;Tirage[[#This Row],[A2]],Tirage[[#This Row],[A1]],Tirage[[#This Row],[A2]])</f>
        <v>13c15</v>
      </c>
      <c r="V81" s="29" t="str">
        <f>IF(Tirage[[#This Row],[S1]]&lt;&gt;"",IF(Tirage[[#This Row],[S1]]&gt;Tirage[[#This Row],[S2]],Tirage[[#This Row],[P1]],Tirage[[#This Row],[P2]]),"")</f>
        <v/>
      </c>
      <c r="W81" s="30" t="str">
        <f>IF(Tirage[[#This Row],[S1]]&lt;&gt;"",IF(Tirage[[#This Row],[S1]]&gt;Tirage[[#This Row],[S2]],Tirage[[#This Row],[P2]],Tirage[[#This Row],[P1]]),"")</f>
        <v/>
      </c>
      <c r="X81" s="30" t="str">
        <f>IF(Tirage[[#This Row],[S1]]&lt;&gt;"",IF(Tirage[[#This Row],[S1]]&gt;Tirage[[#This Row],[S2]],Tirage[[#This Row],[A1]],Tirage[[#This Row],[A2]]),"")</f>
        <v/>
      </c>
      <c r="Y81" s="30" t="str">
        <f>IF(Tirage[[#This Row],[S1]]&lt;&gt;"",IF(Tirage[[#This Row],[S1]]&gt;Tirage[[#This Row],[S2]],Tirage[[#This Row],[A2]],Tirage[[#This Row],[A1]]),"")</f>
        <v/>
      </c>
      <c r="Z81" s="31" t="str">
        <f>IF(Tirage[[#This Row],[S1]]&lt;&gt;"",IF(Tirage[[#This Row],[S1]]&gt;Tirage[[#This Row],[S2]],Tirage[[#This Row],[S1]]-Tirage[[#This Row],[S2]],Tirage[[#This Row],[S2]]-Tirage[[#This Row],[S1]]),"")</f>
        <v/>
      </c>
    </row>
    <row r="82" spans="1:26" x14ac:dyDescent="0.25">
      <c r="A82" s="87" t="str">
        <f>Tirage[[#This Row],[T]]&amp;"-"&amp;Tirage[[#This Row],[Match]]</f>
        <v>11-1</v>
      </c>
      <c r="B82" s="4">
        <v>11</v>
      </c>
      <c r="C82" s="87">
        <v>1</v>
      </c>
      <c r="D82" s="89">
        <v>1</v>
      </c>
      <c r="E82" s="5" t="s">
        <v>17</v>
      </c>
      <c r="F82" s="5">
        <v>7</v>
      </c>
      <c r="G82" s="5" t="s">
        <v>24</v>
      </c>
      <c r="H82" s="5">
        <v>16</v>
      </c>
      <c r="I82" s="15" t="str">
        <f>VLOOKUP(E82,Pro[],2)</f>
        <v>Pro 2</v>
      </c>
      <c r="J82" s="5" t="str">
        <f>VLOOKUP(F82,Am[],2)</f>
        <v>Amateur 7</v>
      </c>
      <c r="K82" s="94"/>
      <c r="L82" s="18" t="s">
        <v>10</v>
      </c>
      <c r="M82" s="94"/>
      <c r="N82" s="5" t="str">
        <f>VLOOKUP(G82,Pro[],2)</f>
        <v>Pro 9</v>
      </c>
      <c r="O82" s="6" t="str">
        <f>VLOOKUP(H82,Am[],2)</f>
        <v>Amateur 16</v>
      </c>
      <c r="P82" s="16" t="str">
        <f>Tirage[[#This Row],[P1]]&amp;"&amp;"&amp;Tirage[[#This Row],[A1]]</f>
        <v>B&amp;7</v>
      </c>
      <c r="Q82" s="8" t="str">
        <f>Tirage[[#This Row],[P2]]&amp;"&amp;"&amp;Tirage[[#This Row],[A2]]</f>
        <v>I&amp;16</v>
      </c>
      <c r="R82" s="8" t="str">
        <f>Tirage[[#This Row],[P1]]&amp;"c"&amp;Tirage[[#This Row],[A2]]</f>
        <v>Bc16</v>
      </c>
      <c r="S82" s="8" t="str">
        <f>Tirage[[#This Row],[P2]]&amp;"c"&amp;Tirage[[#This Row],[A1]]</f>
        <v>Ic7</v>
      </c>
      <c r="T82" s="8" t="str">
        <f>IF(Tirage[[#This Row],[P1]]&lt;Tirage[[#This Row],[P2]],Tirage[[#This Row],[P1]],Tirage[[#This Row],[P2]])&amp;"c"&amp;IF(Tirage[[#This Row],[P1]]&gt;Tirage[[#This Row],[P2]],Tirage[[#This Row],[P1]],Tirage[[#This Row],[P2]])</f>
        <v>BcI</v>
      </c>
      <c r="U82" s="9" t="str">
        <f>IF(Tirage[[#This Row],[A1]]&lt;Tirage[[#This Row],[A2]],Tirage[[#This Row],[A1]],Tirage[[#This Row],[A2]])&amp;"c"&amp;IF(Tirage[[#This Row],[A1]]&gt;Tirage[[#This Row],[A2]],Tirage[[#This Row],[A1]],Tirage[[#This Row],[A2]])</f>
        <v>7c16</v>
      </c>
      <c r="V82" s="26" t="str">
        <f>IF(Tirage[[#This Row],[S1]]&lt;&gt;"",IF(Tirage[[#This Row],[S1]]&gt;Tirage[[#This Row],[S2]],Tirage[[#This Row],[P1]],Tirage[[#This Row],[P2]]),"")</f>
        <v/>
      </c>
      <c r="W82" s="27" t="str">
        <f>IF(Tirage[[#This Row],[S1]]&lt;&gt;"",IF(Tirage[[#This Row],[S1]]&gt;Tirage[[#This Row],[S2]],Tirage[[#This Row],[P2]],Tirage[[#This Row],[P1]]),"")</f>
        <v/>
      </c>
      <c r="X82" s="27" t="str">
        <f>IF(Tirage[[#This Row],[S1]]&lt;&gt;"",IF(Tirage[[#This Row],[S1]]&gt;Tirage[[#This Row],[S2]],Tirage[[#This Row],[A1]],Tirage[[#This Row],[A2]]),"")</f>
        <v/>
      </c>
      <c r="Y82" s="27" t="str">
        <f>IF(Tirage[[#This Row],[S1]]&lt;&gt;"",IF(Tirage[[#This Row],[S1]]&gt;Tirage[[#This Row],[S2]],Tirage[[#This Row],[A2]],Tirage[[#This Row],[A1]]),"")</f>
        <v/>
      </c>
      <c r="Z8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3" spans="1:26" x14ac:dyDescent="0.25">
      <c r="A83" s="87" t="str">
        <f>Tirage[[#This Row],[T]]&amp;"-"&amp;Tirage[[#This Row],[Match]]</f>
        <v>11-2</v>
      </c>
      <c r="B83" s="7">
        <v>11</v>
      </c>
      <c r="C83" s="87">
        <v>2</v>
      </c>
      <c r="D83" s="89">
        <v>2</v>
      </c>
      <c r="E83" s="8" t="s">
        <v>19</v>
      </c>
      <c r="F83" s="8">
        <v>5</v>
      </c>
      <c r="G83" s="8" t="s">
        <v>25</v>
      </c>
      <c r="H83" s="8">
        <v>14</v>
      </c>
      <c r="I83" s="16" t="str">
        <f>VLOOKUP(E83,Pro[],2)</f>
        <v>Pro 4</v>
      </c>
      <c r="J83" s="8" t="str">
        <f>VLOOKUP(F83,Am[],2)</f>
        <v>Amateur 5</v>
      </c>
      <c r="K83" s="92"/>
      <c r="L83" s="19" t="s">
        <v>10</v>
      </c>
      <c r="M83" s="92"/>
      <c r="N83" s="8" t="str">
        <f>VLOOKUP(G83,Pro[],2)</f>
        <v>Pro 10</v>
      </c>
      <c r="O83" s="9" t="str">
        <f>VLOOKUP(H83,Am[],2)</f>
        <v>Amateur 14</v>
      </c>
      <c r="P83" s="16" t="str">
        <f>Tirage[[#This Row],[P1]]&amp;"&amp;"&amp;Tirage[[#This Row],[A1]]</f>
        <v>D&amp;5</v>
      </c>
      <c r="Q83" s="8" t="str">
        <f>Tirage[[#This Row],[P2]]&amp;"&amp;"&amp;Tirage[[#This Row],[A2]]</f>
        <v>J&amp;14</v>
      </c>
      <c r="R83" s="8" t="str">
        <f>Tirage[[#This Row],[P1]]&amp;"c"&amp;Tirage[[#This Row],[A2]]</f>
        <v>Dc14</v>
      </c>
      <c r="S83" s="8" t="str">
        <f>Tirage[[#This Row],[P2]]&amp;"c"&amp;Tirage[[#This Row],[A1]]</f>
        <v>Jc5</v>
      </c>
      <c r="T83" s="8" t="str">
        <f>IF(Tirage[[#This Row],[P1]]&lt;Tirage[[#This Row],[P2]],Tirage[[#This Row],[P1]],Tirage[[#This Row],[P2]])&amp;"c"&amp;IF(Tirage[[#This Row],[P1]]&gt;Tirage[[#This Row],[P2]],Tirage[[#This Row],[P1]],Tirage[[#This Row],[P2]])</f>
        <v>DcJ</v>
      </c>
      <c r="U83" s="9" t="str">
        <f>IF(Tirage[[#This Row],[A1]]&lt;Tirage[[#This Row],[A2]],Tirage[[#This Row],[A1]],Tirage[[#This Row],[A2]])&amp;"c"&amp;IF(Tirage[[#This Row],[A1]]&gt;Tirage[[#This Row],[A2]],Tirage[[#This Row],[A1]],Tirage[[#This Row],[A2]])</f>
        <v>5c14</v>
      </c>
      <c r="V83" s="26" t="str">
        <f>IF(Tirage[[#This Row],[S1]]&lt;&gt;"",IF(Tirage[[#This Row],[S1]]&gt;Tirage[[#This Row],[S2]],Tirage[[#This Row],[P1]],Tirage[[#This Row],[P2]]),"")</f>
        <v/>
      </c>
      <c r="W83" s="27" t="str">
        <f>IF(Tirage[[#This Row],[S1]]&lt;&gt;"",IF(Tirage[[#This Row],[S1]]&gt;Tirage[[#This Row],[S2]],Tirage[[#This Row],[P2]],Tirage[[#This Row],[P1]]),"")</f>
        <v/>
      </c>
      <c r="X83" s="27" t="str">
        <f>IF(Tirage[[#This Row],[S1]]&lt;&gt;"",IF(Tirage[[#This Row],[S1]]&gt;Tirage[[#This Row],[S2]],Tirage[[#This Row],[A1]],Tirage[[#This Row],[A2]]),"")</f>
        <v/>
      </c>
      <c r="Y83" s="27" t="str">
        <f>IF(Tirage[[#This Row],[S1]]&lt;&gt;"",IF(Tirage[[#This Row],[S1]]&gt;Tirage[[#This Row],[S2]],Tirage[[#This Row],[A2]],Tirage[[#This Row],[A1]]),"")</f>
        <v/>
      </c>
      <c r="Z8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4" spans="1:26" x14ac:dyDescent="0.25">
      <c r="A84" s="87" t="str">
        <f>Tirage[[#This Row],[T]]&amp;"-"&amp;Tirage[[#This Row],[Match]]</f>
        <v>11-3</v>
      </c>
      <c r="B84" s="7">
        <v>11</v>
      </c>
      <c r="C84" s="87">
        <v>3</v>
      </c>
      <c r="D84" s="89">
        <v>3</v>
      </c>
      <c r="E84" s="8" t="s">
        <v>18</v>
      </c>
      <c r="F84" s="8">
        <v>6</v>
      </c>
      <c r="G84" s="8" t="s">
        <v>26</v>
      </c>
      <c r="H84" s="8">
        <v>13</v>
      </c>
      <c r="I84" s="16" t="str">
        <f>VLOOKUP(E84,Pro[],2)</f>
        <v>Pro 3</v>
      </c>
      <c r="J84" s="8" t="str">
        <f>VLOOKUP(F84,Am[],2)</f>
        <v>Amateur 6</v>
      </c>
      <c r="K84" s="92"/>
      <c r="L84" s="19" t="s">
        <v>10</v>
      </c>
      <c r="M84" s="92"/>
      <c r="N84" s="8" t="str">
        <f>VLOOKUP(G84,Pro[],2)</f>
        <v>Pro 11</v>
      </c>
      <c r="O84" s="9" t="str">
        <f>VLOOKUP(H84,Am[],2)</f>
        <v>Amateur 13</v>
      </c>
      <c r="P84" s="16" t="str">
        <f>Tirage[[#This Row],[P1]]&amp;"&amp;"&amp;Tirage[[#This Row],[A1]]</f>
        <v>C&amp;6</v>
      </c>
      <c r="Q84" s="8" t="str">
        <f>Tirage[[#This Row],[P2]]&amp;"&amp;"&amp;Tirage[[#This Row],[A2]]</f>
        <v>K&amp;13</v>
      </c>
      <c r="R84" s="8" t="str">
        <f>Tirage[[#This Row],[P1]]&amp;"c"&amp;Tirage[[#This Row],[A2]]</f>
        <v>Cc13</v>
      </c>
      <c r="S84" s="8" t="str">
        <f>Tirage[[#This Row],[P2]]&amp;"c"&amp;Tirage[[#This Row],[A1]]</f>
        <v>Kc6</v>
      </c>
      <c r="T84" s="8" t="str">
        <f>IF(Tirage[[#This Row],[P1]]&lt;Tirage[[#This Row],[P2]],Tirage[[#This Row],[P1]],Tirage[[#This Row],[P2]])&amp;"c"&amp;IF(Tirage[[#This Row],[P1]]&gt;Tirage[[#This Row],[P2]],Tirage[[#This Row],[P1]],Tirage[[#This Row],[P2]])</f>
        <v>CcK</v>
      </c>
      <c r="U84" s="9" t="str">
        <f>IF(Tirage[[#This Row],[A1]]&lt;Tirage[[#This Row],[A2]],Tirage[[#This Row],[A1]],Tirage[[#This Row],[A2]])&amp;"c"&amp;IF(Tirage[[#This Row],[A1]]&gt;Tirage[[#This Row],[A2]],Tirage[[#This Row],[A1]],Tirage[[#This Row],[A2]])</f>
        <v>6c13</v>
      </c>
      <c r="V84" s="26" t="str">
        <f>IF(Tirage[[#This Row],[S1]]&lt;&gt;"",IF(Tirage[[#This Row],[S1]]&gt;Tirage[[#This Row],[S2]],Tirage[[#This Row],[P1]],Tirage[[#This Row],[P2]]),"")</f>
        <v/>
      </c>
      <c r="W84" s="27" t="str">
        <f>IF(Tirage[[#This Row],[S1]]&lt;&gt;"",IF(Tirage[[#This Row],[S1]]&gt;Tirage[[#This Row],[S2]],Tirage[[#This Row],[P2]],Tirage[[#This Row],[P1]]),"")</f>
        <v/>
      </c>
      <c r="X84" s="27" t="str">
        <f>IF(Tirage[[#This Row],[S1]]&lt;&gt;"",IF(Tirage[[#This Row],[S1]]&gt;Tirage[[#This Row],[S2]],Tirage[[#This Row],[A1]],Tirage[[#This Row],[A2]]),"")</f>
        <v/>
      </c>
      <c r="Y84" s="27" t="str">
        <f>IF(Tirage[[#This Row],[S1]]&lt;&gt;"",IF(Tirage[[#This Row],[S1]]&gt;Tirage[[#This Row],[S2]],Tirage[[#This Row],[A2]],Tirage[[#This Row],[A1]]),"")</f>
        <v/>
      </c>
      <c r="Z8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5" spans="1:26" x14ac:dyDescent="0.25">
      <c r="A85" s="87" t="str">
        <f>Tirage[[#This Row],[T]]&amp;"-"&amp;Tirage[[#This Row],[Match]]</f>
        <v>11-4</v>
      </c>
      <c r="B85" s="7">
        <v>11</v>
      </c>
      <c r="C85" s="87">
        <v>4</v>
      </c>
      <c r="D85" s="89">
        <v>4</v>
      </c>
      <c r="E85" s="8" t="s">
        <v>20</v>
      </c>
      <c r="F85" s="8">
        <v>4</v>
      </c>
      <c r="G85" s="8" t="s">
        <v>28</v>
      </c>
      <c r="H85" s="8">
        <v>11</v>
      </c>
      <c r="I85" s="16" t="str">
        <f>VLOOKUP(E85,Pro[],2)</f>
        <v>Pro 5</v>
      </c>
      <c r="J85" s="8" t="str">
        <f>VLOOKUP(F85,Am[],2)</f>
        <v>Amateur 4</v>
      </c>
      <c r="K85" s="92"/>
      <c r="L85" s="19" t="s">
        <v>10</v>
      </c>
      <c r="M85" s="92"/>
      <c r="N85" s="8" t="str">
        <f>VLOOKUP(G85,Pro[],2)</f>
        <v>Pro 13</v>
      </c>
      <c r="O85" s="9" t="str">
        <f>VLOOKUP(H85,Am[],2)</f>
        <v>Amateur 11</v>
      </c>
      <c r="P85" s="16" t="str">
        <f>Tirage[[#This Row],[P1]]&amp;"&amp;"&amp;Tirage[[#This Row],[A1]]</f>
        <v>E&amp;4</v>
      </c>
      <c r="Q85" s="8" t="str">
        <f>Tirage[[#This Row],[P2]]&amp;"&amp;"&amp;Tirage[[#This Row],[A2]]</f>
        <v>M&amp;11</v>
      </c>
      <c r="R85" s="8" t="str">
        <f>Tirage[[#This Row],[P1]]&amp;"c"&amp;Tirage[[#This Row],[A2]]</f>
        <v>Ec11</v>
      </c>
      <c r="S85" s="8" t="str">
        <f>Tirage[[#This Row],[P2]]&amp;"c"&amp;Tirage[[#This Row],[A1]]</f>
        <v>Mc4</v>
      </c>
      <c r="T85" s="8" t="str">
        <f>IF(Tirage[[#This Row],[P1]]&lt;Tirage[[#This Row],[P2]],Tirage[[#This Row],[P1]],Tirage[[#This Row],[P2]])&amp;"c"&amp;IF(Tirage[[#This Row],[P1]]&gt;Tirage[[#This Row],[P2]],Tirage[[#This Row],[P1]],Tirage[[#This Row],[P2]])</f>
        <v>EcM</v>
      </c>
      <c r="U85" s="9" t="str">
        <f>IF(Tirage[[#This Row],[A1]]&lt;Tirage[[#This Row],[A2]],Tirage[[#This Row],[A1]],Tirage[[#This Row],[A2]])&amp;"c"&amp;IF(Tirage[[#This Row],[A1]]&gt;Tirage[[#This Row],[A2]],Tirage[[#This Row],[A1]],Tirage[[#This Row],[A2]])</f>
        <v>4c11</v>
      </c>
      <c r="V85" s="26" t="str">
        <f>IF(Tirage[[#This Row],[S1]]&lt;&gt;"",IF(Tirage[[#This Row],[S1]]&gt;Tirage[[#This Row],[S2]],Tirage[[#This Row],[P1]],Tirage[[#This Row],[P2]]),"")</f>
        <v/>
      </c>
      <c r="W85" s="27" t="str">
        <f>IF(Tirage[[#This Row],[S1]]&lt;&gt;"",IF(Tirage[[#This Row],[S1]]&gt;Tirage[[#This Row],[S2]],Tirage[[#This Row],[P2]],Tirage[[#This Row],[P1]]),"")</f>
        <v/>
      </c>
      <c r="X85" s="27" t="str">
        <f>IF(Tirage[[#This Row],[S1]]&lt;&gt;"",IF(Tirage[[#This Row],[S1]]&gt;Tirage[[#This Row],[S2]],Tirage[[#This Row],[A1]],Tirage[[#This Row],[A2]]),"")</f>
        <v/>
      </c>
      <c r="Y85" s="27" t="str">
        <f>IF(Tirage[[#This Row],[S1]]&lt;&gt;"",IF(Tirage[[#This Row],[S1]]&gt;Tirage[[#This Row],[S2]],Tirage[[#This Row],[A2]],Tirage[[#This Row],[A1]]),"")</f>
        <v/>
      </c>
      <c r="Z8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6" spans="1:26" x14ac:dyDescent="0.25">
      <c r="A86" s="87" t="str">
        <f>Tirage[[#This Row],[T]]&amp;"-"&amp;Tirage[[#This Row],[Match]]</f>
        <v>11-5</v>
      </c>
      <c r="B86" s="7">
        <v>11</v>
      </c>
      <c r="C86" s="87">
        <v>5</v>
      </c>
      <c r="D86" s="89">
        <v>5</v>
      </c>
      <c r="E86" s="8" t="s">
        <v>16</v>
      </c>
      <c r="F86" s="8">
        <v>8</v>
      </c>
      <c r="G86" s="8" t="s">
        <v>31</v>
      </c>
      <c r="H86" s="8">
        <v>15</v>
      </c>
      <c r="I86" s="16" t="str">
        <f>VLOOKUP(E86,Pro[],2)</f>
        <v>Pro 1</v>
      </c>
      <c r="J86" s="8" t="str">
        <f>VLOOKUP(F86,Am[],2)</f>
        <v>Amateur 8</v>
      </c>
      <c r="K86" s="92"/>
      <c r="L86" s="19" t="s">
        <v>10</v>
      </c>
      <c r="M86" s="92"/>
      <c r="N86" s="8" t="str">
        <f>VLOOKUP(G86,Pro[],2)</f>
        <v>Pro 16</v>
      </c>
      <c r="O86" s="9" t="str">
        <f>VLOOKUP(H86,Am[],2)</f>
        <v>Amateur 15</v>
      </c>
      <c r="P86" s="16" t="str">
        <f>Tirage[[#This Row],[P1]]&amp;"&amp;"&amp;Tirage[[#This Row],[A1]]</f>
        <v>A&amp;8</v>
      </c>
      <c r="Q86" s="8" t="str">
        <f>Tirage[[#This Row],[P2]]&amp;"&amp;"&amp;Tirage[[#This Row],[A2]]</f>
        <v>P&amp;15</v>
      </c>
      <c r="R86" s="8" t="str">
        <f>Tirage[[#This Row],[P1]]&amp;"c"&amp;Tirage[[#This Row],[A2]]</f>
        <v>Ac15</v>
      </c>
      <c r="S86" s="8" t="str">
        <f>Tirage[[#This Row],[P2]]&amp;"c"&amp;Tirage[[#This Row],[A1]]</f>
        <v>Pc8</v>
      </c>
      <c r="T86" s="8" t="str">
        <f>IF(Tirage[[#This Row],[P1]]&lt;Tirage[[#This Row],[P2]],Tirage[[#This Row],[P1]],Tirage[[#This Row],[P2]])&amp;"c"&amp;IF(Tirage[[#This Row],[P1]]&gt;Tirage[[#This Row],[P2]],Tirage[[#This Row],[P1]],Tirage[[#This Row],[P2]])</f>
        <v>AcP</v>
      </c>
      <c r="U86" s="9" t="str">
        <f>IF(Tirage[[#This Row],[A1]]&lt;Tirage[[#This Row],[A2]],Tirage[[#This Row],[A1]],Tirage[[#This Row],[A2]])&amp;"c"&amp;IF(Tirage[[#This Row],[A1]]&gt;Tirage[[#This Row],[A2]],Tirage[[#This Row],[A1]],Tirage[[#This Row],[A2]])</f>
        <v>8c15</v>
      </c>
      <c r="V86" s="26" t="str">
        <f>IF(Tirage[[#This Row],[S1]]&lt;&gt;"",IF(Tirage[[#This Row],[S1]]&gt;Tirage[[#This Row],[S2]],Tirage[[#This Row],[P1]],Tirage[[#This Row],[P2]]),"")</f>
        <v/>
      </c>
      <c r="W86" s="27" t="str">
        <f>IF(Tirage[[#This Row],[S1]]&lt;&gt;"",IF(Tirage[[#This Row],[S1]]&gt;Tirage[[#This Row],[S2]],Tirage[[#This Row],[P2]],Tirage[[#This Row],[P1]]),"")</f>
        <v/>
      </c>
      <c r="X86" s="27" t="str">
        <f>IF(Tirage[[#This Row],[S1]]&lt;&gt;"",IF(Tirage[[#This Row],[S1]]&gt;Tirage[[#This Row],[S2]],Tirage[[#This Row],[A1]],Tirage[[#This Row],[A2]]),"")</f>
        <v/>
      </c>
      <c r="Y86" s="27" t="str">
        <f>IF(Tirage[[#This Row],[S1]]&lt;&gt;"",IF(Tirage[[#This Row],[S1]]&gt;Tirage[[#This Row],[S2]],Tirage[[#This Row],[A2]],Tirage[[#This Row],[A1]]),"")</f>
        <v/>
      </c>
      <c r="Z8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7" spans="1:26" x14ac:dyDescent="0.25">
      <c r="A87" s="87" t="str">
        <f>Tirage[[#This Row],[T]]&amp;"-"&amp;Tirage[[#This Row],[Match]]</f>
        <v>11-6</v>
      </c>
      <c r="B87" s="7">
        <v>11</v>
      </c>
      <c r="C87" s="87">
        <v>6</v>
      </c>
      <c r="D87" s="89">
        <v>6</v>
      </c>
      <c r="E87" s="8" t="s">
        <v>22</v>
      </c>
      <c r="F87" s="8">
        <v>2</v>
      </c>
      <c r="G87" s="8" t="s">
        <v>30</v>
      </c>
      <c r="H87" s="8">
        <v>9</v>
      </c>
      <c r="I87" s="16" t="str">
        <f>VLOOKUP(E87,Pro[],2)</f>
        <v>Pro 7</v>
      </c>
      <c r="J87" s="8" t="str">
        <f>VLOOKUP(F87,Am[],2)</f>
        <v>Amateur 2</v>
      </c>
      <c r="K87" s="92"/>
      <c r="L87" s="19" t="s">
        <v>10</v>
      </c>
      <c r="M87" s="92"/>
      <c r="N87" s="8" t="str">
        <f>VLOOKUP(G87,Pro[],2)</f>
        <v>Pro 15</v>
      </c>
      <c r="O87" s="9" t="str">
        <f>VLOOKUP(H87,Am[],2)</f>
        <v>Amateur 9</v>
      </c>
      <c r="P87" s="16" t="str">
        <f>Tirage[[#This Row],[P1]]&amp;"&amp;"&amp;Tirage[[#This Row],[A1]]</f>
        <v>G&amp;2</v>
      </c>
      <c r="Q87" s="8" t="str">
        <f>Tirage[[#This Row],[P2]]&amp;"&amp;"&amp;Tirage[[#This Row],[A2]]</f>
        <v>O&amp;9</v>
      </c>
      <c r="R87" s="8" t="str">
        <f>Tirage[[#This Row],[P1]]&amp;"c"&amp;Tirage[[#This Row],[A2]]</f>
        <v>Gc9</v>
      </c>
      <c r="S87" s="8" t="str">
        <f>Tirage[[#This Row],[P2]]&amp;"c"&amp;Tirage[[#This Row],[A1]]</f>
        <v>Oc2</v>
      </c>
      <c r="T87" s="8" t="str">
        <f>IF(Tirage[[#This Row],[P1]]&lt;Tirage[[#This Row],[P2]],Tirage[[#This Row],[P1]],Tirage[[#This Row],[P2]])&amp;"c"&amp;IF(Tirage[[#This Row],[P1]]&gt;Tirage[[#This Row],[P2]],Tirage[[#This Row],[P1]],Tirage[[#This Row],[P2]])</f>
        <v>GcO</v>
      </c>
      <c r="U87" s="9" t="str">
        <f>IF(Tirage[[#This Row],[A1]]&lt;Tirage[[#This Row],[A2]],Tirage[[#This Row],[A1]],Tirage[[#This Row],[A2]])&amp;"c"&amp;IF(Tirage[[#This Row],[A1]]&gt;Tirage[[#This Row],[A2]],Tirage[[#This Row],[A1]],Tirage[[#This Row],[A2]])</f>
        <v>2c9</v>
      </c>
      <c r="V87" s="26" t="str">
        <f>IF(Tirage[[#This Row],[S1]]&lt;&gt;"",IF(Tirage[[#This Row],[S1]]&gt;Tirage[[#This Row],[S2]],Tirage[[#This Row],[P1]],Tirage[[#This Row],[P2]]),"")</f>
        <v/>
      </c>
      <c r="W87" s="27" t="str">
        <f>IF(Tirage[[#This Row],[S1]]&lt;&gt;"",IF(Tirage[[#This Row],[S1]]&gt;Tirage[[#This Row],[S2]],Tirage[[#This Row],[P2]],Tirage[[#This Row],[P1]]),"")</f>
        <v/>
      </c>
      <c r="X87" s="27" t="str">
        <f>IF(Tirage[[#This Row],[S1]]&lt;&gt;"",IF(Tirage[[#This Row],[S1]]&gt;Tirage[[#This Row],[S2]],Tirage[[#This Row],[A1]],Tirage[[#This Row],[A2]]),"")</f>
        <v/>
      </c>
      <c r="Y87" s="27" t="str">
        <f>IF(Tirage[[#This Row],[S1]]&lt;&gt;"",IF(Tirage[[#This Row],[S1]]&gt;Tirage[[#This Row],[S2]],Tirage[[#This Row],[A2]],Tirage[[#This Row],[A1]]),"")</f>
        <v/>
      </c>
      <c r="Z8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8" spans="1:26" x14ac:dyDescent="0.25">
      <c r="A88" s="87" t="str">
        <f>Tirage[[#This Row],[T]]&amp;"-"&amp;Tirage[[#This Row],[Match]]</f>
        <v>11-7</v>
      </c>
      <c r="B88" s="7">
        <v>11</v>
      </c>
      <c r="C88" s="87">
        <v>7</v>
      </c>
      <c r="D88" s="89">
        <v>7</v>
      </c>
      <c r="E88" s="8" t="s">
        <v>23</v>
      </c>
      <c r="F88" s="8">
        <v>1</v>
      </c>
      <c r="G88" s="8" t="s">
        <v>29</v>
      </c>
      <c r="H88" s="8">
        <v>10</v>
      </c>
      <c r="I88" s="16" t="str">
        <f>VLOOKUP(E88,Pro[],2)</f>
        <v>Pro 8</v>
      </c>
      <c r="J88" s="8" t="str">
        <f>VLOOKUP(F88,Am[],2)</f>
        <v>Amateur 1</v>
      </c>
      <c r="K88" s="92"/>
      <c r="L88" s="19" t="s">
        <v>10</v>
      </c>
      <c r="M88" s="92"/>
      <c r="N88" s="8" t="str">
        <f>VLOOKUP(G88,Pro[],2)</f>
        <v>Pro 14</v>
      </c>
      <c r="O88" s="9" t="str">
        <f>VLOOKUP(H88,Am[],2)</f>
        <v>Amateur 10</v>
      </c>
      <c r="P88" s="16" t="str">
        <f>Tirage[[#This Row],[P1]]&amp;"&amp;"&amp;Tirage[[#This Row],[A1]]</f>
        <v>H&amp;1</v>
      </c>
      <c r="Q88" s="8" t="str">
        <f>Tirage[[#This Row],[P2]]&amp;"&amp;"&amp;Tirage[[#This Row],[A2]]</f>
        <v>N&amp;10</v>
      </c>
      <c r="R88" s="8" t="str">
        <f>Tirage[[#This Row],[P1]]&amp;"c"&amp;Tirage[[#This Row],[A2]]</f>
        <v>Hc10</v>
      </c>
      <c r="S88" s="8" t="str">
        <f>Tirage[[#This Row],[P2]]&amp;"c"&amp;Tirage[[#This Row],[A1]]</f>
        <v>Nc1</v>
      </c>
      <c r="T88" s="8" t="str">
        <f>IF(Tirage[[#This Row],[P1]]&lt;Tirage[[#This Row],[P2]],Tirage[[#This Row],[P1]],Tirage[[#This Row],[P2]])&amp;"c"&amp;IF(Tirage[[#This Row],[P1]]&gt;Tirage[[#This Row],[P2]],Tirage[[#This Row],[P1]],Tirage[[#This Row],[P2]])</f>
        <v>HcN</v>
      </c>
      <c r="U88" s="9" t="str">
        <f>IF(Tirage[[#This Row],[A1]]&lt;Tirage[[#This Row],[A2]],Tirage[[#This Row],[A1]],Tirage[[#This Row],[A2]])&amp;"c"&amp;IF(Tirage[[#This Row],[A1]]&gt;Tirage[[#This Row],[A2]],Tirage[[#This Row],[A1]],Tirage[[#This Row],[A2]])</f>
        <v>1c10</v>
      </c>
      <c r="V88" s="26" t="str">
        <f>IF(Tirage[[#This Row],[S1]]&lt;&gt;"",IF(Tirage[[#This Row],[S1]]&gt;Tirage[[#This Row],[S2]],Tirage[[#This Row],[P1]],Tirage[[#This Row],[P2]]),"")</f>
        <v/>
      </c>
      <c r="W88" s="27" t="str">
        <f>IF(Tirage[[#This Row],[S1]]&lt;&gt;"",IF(Tirage[[#This Row],[S1]]&gt;Tirage[[#This Row],[S2]],Tirage[[#This Row],[P2]],Tirage[[#This Row],[P1]]),"")</f>
        <v/>
      </c>
      <c r="X88" s="27" t="str">
        <f>IF(Tirage[[#This Row],[S1]]&lt;&gt;"",IF(Tirage[[#This Row],[S1]]&gt;Tirage[[#This Row],[S2]],Tirage[[#This Row],[A1]],Tirage[[#This Row],[A2]]),"")</f>
        <v/>
      </c>
      <c r="Y88" s="27" t="str">
        <f>IF(Tirage[[#This Row],[S1]]&lt;&gt;"",IF(Tirage[[#This Row],[S1]]&gt;Tirage[[#This Row],[S2]],Tirage[[#This Row],[A2]],Tirage[[#This Row],[A1]]),"")</f>
        <v/>
      </c>
      <c r="Z8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89" spans="1:26" ht="15.75" thickBot="1" x14ac:dyDescent="0.3">
      <c r="A89" s="88" t="str">
        <f>Tirage[[#This Row],[T]]&amp;"-"&amp;Tirage[[#This Row],[Match]]</f>
        <v>11-8</v>
      </c>
      <c r="B89" s="10">
        <v>11</v>
      </c>
      <c r="C89" s="88">
        <v>8</v>
      </c>
      <c r="D89" s="90">
        <v>8</v>
      </c>
      <c r="E89" s="11" t="s">
        <v>21</v>
      </c>
      <c r="F89" s="11">
        <v>3</v>
      </c>
      <c r="G89" s="11" t="s">
        <v>27</v>
      </c>
      <c r="H89" s="11">
        <v>12</v>
      </c>
      <c r="I89" s="17" t="str">
        <f>VLOOKUP(E89,Pro[],2)</f>
        <v>Pro 6</v>
      </c>
      <c r="J89" s="11" t="str">
        <f>VLOOKUP(F89,Am[],2)</f>
        <v>Amateur 3</v>
      </c>
      <c r="K89" s="93"/>
      <c r="L89" s="20" t="s">
        <v>10</v>
      </c>
      <c r="M89" s="93"/>
      <c r="N89" s="11" t="str">
        <f>VLOOKUP(G89,Pro[],2)</f>
        <v>Pro 12</v>
      </c>
      <c r="O89" s="12" t="str">
        <f>VLOOKUP(H89,Am[],2)</f>
        <v>Amateur 12</v>
      </c>
      <c r="P89" s="16" t="str">
        <f>Tirage[[#This Row],[P1]]&amp;"&amp;"&amp;Tirage[[#This Row],[A1]]</f>
        <v>F&amp;3</v>
      </c>
      <c r="Q89" s="8" t="str">
        <f>Tirage[[#This Row],[P2]]&amp;"&amp;"&amp;Tirage[[#This Row],[A2]]</f>
        <v>L&amp;12</v>
      </c>
      <c r="R89" s="8" t="str">
        <f>Tirage[[#This Row],[P1]]&amp;"c"&amp;Tirage[[#This Row],[A2]]</f>
        <v>Fc12</v>
      </c>
      <c r="S89" s="8" t="str">
        <f>Tirage[[#This Row],[P2]]&amp;"c"&amp;Tirage[[#This Row],[A1]]</f>
        <v>Lc3</v>
      </c>
      <c r="T89" s="8" t="str">
        <f>IF(Tirage[[#This Row],[P1]]&lt;Tirage[[#This Row],[P2]],Tirage[[#This Row],[P1]],Tirage[[#This Row],[P2]])&amp;"c"&amp;IF(Tirage[[#This Row],[P1]]&gt;Tirage[[#This Row],[P2]],Tirage[[#This Row],[P1]],Tirage[[#This Row],[P2]])</f>
        <v>FcL</v>
      </c>
      <c r="U89" s="9" t="str">
        <f>IF(Tirage[[#This Row],[A1]]&lt;Tirage[[#This Row],[A2]],Tirage[[#This Row],[A1]],Tirage[[#This Row],[A2]])&amp;"c"&amp;IF(Tirage[[#This Row],[A1]]&gt;Tirage[[#This Row],[A2]],Tirage[[#This Row],[A1]],Tirage[[#This Row],[A2]])</f>
        <v>3c12</v>
      </c>
      <c r="V89" s="26" t="str">
        <f>IF(Tirage[[#This Row],[S1]]&lt;&gt;"",IF(Tirage[[#This Row],[S1]]&gt;Tirage[[#This Row],[S2]],Tirage[[#This Row],[P1]],Tirage[[#This Row],[P2]]),"")</f>
        <v/>
      </c>
      <c r="W89" s="27" t="str">
        <f>IF(Tirage[[#This Row],[S1]]&lt;&gt;"",IF(Tirage[[#This Row],[S1]]&gt;Tirage[[#This Row],[S2]],Tirage[[#This Row],[P2]],Tirage[[#This Row],[P1]]),"")</f>
        <v/>
      </c>
      <c r="X89" s="27" t="str">
        <f>IF(Tirage[[#This Row],[S1]]&lt;&gt;"",IF(Tirage[[#This Row],[S1]]&gt;Tirage[[#This Row],[S2]],Tirage[[#This Row],[A1]],Tirage[[#This Row],[A2]]),"")</f>
        <v/>
      </c>
      <c r="Y89" s="27" t="str">
        <f>IF(Tirage[[#This Row],[S1]]&lt;&gt;"",IF(Tirage[[#This Row],[S1]]&gt;Tirage[[#This Row],[S2]],Tirage[[#This Row],[A2]],Tirage[[#This Row],[A1]]),"")</f>
        <v/>
      </c>
      <c r="Z8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0" spans="1:26" x14ac:dyDescent="0.25">
      <c r="A90" s="87" t="str">
        <f>Tirage[[#This Row],[T]]&amp;"-"&amp;Tirage[[#This Row],[Match]]</f>
        <v>12-1</v>
      </c>
      <c r="B90" s="4">
        <v>12</v>
      </c>
      <c r="C90" s="87">
        <v>1</v>
      </c>
      <c r="D90" s="89">
        <v>1</v>
      </c>
      <c r="E90" s="5" t="s">
        <v>22</v>
      </c>
      <c r="F90" s="5">
        <v>4</v>
      </c>
      <c r="G90" s="5" t="s">
        <v>27</v>
      </c>
      <c r="H90" s="5">
        <v>10</v>
      </c>
      <c r="I90" s="15" t="str">
        <f>VLOOKUP(E90,Pro[],2)</f>
        <v>Pro 7</v>
      </c>
      <c r="J90" s="5" t="str">
        <f>VLOOKUP(F90,Am[],2)</f>
        <v>Amateur 4</v>
      </c>
      <c r="K90" s="94"/>
      <c r="L90" s="18" t="s">
        <v>10</v>
      </c>
      <c r="M90" s="94"/>
      <c r="N90" s="5" t="str">
        <f>VLOOKUP(G90,Pro[],2)</f>
        <v>Pro 12</v>
      </c>
      <c r="O90" s="6" t="str">
        <f>VLOOKUP(H90,Am[],2)</f>
        <v>Amateur 10</v>
      </c>
      <c r="P90" s="16" t="str">
        <f>Tirage[[#This Row],[P1]]&amp;"&amp;"&amp;Tirage[[#This Row],[A1]]</f>
        <v>G&amp;4</v>
      </c>
      <c r="Q90" s="8" t="str">
        <f>Tirage[[#This Row],[P2]]&amp;"&amp;"&amp;Tirage[[#This Row],[A2]]</f>
        <v>L&amp;10</v>
      </c>
      <c r="R90" s="8" t="str">
        <f>Tirage[[#This Row],[P1]]&amp;"c"&amp;Tirage[[#This Row],[A2]]</f>
        <v>Gc10</v>
      </c>
      <c r="S90" s="8" t="str">
        <f>Tirage[[#This Row],[P2]]&amp;"c"&amp;Tirage[[#This Row],[A1]]</f>
        <v>Lc4</v>
      </c>
      <c r="T90" s="8" t="str">
        <f>IF(Tirage[[#This Row],[P1]]&lt;Tirage[[#This Row],[P2]],Tirage[[#This Row],[P1]],Tirage[[#This Row],[P2]])&amp;"c"&amp;IF(Tirage[[#This Row],[P1]]&gt;Tirage[[#This Row],[P2]],Tirage[[#This Row],[P1]],Tirage[[#This Row],[P2]])</f>
        <v>GcL</v>
      </c>
      <c r="U90" s="9" t="str">
        <f>IF(Tirage[[#This Row],[A1]]&lt;Tirage[[#This Row],[A2]],Tirage[[#This Row],[A1]],Tirage[[#This Row],[A2]])&amp;"c"&amp;IF(Tirage[[#This Row],[A1]]&gt;Tirage[[#This Row],[A2]],Tirage[[#This Row],[A1]],Tirage[[#This Row],[A2]])</f>
        <v>4c10</v>
      </c>
      <c r="V90" s="13" t="str">
        <f>IF(Tirage[[#This Row],[S1]]&lt;&gt;"",IF(Tirage[[#This Row],[S1]]&gt;Tirage[[#This Row],[S2]],Tirage[[#This Row],[P1]],Tirage[[#This Row],[P2]]),"")</f>
        <v/>
      </c>
      <c r="W90" s="14" t="str">
        <f>IF(Tirage[[#This Row],[S1]]&lt;&gt;"",IF(Tirage[[#This Row],[S1]]&gt;Tirage[[#This Row],[S2]],Tirage[[#This Row],[P2]],Tirage[[#This Row],[P1]]),"")</f>
        <v/>
      </c>
      <c r="X90" s="14" t="str">
        <f>IF(Tirage[[#This Row],[S1]]&lt;&gt;"",IF(Tirage[[#This Row],[S1]]&gt;Tirage[[#This Row],[S2]],Tirage[[#This Row],[A1]],Tirage[[#This Row],[A2]]),"")</f>
        <v/>
      </c>
      <c r="Y90" s="14" t="str">
        <f>IF(Tirage[[#This Row],[S1]]&lt;&gt;"",IF(Tirage[[#This Row],[S1]]&gt;Tirage[[#This Row],[S2]],Tirage[[#This Row],[A2]],Tirage[[#This Row],[A1]]),"")</f>
        <v/>
      </c>
      <c r="Z90" s="25" t="str">
        <f>IF(Tirage[[#This Row],[S1]]&lt;&gt;"",IF(Tirage[[#This Row],[S1]]&gt;Tirage[[#This Row],[S2]],Tirage[[#This Row],[S1]]-Tirage[[#This Row],[S2]],Tirage[[#This Row],[S2]]-Tirage[[#This Row],[S1]]),"")</f>
        <v/>
      </c>
    </row>
    <row r="91" spans="1:26" x14ac:dyDescent="0.25">
      <c r="A91" s="87" t="str">
        <f>Tirage[[#This Row],[T]]&amp;"-"&amp;Tirage[[#This Row],[Match]]</f>
        <v>12-2</v>
      </c>
      <c r="B91" s="7">
        <v>12</v>
      </c>
      <c r="C91" s="87">
        <v>2</v>
      </c>
      <c r="D91" s="89">
        <v>2</v>
      </c>
      <c r="E91" s="8" t="s">
        <v>23</v>
      </c>
      <c r="F91" s="8">
        <v>3</v>
      </c>
      <c r="G91" s="8" t="s">
        <v>28</v>
      </c>
      <c r="H91" s="8">
        <v>9</v>
      </c>
      <c r="I91" s="16" t="str">
        <f>VLOOKUP(E91,Pro[],2)</f>
        <v>Pro 8</v>
      </c>
      <c r="J91" s="8" t="str">
        <f>VLOOKUP(F91,Am[],2)</f>
        <v>Amateur 3</v>
      </c>
      <c r="K91" s="92"/>
      <c r="L91" s="19" t="s">
        <v>10</v>
      </c>
      <c r="M91" s="92"/>
      <c r="N91" s="8" t="str">
        <f>VLOOKUP(G91,Pro[],2)</f>
        <v>Pro 13</v>
      </c>
      <c r="O91" s="9" t="str">
        <f>VLOOKUP(H91,Am[],2)</f>
        <v>Amateur 9</v>
      </c>
      <c r="P91" s="16" t="str">
        <f>Tirage[[#This Row],[P1]]&amp;"&amp;"&amp;Tirage[[#This Row],[A1]]</f>
        <v>H&amp;3</v>
      </c>
      <c r="Q91" s="8" t="str">
        <f>Tirage[[#This Row],[P2]]&amp;"&amp;"&amp;Tirage[[#This Row],[A2]]</f>
        <v>M&amp;9</v>
      </c>
      <c r="R91" s="8" t="str">
        <f>Tirage[[#This Row],[P1]]&amp;"c"&amp;Tirage[[#This Row],[A2]]</f>
        <v>Hc9</v>
      </c>
      <c r="S91" s="8" t="str">
        <f>Tirage[[#This Row],[P2]]&amp;"c"&amp;Tirage[[#This Row],[A1]]</f>
        <v>Mc3</v>
      </c>
      <c r="T91" s="8" t="str">
        <f>IF(Tirage[[#This Row],[P1]]&lt;Tirage[[#This Row],[P2]],Tirage[[#This Row],[P1]],Tirage[[#This Row],[P2]])&amp;"c"&amp;IF(Tirage[[#This Row],[P1]]&gt;Tirage[[#This Row],[P2]],Tirage[[#This Row],[P1]],Tirage[[#This Row],[P2]])</f>
        <v>HcM</v>
      </c>
      <c r="U91" s="9" t="str">
        <f>IF(Tirage[[#This Row],[A1]]&lt;Tirage[[#This Row],[A2]],Tirage[[#This Row],[A1]],Tirage[[#This Row],[A2]])&amp;"c"&amp;IF(Tirage[[#This Row],[A1]]&gt;Tirage[[#This Row],[A2]],Tirage[[#This Row],[A1]],Tirage[[#This Row],[A2]])</f>
        <v>3c9</v>
      </c>
      <c r="V91" s="26" t="str">
        <f>IF(Tirage[[#This Row],[S1]]&lt;&gt;"",IF(Tirage[[#This Row],[S1]]&gt;Tirage[[#This Row],[S2]],Tirage[[#This Row],[P1]],Tirage[[#This Row],[P2]]),"")</f>
        <v/>
      </c>
      <c r="W91" s="27" t="str">
        <f>IF(Tirage[[#This Row],[S1]]&lt;&gt;"",IF(Tirage[[#This Row],[S1]]&gt;Tirage[[#This Row],[S2]],Tirage[[#This Row],[P2]],Tirage[[#This Row],[P1]]),"")</f>
        <v/>
      </c>
      <c r="X91" s="27" t="str">
        <f>IF(Tirage[[#This Row],[S1]]&lt;&gt;"",IF(Tirage[[#This Row],[S1]]&gt;Tirage[[#This Row],[S2]],Tirage[[#This Row],[A1]],Tirage[[#This Row],[A2]]),"")</f>
        <v/>
      </c>
      <c r="Y91" s="27" t="str">
        <f>IF(Tirage[[#This Row],[S1]]&lt;&gt;"",IF(Tirage[[#This Row],[S1]]&gt;Tirage[[#This Row],[S2]],Tirage[[#This Row],[A2]],Tirage[[#This Row],[A1]]),"")</f>
        <v/>
      </c>
      <c r="Z9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2" spans="1:26" x14ac:dyDescent="0.25">
      <c r="A92" s="87" t="str">
        <f>Tirage[[#This Row],[T]]&amp;"-"&amp;Tirage[[#This Row],[Match]]</f>
        <v>12-3</v>
      </c>
      <c r="B92" s="7">
        <v>12</v>
      </c>
      <c r="C92" s="87">
        <v>3</v>
      </c>
      <c r="D92" s="89">
        <v>3</v>
      </c>
      <c r="E92" s="8" t="s">
        <v>21</v>
      </c>
      <c r="F92" s="8">
        <v>1</v>
      </c>
      <c r="G92" s="8" t="s">
        <v>30</v>
      </c>
      <c r="H92" s="8">
        <v>11</v>
      </c>
      <c r="I92" s="16" t="str">
        <f>VLOOKUP(E92,Pro[],2)</f>
        <v>Pro 6</v>
      </c>
      <c r="J92" s="8" t="str">
        <f>VLOOKUP(F92,Am[],2)</f>
        <v>Amateur 1</v>
      </c>
      <c r="K92" s="92"/>
      <c r="L92" s="19" t="s">
        <v>10</v>
      </c>
      <c r="M92" s="92"/>
      <c r="N92" s="8" t="str">
        <f>VLOOKUP(G92,Pro[],2)</f>
        <v>Pro 15</v>
      </c>
      <c r="O92" s="9" t="str">
        <f>VLOOKUP(H92,Am[],2)</f>
        <v>Amateur 11</v>
      </c>
      <c r="P92" s="16" t="str">
        <f>Tirage[[#This Row],[P1]]&amp;"&amp;"&amp;Tirage[[#This Row],[A1]]</f>
        <v>F&amp;1</v>
      </c>
      <c r="Q92" s="8" t="str">
        <f>Tirage[[#This Row],[P2]]&amp;"&amp;"&amp;Tirage[[#This Row],[A2]]</f>
        <v>O&amp;11</v>
      </c>
      <c r="R92" s="8" t="str">
        <f>Tirage[[#This Row],[P1]]&amp;"c"&amp;Tirage[[#This Row],[A2]]</f>
        <v>Fc11</v>
      </c>
      <c r="S92" s="8" t="str">
        <f>Tirage[[#This Row],[P2]]&amp;"c"&amp;Tirage[[#This Row],[A1]]</f>
        <v>Oc1</v>
      </c>
      <c r="T92" s="8" t="str">
        <f>IF(Tirage[[#This Row],[P1]]&lt;Tirage[[#This Row],[P2]],Tirage[[#This Row],[P1]],Tirage[[#This Row],[P2]])&amp;"c"&amp;IF(Tirage[[#This Row],[P1]]&gt;Tirage[[#This Row],[P2]],Tirage[[#This Row],[P1]],Tirage[[#This Row],[P2]])</f>
        <v>FcO</v>
      </c>
      <c r="U92" s="9" t="str">
        <f>IF(Tirage[[#This Row],[A1]]&lt;Tirage[[#This Row],[A2]],Tirage[[#This Row],[A1]],Tirage[[#This Row],[A2]])&amp;"c"&amp;IF(Tirage[[#This Row],[A1]]&gt;Tirage[[#This Row],[A2]],Tirage[[#This Row],[A1]],Tirage[[#This Row],[A2]])</f>
        <v>1c11</v>
      </c>
      <c r="V92" s="26" t="str">
        <f>IF(Tirage[[#This Row],[S1]]&lt;&gt;"",IF(Tirage[[#This Row],[S1]]&gt;Tirage[[#This Row],[S2]],Tirage[[#This Row],[P1]],Tirage[[#This Row],[P2]]),"")</f>
        <v/>
      </c>
      <c r="W92" s="27" t="str">
        <f>IF(Tirage[[#This Row],[S1]]&lt;&gt;"",IF(Tirage[[#This Row],[S1]]&gt;Tirage[[#This Row],[S2]],Tirage[[#This Row],[P2]],Tirage[[#This Row],[P1]]),"")</f>
        <v/>
      </c>
      <c r="X92" s="27" t="str">
        <f>IF(Tirage[[#This Row],[S1]]&lt;&gt;"",IF(Tirage[[#This Row],[S1]]&gt;Tirage[[#This Row],[S2]],Tirage[[#This Row],[A1]],Tirage[[#This Row],[A2]]),"")</f>
        <v/>
      </c>
      <c r="Y92" s="27" t="str">
        <f>IF(Tirage[[#This Row],[S1]]&lt;&gt;"",IF(Tirage[[#This Row],[S1]]&gt;Tirage[[#This Row],[S2]],Tirage[[#This Row],[A2]],Tirage[[#This Row],[A1]]),"")</f>
        <v/>
      </c>
      <c r="Z9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3" spans="1:26" x14ac:dyDescent="0.25">
      <c r="A93" s="87" t="str">
        <f>Tirage[[#This Row],[T]]&amp;"-"&amp;Tirage[[#This Row],[Match]]</f>
        <v>12-4</v>
      </c>
      <c r="B93" s="7">
        <v>12</v>
      </c>
      <c r="C93" s="87">
        <v>4</v>
      </c>
      <c r="D93" s="89">
        <v>4</v>
      </c>
      <c r="E93" s="8" t="s">
        <v>19</v>
      </c>
      <c r="F93" s="8">
        <v>7</v>
      </c>
      <c r="G93" s="8" t="s">
        <v>31</v>
      </c>
      <c r="H93" s="8">
        <v>13</v>
      </c>
      <c r="I93" s="16" t="str">
        <f>VLOOKUP(E93,Pro[],2)</f>
        <v>Pro 4</v>
      </c>
      <c r="J93" s="8" t="str">
        <f>VLOOKUP(F93,Am[],2)</f>
        <v>Amateur 7</v>
      </c>
      <c r="K93" s="92"/>
      <c r="L93" s="19" t="s">
        <v>10</v>
      </c>
      <c r="M93" s="92"/>
      <c r="N93" s="8" t="str">
        <f>VLOOKUP(G93,Pro[],2)</f>
        <v>Pro 16</v>
      </c>
      <c r="O93" s="9" t="str">
        <f>VLOOKUP(H93,Am[],2)</f>
        <v>Amateur 13</v>
      </c>
      <c r="P93" s="16" t="str">
        <f>Tirage[[#This Row],[P1]]&amp;"&amp;"&amp;Tirage[[#This Row],[A1]]</f>
        <v>D&amp;7</v>
      </c>
      <c r="Q93" s="8" t="str">
        <f>Tirage[[#This Row],[P2]]&amp;"&amp;"&amp;Tirage[[#This Row],[A2]]</f>
        <v>P&amp;13</v>
      </c>
      <c r="R93" s="8" t="str">
        <f>Tirage[[#This Row],[P1]]&amp;"c"&amp;Tirage[[#This Row],[A2]]</f>
        <v>Dc13</v>
      </c>
      <c r="S93" s="8" t="str">
        <f>Tirage[[#This Row],[P2]]&amp;"c"&amp;Tirage[[#This Row],[A1]]</f>
        <v>Pc7</v>
      </c>
      <c r="T93" s="8" t="str">
        <f>IF(Tirage[[#This Row],[P1]]&lt;Tirage[[#This Row],[P2]],Tirage[[#This Row],[P1]],Tirage[[#This Row],[P2]])&amp;"c"&amp;IF(Tirage[[#This Row],[P1]]&gt;Tirage[[#This Row],[P2]],Tirage[[#This Row],[P1]],Tirage[[#This Row],[P2]])</f>
        <v>DcP</v>
      </c>
      <c r="U93" s="9" t="str">
        <f>IF(Tirage[[#This Row],[A1]]&lt;Tirage[[#This Row],[A2]],Tirage[[#This Row],[A1]],Tirage[[#This Row],[A2]])&amp;"c"&amp;IF(Tirage[[#This Row],[A1]]&gt;Tirage[[#This Row],[A2]],Tirage[[#This Row],[A1]],Tirage[[#This Row],[A2]])</f>
        <v>7c13</v>
      </c>
      <c r="V93" s="26" t="str">
        <f>IF(Tirage[[#This Row],[S1]]&lt;&gt;"",IF(Tirage[[#This Row],[S1]]&gt;Tirage[[#This Row],[S2]],Tirage[[#This Row],[P1]],Tirage[[#This Row],[P2]]),"")</f>
        <v/>
      </c>
      <c r="W93" s="27" t="str">
        <f>IF(Tirage[[#This Row],[S1]]&lt;&gt;"",IF(Tirage[[#This Row],[S1]]&gt;Tirage[[#This Row],[S2]],Tirage[[#This Row],[P2]],Tirage[[#This Row],[P1]]),"")</f>
        <v/>
      </c>
      <c r="X93" s="27" t="str">
        <f>IF(Tirage[[#This Row],[S1]]&lt;&gt;"",IF(Tirage[[#This Row],[S1]]&gt;Tirage[[#This Row],[S2]],Tirage[[#This Row],[A1]],Tirage[[#This Row],[A2]]),"")</f>
        <v/>
      </c>
      <c r="Y93" s="27" t="str">
        <f>IF(Tirage[[#This Row],[S1]]&lt;&gt;"",IF(Tirage[[#This Row],[S1]]&gt;Tirage[[#This Row],[S2]],Tirage[[#This Row],[A2]],Tirage[[#This Row],[A1]]),"")</f>
        <v/>
      </c>
      <c r="Z9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4" spans="1:26" x14ac:dyDescent="0.25">
      <c r="A94" s="87" t="str">
        <f>Tirage[[#This Row],[T]]&amp;"-"&amp;Tirage[[#This Row],[Match]]</f>
        <v>12-5</v>
      </c>
      <c r="B94" s="7">
        <v>12</v>
      </c>
      <c r="C94" s="87">
        <v>5</v>
      </c>
      <c r="D94" s="89">
        <v>5</v>
      </c>
      <c r="E94" s="8" t="s">
        <v>17</v>
      </c>
      <c r="F94" s="8">
        <v>5</v>
      </c>
      <c r="G94" s="8" t="s">
        <v>26</v>
      </c>
      <c r="H94" s="8">
        <v>15</v>
      </c>
      <c r="I94" s="16" t="str">
        <f>VLOOKUP(E94,Pro[],2)</f>
        <v>Pro 2</v>
      </c>
      <c r="J94" s="8" t="str">
        <f>VLOOKUP(F94,Am[],2)</f>
        <v>Amateur 5</v>
      </c>
      <c r="K94" s="92"/>
      <c r="L94" s="19" t="s">
        <v>10</v>
      </c>
      <c r="M94" s="92"/>
      <c r="N94" s="8" t="str">
        <f>VLOOKUP(G94,Pro[],2)</f>
        <v>Pro 11</v>
      </c>
      <c r="O94" s="9" t="str">
        <f>VLOOKUP(H94,Am[],2)</f>
        <v>Amateur 15</v>
      </c>
      <c r="P94" s="16" t="str">
        <f>Tirage[[#This Row],[P1]]&amp;"&amp;"&amp;Tirage[[#This Row],[A1]]</f>
        <v>B&amp;5</v>
      </c>
      <c r="Q94" s="8" t="str">
        <f>Tirage[[#This Row],[P2]]&amp;"&amp;"&amp;Tirage[[#This Row],[A2]]</f>
        <v>K&amp;15</v>
      </c>
      <c r="R94" s="8" t="str">
        <f>Tirage[[#This Row],[P1]]&amp;"c"&amp;Tirage[[#This Row],[A2]]</f>
        <v>Bc15</v>
      </c>
      <c r="S94" s="8" t="str">
        <f>Tirage[[#This Row],[P2]]&amp;"c"&amp;Tirage[[#This Row],[A1]]</f>
        <v>Kc5</v>
      </c>
      <c r="T94" s="8" t="str">
        <f>IF(Tirage[[#This Row],[P1]]&lt;Tirage[[#This Row],[P2]],Tirage[[#This Row],[P1]],Tirage[[#This Row],[P2]])&amp;"c"&amp;IF(Tirage[[#This Row],[P1]]&gt;Tirage[[#This Row],[P2]],Tirage[[#This Row],[P1]],Tirage[[#This Row],[P2]])</f>
        <v>BcK</v>
      </c>
      <c r="U94" s="9" t="str">
        <f>IF(Tirage[[#This Row],[A1]]&lt;Tirage[[#This Row],[A2]],Tirage[[#This Row],[A1]],Tirage[[#This Row],[A2]])&amp;"c"&amp;IF(Tirage[[#This Row],[A1]]&gt;Tirage[[#This Row],[A2]],Tirage[[#This Row],[A1]],Tirage[[#This Row],[A2]])</f>
        <v>5c15</v>
      </c>
      <c r="V94" s="26" t="str">
        <f>IF(Tirage[[#This Row],[S1]]&lt;&gt;"",IF(Tirage[[#This Row],[S1]]&gt;Tirage[[#This Row],[S2]],Tirage[[#This Row],[P1]],Tirage[[#This Row],[P2]]),"")</f>
        <v/>
      </c>
      <c r="W94" s="27" t="str">
        <f>IF(Tirage[[#This Row],[S1]]&lt;&gt;"",IF(Tirage[[#This Row],[S1]]&gt;Tirage[[#This Row],[S2]],Tirage[[#This Row],[P2]],Tirage[[#This Row],[P1]]),"")</f>
        <v/>
      </c>
      <c r="X94" s="27" t="str">
        <f>IF(Tirage[[#This Row],[S1]]&lt;&gt;"",IF(Tirage[[#This Row],[S1]]&gt;Tirage[[#This Row],[S2]],Tirage[[#This Row],[A1]],Tirage[[#This Row],[A2]]),"")</f>
        <v/>
      </c>
      <c r="Y94" s="27" t="str">
        <f>IF(Tirage[[#This Row],[S1]]&lt;&gt;"",IF(Tirage[[#This Row],[S1]]&gt;Tirage[[#This Row],[S2]],Tirage[[#This Row],[A2]],Tirage[[#This Row],[A1]]),"")</f>
        <v/>
      </c>
      <c r="Z9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5" spans="1:26" x14ac:dyDescent="0.25">
      <c r="A95" s="87" t="str">
        <f>Tirage[[#This Row],[T]]&amp;"-"&amp;Tirage[[#This Row],[Match]]</f>
        <v>12-6</v>
      </c>
      <c r="B95" s="7">
        <v>12</v>
      </c>
      <c r="C95" s="87">
        <v>6</v>
      </c>
      <c r="D95" s="89">
        <v>6</v>
      </c>
      <c r="E95" s="8" t="s">
        <v>18</v>
      </c>
      <c r="F95" s="8">
        <v>8</v>
      </c>
      <c r="G95" s="8" t="s">
        <v>24</v>
      </c>
      <c r="H95" s="8">
        <v>14</v>
      </c>
      <c r="I95" s="16" t="str">
        <f>VLOOKUP(E95,Pro[],2)</f>
        <v>Pro 3</v>
      </c>
      <c r="J95" s="8" t="str">
        <f>VLOOKUP(F95,Am[],2)</f>
        <v>Amateur 8</v>
      </c>
      <c r="K95" s="92"/>
      <c r="L95" s="19" t="s">
        <v>10</v>
      </c>
      <c r="M95" s="92"/>
      <c r="N95" s="8" t="str">
        <f>VLOOKUP(G95,Pro[],2)</f>
        <v>Pro 9</v>
      </c>
      <c r="O95" s="9" t="str">
        <f>VLOOKUP(H95,Am[],2)</f>
        <v>Amateur 14</v>
      </c>
      <c r="P95" s="16" t="str">
        <f>Tirage[[#This Row],[P1]]&amp;"&amp;"&amp;Tirage[[#This Row],[A1]]</f>
        <v>C&amp;8</v>
      </c>
      <c r="Q95" s="8" t="str">
        <f>Tirage[[#This Row],[P2]]&amp;"&amp;"&amp;Tirage[[#This Row],[A2]]</f>
        <v>I&amp;14</v>
      </c>
      <c r="R95" s="8" t="str">
        <f>Tirage[[#This Row],[P1]]&amp;"c"&amp;Tirage[[#This Row],[A2]]</f>
        <v>Cc14</v>
      </c>
      <c r="S95" s="8" t="str">
        <f>Tirage[[#This Row],[P2]]&amp;"c"&amp;Tirage[[#This Row],[A1]]</f>
        <v>Ic8</v>
      </c>
      <c r="T95" s="8" t="str">
        <f>IF(Tirage[[#This Row],[P1]]&lt;Tirage[[#This Row],[P2]],Tirage[[#This Row],[P1]],Tirage[[#This Row],[P2]])&amp;"c"&amp;IF(Tirage[[#This Row],[P1]]&gt;Tirage[[#This Row],[P2]],Tirage[[#This Row],[P1]],Tirage[[#This Row],[P2]])</f>
        <v>CcI</v>
      </c>
      <c r="U95" s="9" t="str">
        <f>IF(Tirage[[#This Row],[A1]]&lt;Tirage[[#This Row],[A2]],Tirage[[#This Row],[A1]],Tirage[[#This Row],[A2]])&amp;"c"&amp;IF(Tirage[[#This Row],[A1]]&gt;Tirage[[#This Row],[A2]],Tirage[[#This Row],[A1]],Tirage[[#This Row],[A2]])</f>
        <v>8c14</v>
      </c>
      <c r="V95" s="26" t="str">
        <f>IF(Tirage[[#This Row],[S1]]&lt;&gt;"",IF(Tirage[[#This Row],[S1]]&gt;Tirage[[#This Row],[S2]],Tirage[[#This Row],[P1]],Tirage[[#This Row],[P2]]),"")</f>
        <v/>
      </c>
      <c r="W95" s="27" t="str">
        <f>IF(Tirage[[#This Row],[S1]]&lt;&gt;"",IF(Tirage[[#This Row],[S1]]&gt;Tirage[[#This Row],[S2]],Tirage[[#This Row],[P2]],Tirage[[#This Row],[P1]]),"")</f>
        <v/>
      </c>
      <c r="X95" s="27" t="str">
        <f>IF(Tirage[[#This Row],[S1]]&lt;&gt;"",IF(Tirage[[#This Row],[S1]]&gt;Tirage[[#This Row],[S2]],Tirage[[#This Row],[A1]],Tirage[[#This Row],[A2]]),"")</f>
        <v/>
      </c>
      <c r="Y95" s="27" t="str">
        <f>IF(Tirage[[#This Row],[S1]]&lt;&gt;"",IF(Tirage[[#This Row],[S1]]&gt;Tirage[[#This Row],[S2]],Tirage[[#This Row],[A2]],Tirage[[#This Row],[A1]]),"")</f>
        <v/>
      </c>
      <c r="Z9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6" spans="1:26" x14ac:dyDescent="0.25">
      <c r="A96" s="87" t="str">
        <f>Tirage[[#This Row],[T]]&amp;"-"&amp;Tirage[[#This Row],[Match]]</f>
        <v>12-7</v>
      </c>
      <c r="B96" s="7">
        <v>12</v>
      </c>
      <c r="C96" s="87">
        <v>7</v>
      </c>
      <c r="D96" s="89">
        <v>7</v>
      </c>
      <c r="E96" s="8" t="s">
        <v>20</v>
      </c>
      <c r="F96" s="8">
        <v>2</v>
      </c>
      <c r="G96" s="8" t="s">
        <v>29</v>
      </c>
      <c r="H96" s="8">
        <v>12</v>
      </c>
      <c r="I96" s="16" t="str">
        <f>VLOOKUP(E96,Pro[],2)</f>
        <v>Pro 5</v>
      </c>
      <c r="J96" s="8" t="str">
        <f>VLOOKUP(F96,Am[],2)</f>
        <v>Amateur 2</v>
      </c>
      <c r="K96" s="92"/>
      <c r="L96" s="19" t="s">
        <v>10</v>
      </c>
      <c r="M96" s="92"/>
      <c r="N96" s="8" t="str">
        <f>VLOOKUP(G96,Pro[],2)</f>
        <v>Pro 14</v>
      </c>
      <c r="O96" s="9" t="str">
        <f>VLOOKUP(H96,Am[],2)</f>
        <v>Amateur 12</v>
      </c>
      <c r="P96" s="16" t="str">
        <f>Tirage[[#This Row],[P1]]&amp;"&amp;"&amp;Tirage[[#This Row],[A1]]</f>
        <v>E&amp;2</v>
      </c>
      <c r="Q96" s="8" t="str">
        <f>Tirage[[#This Row],[P2]]&amp;"&amp;"&amp;Tirage[[#This Row],[A2]]</f>
        <v>N&amp;12</v>
      </c>
      <c r="R96" s="8" t="str">
        <f>Tirage[[#This Row],[P1]]&amp;"c"&amp;Tirage[[#This Row],[A2]]</f>
        <v>Ec12</v>
      </c>
      <c r="S96" s="8" t="str">
        <f>Tirage[[#This Row],[P2]]&amp;"c"&amp;Tirage[[#This Row],[A1]]</f>
        <v>Nc2</v>
      </c>
      <c r="T96" s="8" t="str">
        <f>IF(Tirage[[#This Row],[P1]]&lt;Tirage[[#This Row],[P2]],Tirage[[#This Row],[P1]],Tirage[[#This Row],[P2]])&amp;"c"&amp;IF(Tirage[[#This Row],[P1]]&gt;Tirage[[#This Row],[P2]],Tirage[[#This Row],[P1]],Tirage[[#This Row],[P2]])</f>
        <v>EcN</v>
      </c>
      <c r="U96" s="9" t="str">
        <f>IF(Tirage[[#This Row],[A1]]&lt;Tirage[[#This Row],[A2]],Tirage[[#This Row],[A1]],Tirage[[#This Row],[A2]])&amp;"c"&amp;IF(Tirage[[#This Row],[A1]]&gt;Tirage[[#This Row],[A2]],Tirage[[#This Row],[A1]],Tirage[[#This Row],[A2]])</f>
        <v>2c12</v>
      </c>
      <c r="V96" s="26" t="str">
        <f>IF(Tirage[[#This Row],[S1]]&lt;&gt;"",IF(Tirage[[#This Row],[S1]]&gt;Tirage[[#This Row],[S2]],Tirage[[#This Row],[P1]],Tirage[[#This Row],[P2]]),"")</f>
        <v/>
      </c>
      <c r="W96" s="27" t="str">
        <f>IF(Tirage[[#This Row],[S1]]&lt;&gt;"",IF(Tirage[[#This Row],[S1]]&gt;Tirage[[#This Row],[S2]],Tirage[[#This Row],[P2]],Tirage[[#This Row],[P1]]),"")</f>
        <v/>
      </c>
      <c r="X96" s="27" t="str">
        <f>IF(Tirage[[#This Row],[S1]]&lt;&gt;"",IF(Tirage[[#This Row],[S1]]&gt;Tirage[[#This Row],[S2]],Tirage[[#This Row],[A1]],Tirage[[#This Row],[A2]]),"")</f>
        <v/>
      </c>
      <c r="Y96" s="27" t="str">
        <f>IF(Tirage[[#This Row],[S1]]&lt;&gt;"",IF(Tirage[[#This Row],[S1]]&gt;Tirage[[#This Row],[S2]],Tirage[[#This Row],[A2]],Tirage[[#This Row],[A1]]),"")</f>
        <v/>
      </c>
      <c r="Z9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7" spans="1:26" ht="15.75" thickBot="1" x14ac:dyDescent="0.3">
      <c r="A97" s="88" t="str">
        <f>Tirage[[#This Row],[T]]&amp;"-"&amp;Tirage[[#This Row],[Match]]</f>
        <v>12-8</v>
      </c>
      <c r="B97" s="10">
        <v>12</v>
      </c>
      <c r="C97" s="88">
        <v>8</v>
      </c>
      <c r="D97" s="90">
        <v>8</v>
      </c>
      <c r="E97" s="11" t="s">
        <v>16</v>
      </c>
      <c r="F97" s="11">
        <v>6</v>
      </c>
      <c r="G97" s="11" t="s">
        <v>25</v>
      </c>
      <c r="H97" s="11">
        <v>16</v>
      </c>
      <c r="I97" s="17" t="str">
        <f>VLOOKUP(E97,Pro[],2)</f>
        <v>Pro 1</v>
      </c>
      <c r="J97" s="11" t="str">
        <f>VLOOKUP(F97,Am[],2)</f>
        <v>Amateur 6</v>
      </c>
      <c r="K97" s="93"/>
      <c r="L97" s="20" t="s">
        <v>10</v>
      </c>
      <c r="M97" s="93"/>
      <c r="N97" s="11" t="str">
        <f>VLOOKUP(G97,Pro[],2)</f>
        <v>Pro 10</v>
      </c>
      <c r="O97" s="12" t="str">
        <f>VLOOKUP(H97,Am[],2)</f>
        <v>Amateur 16</v>
      </c>
      <c r="P97" s="16" t="str">
        <f>Tirage[[#This Row],[P1]]&amp;"&amp;"&amp;Tirage[[#This Row],[A1]]</f>
        <v>A&amp;6</v>
      </c>
      <c r="Q97" s="8" t="str">
        <f>Tirage[[#This Row],[P2]]&amp;"&amp;"&amp;Tirage[[#This Row],[A2]]</f>
        <v>J&amp;16</v>
      </c>
      <c r="R97" s="8" t="str">
        <f>Tirage[[#This Row],[P1]]&amp;"c"&amp;Tirage[[#This Row],[A2]]</f>
        <v>Ac16</v>
      </c>
      <c r="S97" s="8" t="str">
        <f>Tirage[[#This Row],[P2]]&amp;"c"&amp;Tirage[[#This Row],[A1]]</f>
        <v>Jc6</v>
      </c>
      <c r="T97" s="8" t="str">
        <f>IF(Tirage[[#This Row],[P1]]&lt;Tirage[[#This Row],[P2]],Tirage[[#This Row],[P1]],Tirage[[#This Row],[P2]])&amp;"c"&amp;IF(Tirage[[#This Row],[P1]]&gt;Tirage[[#This Row],[P2]],Tirage[[#This Row],[P1]],Tirage[[#This Row],[P2]])</f>
        <v>AcJ</v>
      </c>
      <c r="U97" s="9" t="str">
        <f>IF(Tirage[[#This Row],[A1]]&lt;Tirage[[#This Row],[A2]],Tirage[[#This Row],[A1]],Tirage[[#This Row],[A2]])&amp;"c"&amp;IF(Tirage[[#This Row],[A1]]&gt;Tirage[[#This Row],[A2]],Tirage[[#This Row],[A1]],Tirage[[#This Row],[A2]])</f>
        <v>6c16</v>
      </c>
      <c r="V97" s="29" t="str">
        <f>IF(Tirage[[#This Row],[S1]]&lt;&gt;"",IF(Tirage[[#This Row],[S1]]&gt;Tirage[[#This Row],[S2]],Tirage[[#This Row],[P1]],Tirage[[#This Row],[P2]]),"")</f>
        <v/>
      </c>
      <c r="W97" s="30" t="str">
        <f>IF(Tirage[[#This Row],[S1]]&lt;&gt;"",IF(Tirage[[#This Row],[S1]]&gt;Tirage[[#This Row],[S2]],Tirage[[#This Row],[P2]],Tirage[[#This Row],[P1]]),"")</f>
        <v/>
      </c>
      <c r="X97" s="30" t="str">
        <f>IF(Tirage[[#This Row],[S1]]&lt;&gt;"",IF(Tirage[[#This Row],[S1]]&gt;Tirage[[#This Row],[S2]],Tirage[[#This Row],[A1]],Tirage[[#This Row],[A2]]),"")</f>
        <v/>
      </c>
      <c r="Y97" s="30" t="str">
        <f>IF(Tirage[[#This Row],[S1]]&lt;&gt;"",IF(Tirage[[#This Row],[S1]]&gt;Tirage[[#This Row],[S2]],Tirage[[#This Row],[A2]],Tirage[[#This Row],[A1]]),"")</f>
        <v/>
      </c>
      <c r="Z97" s="31" t="str">
        <f>IF(Tirage[[#This Row],[S1]]&lt;&gt;"",IF(Tirage[[#This Row],[S1]]&gt;Tirage[[#This Row],[S2]],Tirage[[#This Row],[S1]]-Tirage[[#This Row],[S2]],Tirage[[#This Row],[S2]]-Tirage[[#This Row],[S1]]),"")</f>
        <v/>
      </c>
    </row>
    <row r="98" spans="1:26" x14ac:dyDescent="0.25">
      <c r="A98" s="87" t="str">
        <f>Tirage[[#This Row],[T]]&amp;"-"&amp;Tirage[[#This Row],[Match]]</f>
        <v>13-1</v>
      </c>
      <c r="B98" s="4">
        <v>13</v>
      </c>
      <c r="C98" s="87">
        <v>1</v>
      </c>
      <c r="D98" s="89">
        <v>1</v>
      </c>
      <c r="E98" s="5" t="s">
        <v>17</v>
      </c>
      <c r="F98" s="5">
        <v>3</v>
      </c>
      <c r="G98" s="5" t="s">
        <v>20</v>
      </c>
      <c r="H98" s="5">
        <v>8</v>
      </c>
      <c r="I98" s="15" t="str">
        <f>VLOOKUP(E98,Pro[],2)</f>
        <v>Pro 2</v>
      </c>
      <c r="J98" s="5" t="str">
        <f>VLOOKUP(F98,Am[],2)</f>
        <v>Amateur 3</v>
      </c>
      <c r="K98" s="94"/>
      <c r="L98" s="18" t="s">
        <v>10</v>
      </c>
      <c r="M98" s="94"/>
      <c r="N98" s="5" t="str">
        <f>VLOOKUP(G98,Pro[],2)</f>
        <v>Pro 5</v>
      </c>
      <c r="O98" s="6" t="str">
        <f>VLOOKUP(H98,Am[],2)</f>
        <v>Amateur 8</v>
      </c>
      <c r="P98" s="16" t="str">
        <f>Tirage[[#This Row],[P1]]&amp;"&amp;"&amp;Tirage[[#This Row],[A1]]</f>
        <v>B&amp;3</v>
      </c>
      <c r="Q98" s="8" t="str">
        <f>Tirage[[#This Row],[P2]]&amp;"&amp;"&amp;Tirage[[#This Row],[A2]]</f>
        <v>E&amp;8</v>
      </c>
      <c r="R98" s="8" t="str">
        <f>Tirage[[#This Row],[P1]]&amp;"c"&amp;Tirage[[#This Row],[A2]]</f>
        <v>Bc8</v>
      </c>
      <c r="S98" s="8" t="str">
        <f>Tirage[[#This Row],[P2]]&amp;"c"&amp;Tirage[[#This Row],[A1]]</f>
        <v>Ec3</v>
      </c>
      <c r="T98" s="8" t="str">
        <f>IF(Tirage[[#This Row],[P1]]&lt;Tirage[[#This Row],[P2]],Tirage[[#This Row],[P1]],Tirage[[#This Row],[P2]])&amp;"c"&amp;IF(Tirage[[#This Row],[P1]]&gt;Tirage[[#This Row],[P2]],Tirage[[#This Row],[P1]],Tirage[[#This Row],[P2]])</f>
        <v>BcE</v>
      </c>
      <c r="U98" s="9" t="str">
        <f>IF(Tirage[[#This Row],[A1]]&lt;Tirage[[#This Row],[A2]],Tirage[[#This Row],[A1]],Tirage[[#This Row],[A2]])&amp;"c"&amp;IF(Tirage[[#This Row],[A1]]&gt;Tirage[[#This Row],[A2]],Tirage[[#This Row],[A1]],Tirage[[#This Row],[A2]])</f>
        <v>3c8</v>
      </c>
      <c r="V98" s="26" t="str">
        <f>IF(Tirage[[#This Row],[S1]]&lt;&gt;"",IF(Tirage[[#This Row],[S1]]&gt;Tirage[[#This Row],[S2]],Tirage[[#This Row],[P1]],Tirage[[#This Row],[P2]]),"")</f>
        <v/>
      </c>
      <c r="W98" s="27" t="str">
        <f>IF(Tirage[[#This Row],[S1]]&lt;&gt;"",IF(Tirage[[#This Row],[S1]]&gt;Tirage[[#This Row],[S2]],Tirage[[#This Row],[P2]],Tirage[[#This Row],[P1]]),"")</f>
        <v/>
      </c>
      <c r="X98" s="27" t="str">
        <f>IF(Tirage[[#This Row],[S1]]&lt;&gt;"",IF(Tirage[[#This Row],[S1]]&gt;Tirage[[#This Row],[S2]],Tirage[[#This Row],[A1]],Tirage[[#This Row],[A2]]),"")</f>
        <v/>
      </c>
      <c r="Y98" s="27" t="str">
        <f>IF(Tirage[[#This Row],[S1]]&lt;&gt;"",IF(Tirage[[#This Row],[S1]]&gt;Tirage[[#This Row],[S2]],Tirage[[#This Row],[A2]],Tirage[[#This Row],[A1]]),"")</f>
        <v/>
      </c>
      <c r="Z9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99" spans="1:26" x14ac:dyDescent="0.25">
      <c r="A99" s="87" t="str">
        <f>Tirage[[#This Row],[T]]&amp;"-"&amp;Tirage[[#This Row],[Match]]</f>
        <v>13-2</v>
      </c>
      <c r="B99" s="7">
        <v>13</v>
      </c>
      <c r="C99" s="87">
        <v>2</v>
      </c>
      <c r="D99" s="89">
        <v>2</v>
      </c>
      <c r="E99" s="8" t="s">
        <v>25</v>
      </c>
      <c r="F99" s="8">
        <v>10</v>
      </c>
      <c r="G99" s="8" t="s">
        <v>30</v>
      </c>
      <c r="H99" s="8">
        <v>13</v>
      </c>
      <c r="I99" s="16" t="str">
        <f>VLOOKUP(E99,Pro[],2)</f>
        <v>Pro 10</v>
      </c>
      <c r="J99" s="8" t="str">
        <f>VLOOKUP(F99,Am[],2)</f>
        <v>Amateur 10</v>
      </c>
      <c r="K99" s="92"/>
      <c r="L99" s="19" t="s">
        <v>10</v>
      </c>
      <c r="M99" s="92"/>
      <c r="N99" s="8" t="str">
        <f>VLOOKUP(G99,Pro[],2)</f>
        <v>Pro 15</v>
      </c>
      <c r="O99" s="9" t="str">
        <f>VLOOKUP(H99,Am[],2)</f>
        <v>Amateur 13</v>
      </c>
      <c r="P99" s="16" t="str">
        <f>Tirage[[#This Row],[P1]]&amp;"&amp;"&amp;Tirage[[#This Row],[A1]]</f>
        <v>J&amp;10</v>
      </c>
      <c r="Q99" s="8" t="str">
        <f>Tirage[[#This Row],[P2]]&amp;"&amp;"&amp;Tirage[[#This Row],[A2]]</f>
        <v>O&amp;13</v>
      </c>
      <c r="R99" s="8" t="str">
        <f>Tirage[[#This Row],[P1]]&amp;"c"&amp;Tirage[[#This Row],[A2]]</f>
        <v>Jc13</v>
      </c>
      <c r="S99" s="8" t="str">
        <f>Tirage[[#This Row],[P2]]&amp;"c"&amp;Tirage[[#This Row],[A1]]</f>
        <v>Oc10</v>
      </c>
      <c r="T99" s="8" t="str">
        <f>IF(Tirage[[#This Row],[P1]]&lt;Tirage[[#This Row],[P2]],Tirage[[#This Row],[P1]],Tirage[[#This Row],[P2]])&amp;"c"&amp;IF(Tirage[[#This Row],[P1]]&gt;Tirage[[#This Row],[P2]],Tirage[[#This Row],[P1]],Tirage[[#This Row],[P2]])</f>
        <v>JcO</v>
      </c>
      <c r="U99" s="9" t="str">
        <f>IF(Tirage[[#This Row],[A1]]&lt;Tirage[[#This Row],[A2]],Tirage[[#This Row],[A1]],Tirage[[#This Row],[A2]])&amp;"c"&amp;IF(Tirage[[#This Row],[A1]]&gt;Tirage[[#This Row],[A2]],Tirage[[#This Row],[A1]],Tirage[[#This Row],[A2]])</f>
        <v>10c13</v>
      </c>
      <c r="V99" s="26" t="str">
        <f>IF(Tirage[[#This Row],[S1]]&lt;&gt;"",IF(Tirage[[#This Row],[S1]]&gt;Tirage[[#This Row],[S2]],Tirage[[#This Row],[P1]],Tirage[[#This Row],[P2]]),"")</f>
        <v/>
      </c>
      <c r="W99" s="27" t="str">
        <f>IF(Tirage[[#This Row],[S1]]&lt;&gt;"",IF(Tirage[[#This Row],[S1]]&gt;Tirage[[#This Row],[S2]],Tirage[[#This Row],[P2]],Tirage[[#This Row],[P1]]),"")</f>
        <v/>
      </c>
      <c r="X99" s="27" t="str">
        <f>IF(Tirage[[#This Row],[S1]]&lt;&gt;"",IF(Tirage[[#This Row],[S1]]&gt;Tirage[[#This Row],[S2]],Tirage[[#This Row],[A1]],Tirage[[#This Row],[A2]]),"")</f>
        <v/>
      </c>
      <c r="Y99" s="27" t="str">
        <f>IF(Tirage[[#This Row],[S1]]&lt;&gt;"",IF(Tirage[[#This Row],[S1]]&gt;Tirage[[#This Row],[S2]],Tirage[[#This Row],[A2]],Tirage[[#This Row],[A1]]),"")</f>
        <v/>
      </c>
      <c r="Z9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0" spans="1:26" x14ac:dyDescent="0.25">
      <c r="A100" s="87" t="str">
        <f>Tirage[[#This Row],[T]]&amp;"-"&amp;Tirage[[#This Row],[Match]]</f>
        <v>13-3</v>
      </c>
      <c r="B100" s="7">
        <v>13</v>
      </c>
      <c r="C100" s="87">
        <v>3</v>
      </c>
      <c r="D100" s="89">
        <v>3</v>
      </c>
      <c r="E100" s="8" t="s">
        <v>31</v>
      </c>
      <c r="F100" s="8">
        <v>11</v>
      </c>
      <c r="G100" s="8" t="s">
        <v>27</v>
      </c>
      <c r="H100" s="8">
        <v>16</v>
      </c>
      <c r="I100" s="16" t="str">
        <f>VLOOKUP(E100,Pro[],2)</f>
        <v>Pro 16</v>
      </c>
      <c r="J100" s="8" t="str">
        <f>VLOOKUP(F100,Am[],2)</f>
        <v>Amateur 11</v>
      </c>
      <c r="K100" s="92"/>
      <c r="L100" s="19" t="s">
        <v>10</v>
      </c>
      <c r="M100" s="92"/>
      <c r="N100" s="8" t="str">
        <f>VLOOKUP(G100,Pro[],2)</f>
        <v>Pro 12</v>
      </c>
      <c r="O100" s="9" t="str">
        <f>VLOOKUP(H100,Am[],2)</f>
        <v>Amateur 16</v>
      </c>
      <c r="P100" s="16" t="str">
        <f>Tirage[[#This Row],[P1]]&amp;"&amp;"&amp;Tirage[[#This Row],[A1]]</f>
        <v>P&amp;11</v>
      </c>
      <c r="Q100" s="8" t="str">
        <f>Tirage[[#This Row],[P2]]&amp;"&amp;"&amp;Tirage[[#This Row],[A2]]</f>
        <v>L&amp;16</v>
      </c>
      <c r="R100" s="8" t="str">
        <f>Tirage[[#This Row],[P1]]&amp;"c"&amp;Tirage[[#This Row],[A2]]</f>
        <v>Pc16</v>
      </c>
      <c r="S100" s="8" t="str">
        <f>Tirage[[#This Row],[P2]]&amp;"c"&amp;Tirage[[#This Row],[A1]]</f>
        <v>Lc11</v>
      </c>
      <c r="T100" s="8" t="str">
        <f>IF(Tirage[[#This Row],[P1]]&lt;Tirage[[#This Row],[P2]],Tirage[[#This Row],[P1]],Tirage[[#This Row],[P2]])&amp;"c"&amp;IF(Tirage[[#This Row],[P1]]&gt;Tirage[[#This Row],[P2]],Tirage[[#This Row],[P1]],Tirage[[#This Row],[P2]])</f>
        <v>LcP</v>
      </c>
      <c r="U100" s="9" t="str">
        <f>IF(Tirage[[#This Row],[A1]]&lt;Tirage[[#This Row],[A2]],Tirage[[#This Row],[A1]],Tirage[[#This Row],[A2]])&amp;"c"&amp;IF(Tirage[[#This Row],[A1]]&gt;Tirage[[#This Row],[A2]],Tirage[[#This Row],[A1]],Tirage[[#This Row],[A2]])</f>
        <v>11c16</v>
      </c>
      <c r="V100" s="26" t="str">
        <f>IF(Tirage[[#This Row],[S1]]&lt;&gt;"",IF(Tirage[[#This Row],[S1]]&gt;Tirage[[#This Row],[S2]],Tirage[[#This Row],[P1]],Tirage[[#This Row],[P2]]),"")</f>
        <v/>
      </c>
      <c r="W100" s="27" t="str">
        <f>IF(Tirage[[#This Row],[S1]]&lt;&gt;"",IF(Tirage[[#This Row],[S1]]&gt;Tirage[[#This Row],[S2]],Tirage[[#This Row],[P2]],Tirage[[#This Row],[P1]]),"")</f>
        <v/>
      </c>
      <c r="X100" s="27" t="str">
        <f>IF(Tirage[[#This Row],[S1]]&lt;&gt;"",IF(Tirage[[#This Row],[S1]]&gt;Tirage[[#This Row],[S2]],Tirage[[#This Row],[A1]],Tirage[[#This Row],[A2]]),"")</f>
        <v/>
      </c>
      <c r="Y100" s="27" t="str">
        <f>IF(Tirage[[#This Row],[S1]]&lt;&gt;"",IF(Tirage[[#This Row],[S1]]&gt;Tirage[[#This Row],[S2]],Tirage[[#This Row],[A2]],Tirage[[#This Row],[A1]]),"")</f>
        <v/>
      </c>
      <c r="Z10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1" spans="1:26" x14ac:dyDescent="0.25">
      <c r="A101" s="87" t="str">
        <f>Tirage[[#This Row],[T]]&amp;"-"&amp;Tirage[[#This Row],[Match]]</f>
        <v>13-4</v>
      </c>
      <c r="B101" s="7">
        <v>13</v>
      </c>
      <c r="C101" s="87">
        <v>4</v>
      </c>
      <c r="D101" s="89">
        <v>4</v>
      </c>
      <c r="E101" s="8" t="s">
        <v>18</v>
      </c>
      <c r="F101" s="8">
        <v>2</v>
      </c>
      <c r="G101" s="8" t="s">
        <v>23</v>
      </c>
      <c r="H101" s="8">
        <v>5</v>
      </c>
      <c r="I101" s="16" t="str">
        <f>VLOOKUP(E101,Pro[],2)</f>
        <v>Pro 3</v>
      </c>
      <c r="J101" s="8" t="str">
        <f>VLOOKUP(F101,Am[],2)</f>
        <v>Amateur 2</v>
      </c>
      <c r="K101" s="92"/>
      <c r="L101" s="19" t="s">
        <v>10</v>
      </c>
      <c r="M101" s="92"/>
      <c r="N101" s="8" t="str">
        <f>VLOOKUP(G101,Pro[],2)</f>
        <v>Pro 8</v>
      </c>
      <c r="O101" s="9" t="str">
        <f>VLOOKUP(H101,Am[],2)</f>
        <v>Amateur 5</v>
      </c>
      <c r="P101" s="16" t="str">
        <f>Tirage[[#This Row],[P1]]&amp;"&amp;"&amp;Tirage[[#This Row],[A1]]</f>
        <v>C&amp;2</v>
      </c>
      <c r="Q101" s="8" t="str">
        <f>Tirage[[#This Row],[P2]]&amp;"&amp;"&amp;Tirage[[#This Row],[A2]]</f>
        <v>H&amp;5</v>
      </c>
      <c r="R101" s="8" t="str">
        <f>Tirage[[#This Row],[P1]]&amp;"c"&amp;Tirage[[#This Row],[A2]]</f>
        <v>Cc5</v>
      </c>
      <c r="S101" s="8" t="str">
        <f>Tirage[[#This Row],[P2]]&amp;"c"&amp;Tirage[[#This Row],[A1]]</f>
        <v>Hc2</v>
      </c>
      <c r="T101" s="8" t="str">
        <f>IF(Tirage[[#This Row],[P1]]&lt;Tirage[[#This Row],[P2]],Tirage[[#This Row],[P1]],Tirage[[#This Row],[P2]])&amp;"c"&amp;IF(Tirage[[#This Row],[P1]]&gt;Tirage[[#This Row],[P2]],Tirage[[#This Row],[P1]],Tirage[[#This Row],[P2]])</f>
        <v>CcH</v>
      </c>
      <c r="U101" s="9" t="str">
        <f>IF(Tirage[[#This Row],[A1]]&lt;Tirage[[#This Row],[A2]],Tirage[[#This Row],[A1]],Tirage[[#This Row],[A2]])&amp;"c"&amp;IF(Tirage[[#This Row],[A1]]&gt;Tirage[[#This Row],[A2]],Tirage[[#This Row],[A1]],Tirage[[#This Row],[A2]])</f>
        <v>2c5</v>
      </c>
      <c r="V101" s="26" t="str">
        <f>IF(Tirage[[#This Row],[S1]]&lt;&gt;"",IF(Tirage[[#This Row],[S1]]&gt;Tirage[[#This Row],[S2]],Tirage[[#This Row],[P1]],Tirage[[#This Row],[P2]]),"")</f>
        <v/>
      </c>
      <c r="W101" s="27" t="str">
        <f>IF(Tirage[[#This Row],[S1]]&lt;&gt;"",IF(Tirage[[#This Row],[S1]]&gt;Tirage[[#This Row],[S2]],Tirage[[#This Row],[P2]],Tirage[[#This Row],[P1]]),"")</f>
        <v/>
      </c>
      <c r="X101" s="27" t="str">
        <f>IF(Tirage[[#This Row],[S1]]&lt;&gt;"",IF(Tirage[[#This Row],[S1]]&gt;Tirage[[#This Row],[S2]],Tirage[[#This Row],[A1]],Tirage[[#This Row],[A2]]),"")</f>
        <v/>
      </c>
      <c r="Y101" s="27" t="str">
        <f>IF(Tirage[[#This Row],[S1]]&lt;&gt;"",IF(Tirage[[#This Row],[S1]]&gt;Tirage[[#This Row],[S2]],Tirage[[#This Row],[A2]],Tirage[[#This Row],[A1]]),"")</f>
        <v/>
      </c>
      <c r="Z10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2" spans="1:26" x14ac:dyDescent="0.25">
      <c r="A102" s="87" t="str">
        <f>Tirage[[#This Row],[T]]&amp;"-"&amp;Tirage[[#This Row],[Match]]</f>
        <v>13-5</v>
      </c>
      <c r="B102" s="7">
        <v>13</v>
      </c>
      <c r="C102" s="87">
        <v>5</v>
      </c>
      <c r="D102" s="89">
        <v>5</v>
      </c>
      <c r="E102" s="8" t="s">
        <v>16</v>
      </c>
      <c r="F102" s="8">
        <v>4</v>
      </c>
      <c r="G102" s="8" t="s">
        <v>21</v>
      </c>
      <c r="H102" s="8">
        <v>7</v>
      </c>
      <c r="I102" s="16" t="str">
        <f>VLOOKUP(E102,Pro[],2)</f>
        <v>Pro 1</v>
      </c>
      <c r="J102" s="8" t="str">
        <f>VLOOKUP(F102,Am[],2)</f>
        <v>Amateur 4</v>
      </c>
      <c r="K102" s="92"/>
      <c r="L102" s="19" t="s">
        <v>10</v>
      </c>
      <c r="M102" s="92"/>
      <c r="N102" s="8" t="str">
        <f>VLOOKUP(G102,Pro[],2)</f>
        <v>Pro 6</v>
      </c>
      <c r="O102" s="9" t="str">
        <f>VLOOKUP(H102,Am[],2)</f>
        <v>Amateur 7</v>
      </c>
      <c r="P102" s="16" t="str">
        <f>Tirage[[#This Row],[P1]]&amp;"&amp;"&amp;Tirage[[#This Row],[A1]]</f>
        <v>A&amp;4</v>
      </c>
      <c r="Q102" s="8" t="str">
        <f>Tirage[[#This Row],[P2]]&amp;"&amp;"&amp;Tirage[[#This Row],[A2]]</f>
        <v>F&amp;7</v>
      </c>
      <c r="R102" s="8" t="str">
        <f>Tirage[[#This Row],[P1]]&amp;"c"&amp;Tirage[[#This Row],[A2]]</f>
        <v>Ac7</v>
      </c>
      <c r="S102" s="8" t="str">
        <f>Tirage[[#This Row],[P2]]&amp;"c"&amp;Tirage[[#This Row],[A1]]</f>
        <v>Fc4</v>
      </c>
      <c r="T102" s="8" t="str">
        <f>IF(Tirage[[#This Row],[P1]]&lt;Tirage[[#This Row],[P2]],Tirage[[#This Row],[P1]],Tirage[[#This Row],[P2]])&amp;"c"&amp;IF(Tirage[[#This Row],[P1]]&gt;Tirage[[#This Row],[P2]],Tirage[[#This Row],[P1]],Tirage[[#This Row],[P2]])</f>
        <v>AcF</v>
      </c>
      <c r="U102" s="9" t="str">
        <f>IF(Tirage[[#This Row],[A1]]&lt;Tirage[[#This Row],[A2]],Tirage[[#This Row],[A1]],Tirage[[#This Row],[A2]])&amp;"c"&amp;IF(Tirage[[#This Row],[A1]]&gt;Tirage[[#This Row],[A2]],Tirage[[#This Row],[A1]],Tirage[[#This Row],[A2]])</f>
        <v>4c7</v>
      </c>
      <c r="V102" s="26" t="str">
        <f>IF(Tirage[[#This Row],[S1]]&lt;&gt;"",IF(Tirage[[#This Row],[S1]]&gt;Tirage[[#This Row],[S2]],Tirage[[#This Row],[P1]],Tirage[[#This Row],[P2]]),"")</f>
        <v/>
      </c>
      <c r="W102" s="27" t="str">
        <f>IF(Tirage[[#This Row],[S1]]&lt;&gt;"",IF(Tirage[[#This Row],[S1]]&gt;Tirage[[#This Row],[S2]],Tirage[[#This Row],[P2]],Tirage[[#This Row],[P1]]),"")</f>
        <v/>
      </c>
      <c r="X102" s="27" t="str">
        <f>IF(Tirage[[#This Row],[S1]]&lt;&gt;"",IF(Tirage[[#This Row],[S1]]&gt;Tirage[[#This Row],[S2]],Tirage[[#This Row],[A1]],Tirage[[#This Row],[A2]]),"")</f>
        <v/>
      </c>
      <c r="Y102" s="27" t="str">
        <f>IF(Tirage[[#This Row],[S1]]&lt;&gt;"",IF(Tirage[[#This Row],[S1]]&gt;Tirage[[#This Row],[S2]],Tirage[[#This Row],[A2]],Tirage[[#This Row],[A1]]),"")</f>
        <v/>
      </c>
      <c r="Z10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3" spans="1:26" x14ac:dyDescent="0.25">
      <c r="A103" s="87" t="str">
        <f>Tirage[[#This Row],[T]]&amp;"-"&amp;Tirage[[#This Row],[Match]]</f>
        <v>13-6</v>
      </c>
      <c r="B103" s="7">
        <v>13</v>
      </c>
      <c r="C103" s="87">
        <v>6</v>
      </c>
      <c r="D103" s="89">
        <v>6</v>
      </c>
      <c r="E103" s="8" t="s">
        <v>24</v>
      </c>
      <c r="F103" s="8">
        <v>12</v>
      </c>
      <c r="G103" s="8" t="s">
        <v>28</v>
      </c>
      <c r="H103" s="8">
        <v>15</v>
      </c>
      <c r="I103" s="16" t="str">
        <f>VLOOKUP(E103,Pro[],2)</f>
        <v>Pro 9</v>
      </c>
      <c r="J103" s="8" t="str">
        <f>VLOOKUP(F103,Am[],2)</f>
        <v>Amateur 12</v>
      </c>
      <c r="K103" s="92"/>
      <c r="L103" s="19" t="s">
        <v>10</v>
      </c>
      <c r="M103" s="92"/>
      <c r="N103" s="8" t="str">
        <f>VLOOKUP(G103,Pro[],2)</f>
        <v>Pro 13</v>
      </c>
      <c r="O103" s="9" t="str">
        <f>VLOOKUP(H103,Am[],2)</f>
        <v>Amateur 15</v>
      </c>
      <c r="P103" s="16" t="str">
        <f>Tirage[[#This Row],[P1]]&amp;"&amp;"&amp;Tirage[[#This Row],[A1]]</f>
        <v>I&amp;12</v>
      </c>
      <c r="Q103" s="8" t="str">
        <f>Tirage[[#This Row],[P2]]&amp;"&amp;"&amp;Tirage[[#This Row],[A2]]</f>
        <v>M&amp;15</v>
      </c>
      <c r="R103" s="8" t="str">
        <f>Tirage[[#This Row],[P1]]&amp;"c"&amp;Tirage[[#This Row],[A2]]</f>
        <v>Ic15</v>
      </c>
      <c r="S103" s="8" t="str">
        <f>Tirage[[#This Row],[P2]]&amp;"c"&amp;Tirage[[#This Row],[A1]]</f>
        <v>Mc12</v>
      </c>
      <c r="T103" s="8" t="str">
        <f>IF(Tirage[[#This Row],[P1]]&lt;Tirage[[#This Row],[P2]],Tirage[[#This Row],[P1]],Tirage[[#This Row],[P2]])&amp;"c"&amp;IF(Tirage[[#This Row],[P1]]&gt;Tirage[[#This Row],[P2]],Tirage[[#This Row],[P1]],Tirage[[#This Row],[P2]])</f>
        <v>IcM</v>
      </c>
      <c r="U103" s="9" t="str">
        <f>IF(Tirage[[#This Row],[A1]]&lt;Tirage[[#This Row],[A2]],Tirage[[#This Row],[A1]],Tirage[[#This Row],[A2]])&amp;"c"&amp;IF(Tirage[[#This Row],[A1]]&gt;Tirage[[#This Row],[A2]],Tirage[[#This Row],[A1]],Tirage[[#This Row],[A2]])</f>
        <v>12c15</v>
      </c>
      <c r="V103" s="26" t="str">
        <f>IF(Tirage[[#This Row],[S1]]&lt;&gt;"",IF(Tirage[[#This Row],[S1]]&gt;Tirage[[#This Row],[S2]],Tirage[[#This Row],[P1]],Tirage[[#This Row],[P2]]),"")</f>
        <v/>
      </c>
      <c r="W103" s="27" t="str">
        <f>IF(Tirage[[#This Row],[S1]]&lt;&gt;"",IF(Tirage[[#This Row],[S1]]&gt;Tirage[[#This Row],[S2]],Tirage[[#This Row],[P2]],Tirage[[#This Row],[P1]]),"")</f>
        <v/>
      </c>
      <c r="X103" s="27" t="str">
        <f>IF(Tirage[[#This Row],[S1]]&lt;&gt;"",IF(Tirage[[#This Row],[S1]]&gt;Tirage[[#This Row],[S2]],Tirage[[#This Row],[A1]],Tirage[[#This Row],[A2]]),"")</f>
        <v/>
      </c>
      <c r="Y103" s="27" t="str">
        <f>IF(Tirage[[#This Row],[S1]]&lt;&gt;"",IF(Tirage[[#This Row],[S1]]&gt;Tirage[[#This Row],[S2]],Tirage[[#This Row],[A2]],Tirage[[#This Row],[A1]]),"")</f>
        <v/>
      </c>
      <c r="Z103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4" spans="1:26" x14ac:dyDescent="0.25">
      <c r="A104" s="87" t="str">
        <f>Tirage[[#This Row],[T]]&amp;"-"&amp;Tirage[[#This Row],[Match]]</f>
        <v>13-7</v>
      </c>
      <c r="B104" s="7">
        <v>13</v>
      </c>
      <c r="C104" s="87">
        <v>7</v>
      </c>
      <c r="D104" s="89">
        <v>7</v>
      </c>
      <c r="E104" s="8" t="s">
        <v>19</v>
      </c>
      <c r="F104" s="8">
        <v>1</v>
      </c>
      <c r="G104" s="8" t="s">
        <v>22</v>
      </c>
      <c r="H104" s="8">
        <v>6</v>
      </c>
      <c r="I104" s="16" t="str">
        <f>VLOOKUP(E104,Pro[],2)</f>
        <v>Pro 4</v>
      </c>
      <c r="J104" s="8" t="str">
        <f>VLOOKUP(F104,Am[],2)</f>
        <v>Amateur 1</v>
      </c>
      <c r="K104" s="92"/>
      <c r="L104" s="19" t="s">
        <v>10</v>
      </c>
      <c r="M104" s="92"/>
      <c r="N104" s="8" t="str">
        <f>VLOOKUP(G104,Pro[],2)</f>
        <v>Pro 7</v>
      </c>
      <c r="O104" s="9" t="str">
        <f>VLOOKUP(H104,Am[],2)</f>
        <v>Amateur 6</v>
      </c>
      <c r="P104" s="16" t="str">
        <f>Tirage[[#This Row],[P1]]&amp;"&amp;"&amp;Tirage[[#This Row],[A1]]</f>
        <v>D&amp;1</v>
      </c>
      <c r="Q104" s="8" t="str">
        <f>Tirage[[#This Row],[P2]]&amp;"&amp;"&amp;Tirage[[#This Row],[A2]]</f>
        <v>G&amp;6</v>
      </c>
      <c r="R104" s="8" t="str">
        <f>Tirage[[#This Row],[P1]]&amp;"c"&amp;Tirage[[#This Row],[A2]]</f>
        <v>Dc6</v>
      </c>
      <c r="S104" s="8" t="str">
        <f>Tirage[[#This Row],[P2]]&amp;"c"&amp;Tirage[[#This Row],[A1]]</f>
        <v>Gc1</v>
      </c>
      <c r="T104" s="8" t="str">
        <f>IF(Tirage[[#This Row],[P1]]&lt;Tirage[[#This Row],[P2]],Tirage[[#This Row],[P1]],Tirage[[#This Row],[P2]])&amp;"c"&amp;IF(Tirage[[#This Row],[P1]]&gt;Tirage[[#This Row],[P2]],Tirage[[#This Row],[P1]],Tirage[[#This Row],[P2]])</f>
        <v>DcG</v>
      </c>
      <c r="U104" s="9" t="str">
        <f>IF(Tirage[[#This Row],[A1]]&lt;Tirage[[#This Row],[A2]],Tirage[[#This Row],[A1]],Tirage[[#This Row],[A2]])&amp;"c"&amp;IF(Tirage[[#This Row],[A1]]&gt;Tirage[[#This Row],[A2]],Tirage[[#This Row],[A1]],Tirage[[#This Row],[A2]])</f>
        <v>1c6</v>
      </c>
      <c r="V104" s="26" t="str">
        <f>IF(Tirage[[#This Row],[S1]]&lt;&gt;"",IF(Tirage[[#This Row],[S1]]&gt;Tirage[[#This Row],[S2]],Tirage[[#This Row],[P1]],Tirage[[#This Row],[P2]]),"")</f>
        <v/>
      </c>
      <c r="W104" s="27" t="str">
        <f>IF(Tirage[[#This Row],[S1]]&lt;&gt;"",IF(Tirage[[#This Row],[S1]]&gt;Tirage[[#This Row],[S2]],Tirage[[#This Row],[P2]],Tirage[[#This Row],[P1]]),"")</f>
        <v/>
      </c>
      <c r="X104" s="27" t="str">
        <f>IF(Tirage[[#This Row],[S1]]&lt;&gt;"",IF(Tirage[[#This Row],[S1]]&gt;Tirage[[#This Row],[S2]],Tirage[[#This Row],[A1]],Tirage[[#This Row],[A2]]),"")</f>
        <v/>
      </c>
      <c r="Y104" s="27" t="str">
        <f>IF(Tirage[[#This Row],[S1]]&lt;&gt;"",IF(Tirage[[#This Row],[S1]]&gt;Tirage[[#This Row],[S2]],Tirage[[#This Row],[A2]],Tirage[[#This Row],[A1]]),"")</f>
        <v/>
      </c>
      <c r="Z10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5" spans="1:26" ht="15.75" thickBot="1" x14ac:dyDescent="0.3">
      <c r="A105" s="88" t="str">
        <f>Tirage[[#This Row],[T]]&amp;"-"&amp;Tirage[[#This Row],[Match]]</f>
        <v>13-8</v>
      </c>
      <c r="B105" s="10">
        <v>13</v>
      </c>
      <c r="C105" s="88">
        <v>8</v>
      </c>
      <c r="D105" s="90">
        <v>8</v>
      </c>
      <c r="E105" s="11" t="s">
        <v>26</v>
      </c>
      <c r="F105" s="11">
        <v>9</v>
      </c>
      <c r="G105" s="11" t="s">
        <v>29</v>
      </c>
      <c r="H105" s="11">
        <v>14</v>
      </c>
      <c r="I105" s="17" t="str">
        <f>VLOOKUP(E105,Pro[],2)</f>
        <v>Pro 11</v>
      </c>
      <c r="J105" s="11" t="str">
        <f>VLOOKUP(F105,Am[],2)</f>
        <v>Amateur 9</v>
      </c>
      <c r="K105" s="93"/>
      <c r="L105" s="20" t="s">
        <v>10</v>
      </c>
      <c r="M105" s="93"/>
      <c r="N105" s="11" t="str">
        <f>VLOOKUP(G105,Pro[],2)</f>
        <v>Pro 14</v>
      </c>
      <c r="O105" s="12" t="str">
        <f>VLOOKUP(H105,Am[],2)</f>
        <v>Amateur 14</v>
      </c>
      <c r="P105" s="16" t="str">
        <f>Tirage[[#This Row],[P1]]&amp;"&amp;"&amp;Tirage[[#This Row],[A1]]</f>
        <v>K&amp;9</v>
      </c>
      <c r="Q105" s="8" t="str">
        <f>Tirage[[#This Row],[P2]]&amp;"&amp;"&amp;Tirage[[#This Row],[A2]]</f>
        <v>N&amp;14</v>
      </c>
      <c r="R105" s="8" t="str">
        <f>Tirage[[#This Row],[P1]]&amp;"c"&amp;Tirage[[#This Row],[A2]]</f>
        <v>Kc14</v>
      </c>
      <c r="S105" s="8" t="str">
        <f>Tirage[[#This Row],[P2]]&amp;"c"&amp;Tirage[[#This Row],[A1]]</f>
        <v>Nc9</v>
      </c>
      <c r="T105" s="8" t="str">
        <f>IF(Tirage[[#This Row],[P1]]&lt;Tirage[[#This Row],[P2]],Tirage[[#This Row],[P1]],Tirage[[#This Row],[P2]])&amp;"c"&amp;IF(Tirage[[#This Row],[P1]]&gt;Tirage[[#This Row],[P2]],Tirage[[#This Row],[P1]],Tirage[[#This Row],[P2]])</f>
        <v>KcN</v>
      </c>
      <c r="U105" s="9" t="str">
        <f>IF(Tirage[[#This Row],[A1]]&lt;Tirage[[#This Row],[A2]],Tirage[[#This Row],[A1]],Tirage[[#This Row],[A2]])&amp;"c"&amp;IF(Tirage[[#This Row],[A1]]&gt;Tirage[[#This Row],[A2]],Tirage[[#This Row],[A1]],Tirage[[#This Row],[A2]])</f>
        <v>9c14</v>
      </c>
      <c r="V105" s="26" t="str">
        <f>IF(Tirage[[#This Row],[S1]]&lt;&gt;"",IF(Tirage[[#This Row],[S1]]&gt;Tirage[[#This Row],[S2]],Tirage[[#This Row],[P1]],Tirage[[#This Row],[P2]]),"")</f>
        <v/>
      </c>
      <c r="W105" s="27" t="str">
        <f>IF(Tirage[[#This Row],[S1]]&lt;&gt;"",IF(Tirage[[#This Row],[S1]]&gt;Tirage[[#This Row],[S2]],Tirage[[#This Row],[P2]],Tirage[[#This Row],[P1]]),"")</f>
        <v/>
      </c>
      <c r="X105" s="27" t="str">
        <f>IF(Tirage[[#This Row],[S1]]&lt;&gt;"",IF(Tirage[[#This Row],[S1]]&gt;Tirage[[#This Row],[S2]],Tirage[[#This Row],[A1]],Tirage[[#This Row],[A2]]),"")</f>
        <v/>
      </c>
      <c r="Y105" s="27" t="str">
        <f>IF(Tirage[[#This Row],[S1]]&lt;&gt;"",IF(Tirage[[#This Row],[S1]]&gt;Tirage[[#This Row],[S2]],Tirage[[#This Row],[A2]],Tirage[[#This Row],[A1]]),"")</f>
        <v/>
      </c>
      <c r="Z10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6" spans="1:26" x14ac:dyDescent="0.25">
      <c r="A106" s="87" t="str">
        <f>Tirage[[#This Row],[T]]&amp;"-"&amp;Tirage[[#This Row],[Match]]</f>
        <v>14-1</v>
      </c>
      <c r="B106" s="4">
        <v>14</v>
      </c>
      <c r="C106" s="87">
        <v>1</v>
      </c>
      <c r="D106" s="89">
        <v>1</v>
      </c>
      <c r="E106" s="5" t="s">
        <v>23</v>
      </c>
      <c r="F106" s="5">
        <v>12</v>
      </c>
      <c r="G106" s="5" t="s">
        <v>26</v>
      </c>
      <c r="H106" s="5">
        <v>8</v>
      </c>
      <c r="I106" s="15" t="str">
        <f>VLOOKUP(E106,Pro[],2)</f>
        <v>Pro 8</v>
      </c>
      <c r="J106" s="5" t="str">
        <f>VLOOKUP(F106,Am[],2)</f>
        <v>Amateur 12</v>
      </c>
      <c r="K106" s="94"/>
      <c r="L106" s="18" t="s">
        <v>10</v>
      </c>
      <c r="M106" s="94"/>
      <c r="N106" s="5" t="str">
        <f>VLOOKUP(G106,Pro[],2)</f>
        <v>Pro 11</v>
      </c>
      <c r="O106" s="6" t="str">
        <f>VLOOKUP(H106,Am[],2)</f>
        <v>Amateur 8</v>
      </c>
      <c r="P106" s="16" t="str">
        <f>Tirage[[#This Row],[P1]]&amp;"&amp;"&amp;Tirage[[#This Row],[A1]]</f>
        <v>H&amp;12</v>
      </c>
      <c r="Q106" s="8" t="str">
        <f>Tirage[[#This Row],[P2]]&amp;"&amp;"&amp;Tirage[[#This Row],[A2]]</f>
        <v>K&amp;8</v>
      </c>
      <c r="R106" s="8" t="str">
        <f>Tirage[[#This Row],[P1]]&amp;"c"&amp;Tirage[[#This Row],[A2]]</f>
        <v>Hc8</v>
      </c>
      <c r="S106" s="8" t="str">
        <f>Tirage[[#This Row],[P2]]&amp;"c"&amp;Tirage[[#This Row],[A1]]</f>
        <v>Kc12</v>
      </c>
      <c r="T106" s="8" t="str">
        <f>IF(Tirage[[#This Row],[P1]]&lt;Tirage[[#This Row],[P2]],Tirage[[#This Row],[P1]],Tirage[[#This Row],[P2]])&amp;"c"&amp;IF(Tirage[[#This Row],[P1]]&gt;Tirage[[#This Row],[P2]],Tirage[[#This Row],[P1]],Tirage[[#This Row],[P2]])</f>
        <v>HcK</v>
      </c>
      <c r="U106" s="9" t="str">
        <f>IF(Tirage[[#This Row],[A1]]&lt;Tirage[[#This Row],[A2]],Tirage[[#This Row],[A1]],Tirage[[#This Row],[A2]])&amp;"c"&amp;IF(Tirage[[#This Row],[A1]]&gt;Tirage[[#This Row],[A2]],Tirage[[#This Row],[A1]],Tirage[[#This Row],[A2]])</f>
        <v>8c12</v>
      </c>
      <c r="V106" s="13" t="str">
        <f>IF(Tirage[[#This Row],[S1]]&lt;&gt;"",IF(Tirage[[#This Row],[S1]]&gt;Tirage[[#This Row],[S2]],Tirage[[#This Row],[P1]],Tirage[[#This Row],[P2]]),"")</f>
        <v/>
      </c>
      <c r="W106" s="14" t="str">
        <f>IF(Tirage[[#This Row],[S1]]&lt;&gt;"",IF(Tirage[[#This Row],[S1]]&gt;Tirage[[#This Row],[S2]],Tirage[[#This Row],[P2]],Tirage[[#This Row],[P1]]),"")</f>
        <v/>
      </c>
      <c r="X106" s="14" t="str">
        <f>IF(Tirage[[#This Row],[S1]]&lt;&gt;"",IF(Tirage[[#This Row],[S1]]&gt;Tirage[[#This Row],[S2]],Tirage[[#This Row],[A1]],Tirage[[#This Row],[A2]]),"")</f>
        <v/>
      </c>
      <c r="Y106" s="14" t="str">
        <f>IF(Tirage[[#This Row],[S1]]&lt;&gt;"",IF(Tirage[[#This Row],[S1]]&gt;Tirage[[#This Row],[S2]],Tirage[[#This Row],[A2]],Tirage[[#This Row],[A1]]),"")</f>
        <v/>
      </c>
      <c r="Z106" s="25" t="str">
        <f>IF(Tirage[[#This Row],[S1]]&lt;&gt;"",IF(Tirage[[#This Row],[S1]]&gt;Tirage[[#This Row],[S2]],Tirage[[#This Row],[S1]]-Tirage[[#This Row],[S2]],Tirage[[#This Row],[S2]]-Tirage[[#This Row],[S1]]),"")</f>
        <v/>
      </c>
    </row>
    <row r="107" spans="1:26" x14ac:dyDescent="0.25">
      <c r="A107" s="87" t="str">
        <f>Tirage[[#This Row],[T]]&amp;"-"&amp;Tirage[[#This Row],[Match]]</f>
        <v>14-2</v>
      </c>
      <c r="B107" s="7">
        <v>14</v>
      </c>
      <c r="C107" s="87">
        <v>2</v>
      </c>
      <c r="D107" s="89">
        <v>2</v>
      </c>
      <c r="E107" s="8" t="s">
        <v>18</v>
      </c>
      <c r="F107" s="8">
        <v>15</v>
      </c>
      <c r="G107" s="8" t="s">
        <v>29</v>
      </c>
      <c r="H107" s="8">
        <v>3</v>
      </c>
      <c r="I107" s="16" t="str">
        <f>VLOOKUP(E107,Pro[],2)</f>
        <v>Pro 3</v>
      </c>
      <c r="J107" s="8" t="str">
        <f>VLOOKUP(F107,Am[],2)</f>
        <v>Amateur 15</v>
      </c>
      <c r="K107" s="92"/>
      <c r="L107" s="19" t="s">
        <v>10</v>
      </c>
      <c r="M107" s="92"/>
      <c r="N107" s="8" t="str">
        <f>VLOOKUP(G107,Pro[],2)</f>
        <v>Pro 14</v>
      </c>
      <c r="O107" s="9" t="str">
        <f>VLOOKUP(H107,Am[],2)</f>
        <v>Amateur 3</v>
      </c>
      <c r="P107" s="16" t="str">
        <f>Tirage[[#This Row],[P1]]&amp;"&amp;"&amp;Tirage[[#This Row],[A1]]</f>
        <v>C&amp;15</v>
      </c>
      <c r="Q107" s="8" t="str">
        <f>Tirage[[#This Row],[P2]]&amp;"&amp;"&amp;Tirage[[#This Row],[A2]]</f>
        <v>N&amp;3</v>
      </c>
      <c r="R107" s="8" t="str">
        <f>Tirage[[#This Row],[P1]]&amp;"c"&amp;Tirage[[#This Row],[A2]]</f>
        <v>Cc3</v>
      </c>
      <c r="S107" s="8" t="str">
        <f>Tirage[[#This Row],[P2]]&amp;"c"&amp;Tirage[[#This Row],[A1]]</f>
        <v>Nc15</v>
      </c>
      <c r="T107" s="8" t="str">
        <f>IF(Tirage[[#This Row],[P1]]&lt;Tirage[[#This Row],[P2]],Tirage[[#This Row],[P1]],Tirage[[#This Row],[P2]])&amp;"c"&amp;IF(Tirage[[#This Row],[P1]]&gt;Tirage[[#This Row],[P2]],Tirage[[#This Row],[P1]],Tirage[[#This Row],[P2]])</f>
        <v>CcN</v>
      </c>
      <c r="U107" s="9" t="str">
        <f>IF(Tirage[[#This Row],[A1]]&lt;Tirage[[#This Row],[A2]],Tirage[[#This Row],[A1]],Tirage[[#This Row],[A2]])&amp;"c"&amp;IF(Tirage[[#This Row],[A1]]&gt;Tirage[[#This Row],[A2]],Tirage[[#This Row],[A1]],Tirage[[#This Row],[A2]])</f>
        <v>3c15</v>
      </c>
      <c r="V107" s="26" t="str">
        <f>IF(Tirage[[#This Row],[S1]]&lt;&gt;"",IF(Tirage[[#This Row],[S1]]&gt;Tirage[[#This Row],[S2]],Tirage[[#This Row],[P1]],Tirage[[#This Row],[P2]]),"")</f>
        <v/>
      </c>
      <c r="W107" s="27" t="str">
        <f>IF(Tirage[[#This Row],[S1]]&lt;&gt;"",IF(Tirage[[#This Row],[S1]]&gt;Tirage[[#This Row],[S2]],Tirage[[#This Row],[P2]],Tirage[[#This Row],[P1]]),"")</f>
        <v/>
      </c>
      <c r="X107" s="27" t="str">
        <f>IF(Tirage[[#This Row],[S1]]&lt;&gt;"",IF(Tirage[[#This Row],[S1]]&gt;Tirage[[#This Row],[S2]],Tirage[[#This Row],[A1]],Tirage[[#This Row],[A2]]),"")</f>
        <v/>
      </c>
      <c r="Y107" s="27" t="str">
        <f>IF(Tirage[[#This Row],[S1]]&lt;&gt;"",IF(Tirage[[#This Row],[S1]]&gt;Tirage[[#This Row],[S2]],Tirage[[#This Row],[A2]],Tirage[[#This Row],[A1]]),"")</f>
        <v/>
      </c>
      <c r="Z10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8" spans="1:26" x14ac:dyDescent="0.25">
      <c r="A108" s="87" t="str">
        <f>Tirage[[#This Row],[T]]&amp;"-"&amp;Tirage[[#This Row],[Match]]</f>
        <v>14-3</v>
      </c>
      <c r="B108" s="7">
        <v>14</v>
      </c>
      <c r="C108" s="87">
        <v>3</v>
      </c>
      <c r="D108" s="89">
        <v>3</v>
      </c>
      <c r="E108" s="8" t="s">
        <v>20</v>
      </c>
      <c r="F108" s="8">
        <v>9</v>
      </c>
      <c r="G108" s="8" t="s">
        <v>24</v>
      </c>
      <c r="H108" s="8">
        <v>5</v>
      </c>
      <c r="I108" s="16" t="str">
        <f>VLOOKUP(E108,Pro[],2)</f>
        <v>Pro 5</v>
      </c>
      <c r="J108" s="8" t="str">
        <f>VLOOKUP(F108,Am[],2)</f>
        <v>Amateur 9</v>
      </c>
      <c r="K108" s="92"/>
      <c r="L108" s="19" t="s">
        <v>10</v>
      </c>
      <c r="M108" s="92"/>
      <c r="N108" s="8" t="str">
        <f>VLOOKUP(G108,Pro[],2)</f>
        <v>Pro 9</v>
      </c>
      <c r="O108" s="9" t="str">
        <f>VLOOKUP(H108,Am[],2)</f>
        <v>Amateur 5</v>
      </c>
      <c r="P108" s="16" t="str">
        <f>Tirage[[#This Row],[P1]]&amp;"&amp;"&amp;Tirage[[#This Row],[A1]]</f>
        <v>E&amp;9</v>
      </c>
      <c r="Q108" s="8" t="str">
        <f>Tirage[[#This Row],[P2]]&amp;"&amp;"&amp;Tirage[[#This Row],[A2]]</f>
        <v>I&amp;5</v>
      </c>
      <c r="R108" s="8" t="str">
        <f>Tirage[[#This Row],[P1]]&amp;"c"&amp;Tirage[[#This Row],[A2]]</f>
        <v>Ec5</v>
      </c>
      <c r="S108" s="8" t="str">
        <f>Tirage[[#This Row],[P2]]&amp;"c"&amp;Tirage[[#This Row],[A1]]</f>
        <v>Ic9</v>
      </c>
      <c r="T108" s="8" t="str">
        <f>IF(Tirage[[#This Row],[P1]]&lt;Tirage[[#This Row],[P2]],Tirage[[#This Row],[P1]],Tirage[[#This Row],[P2]])&amp;"c"&amp;IF(Tirage[[#This Row],[P1]]&gt;Tirage[[#This Row],[P2]],Tirage[[#This Row],[P1]],Tirage[[#This Row],[P2]])</f>
        <v>EcI</v>
      </c>
      <c r="U108" s="9" t="str">
        <f>IF(Tirage[[#This Row],[A1]]&lt;Tirage[[#This Row],[A2]],Tirage[[#This Row],[A1]],Tirage[[#This Row],[A2]])&amp;"c"&amp;IF(Tirage[[#This Row],[A1]]&gt;Tirage[[#This Row],[A2]],Tirage[[#This Row],[A1]],Tirage[[#This Row],[A2]])</f>
        <v>5c9</v>
      </c>
      <c r="V108" s="26" t="str">
        <f>IF(Tirage[[#This Row],[S1]]&lt;&gt;"",IF(Tirage[[#This Row],[S1]]&gt;Tirage[[#This Row],[S2]],Tirage[[#This Row],[P1]],Tirage[[#This Row],[P2]]),"")</f>
        <v/>
      </c>
      <c r="W108" s="27" t="str">
        <f>IF(Tirage[[#This Row],[S1]]&lt;&gt;"",IF(Tirage[[#This Row],[S1]]&gt;Tirage[[#This Row],[S2]],Tirage[[#This Row],[P2]],Tirage[[#This Row],[P1]]),"")</f>
        <v/>
      </c>
      <c r="X108" s="27" t="str">
        <f>IF(Tirage[[#This Row],[S1]]&lt;&gt;"",IF(Tirage[[#This Row],[S1]]&gt;Tirage[[#This Row],[S2]],Tirage[[#This Row],[A1]],Tirage[[#This Row],[A2]]),"")</f>
        <v/>
      </c>
      <c r="Y108" s="27" t="str">
        <f>IF(Tirage[[#This Row],[S1]]&lt;&gt;"",IF(Tirage[[#This Row],[S1]]&gt;Tirage[[#This Row],[S2]],Tirage[[#This Row],[A2]],Tirage[[#This Row],[A1]]),"")</f>
        <v/>
      </c>
      <c r="Z10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09" spans="1:26" x14ac:dyDescent="0.25">
      <c r="A109" s="87" t="str">
        <f>Tirage[[#This Row],[T]]&amp;"-"&amp;Tirage[[#This Row],[Match]]</f>
        <v>14-4</v>
      </c>
      <c r="B109" s="7">
        <v>14</v>
      </c>
      <c r="C109" s="87">
        <v>4</v>
      </c>
      <c r="D109" s="89">
        <v>4</v>
      </c>
      <c r="E109" s="8" t="s">
        <v>22</v>
      </c>
      <c r="F109" s="8">
        <v>11</v>
      </c>
      <c r="G109" s="8" t="s">
        <v>25</v>
      </c>
      <c r="H109" s="8">
        <v>7</v>
      </c>
      <c r="I109" s="16" t="str">
        <f>VLOOKUP(E109,Pro[],2)</f>
        <v>Pro 7</v>
      </c>
      <c r="J109" s="8" t="str">
        <f>VLOOKUP(F109,Am[],2)</f>
        <v>Amateur 11</v>
      </c>
      <c r="K109" s="92"/>
      <c r="L109" s="19" t="s">
        <v>10</v>
      </c>
      <c r="M109" s="92"/>
      <c r="N109" s="8" t="str">
        <f>VLOOKUP(G109,Pro[],2)</f>
        <v>Pro 10</v>
      </c>
      <c r="O109" s="9" t="str">
        <f>VLOOKUP(H109,Am[],2)</f>
        <v>Amateur 7</v>
      </c>
      <c r="P109" s="16" t="str">
        <f>Tirage[[#This Row],[P1]]&amp;"&amp;"&amp;Tirage[[#This Row],[A1]]</f>
        <v>G&amp;11</v>
      </c>
      <c r="Q109" s="8" t="str">
        <f>Tirage[[#This Row],[P2]]&amp;"&amp;"&amp;Tirage[[#This Row],[A2]]</f>
        <v>J&amp;7</v>
      </c>
      <c r="R109" s="8" t="str">
        <f>Tirage[[#This Row],[P1]]&amp;"c"&amp;Tirage[[#This Row],[A2]]</f>
        <v>Gc7</v>
      </c>
      <c r="S109" s="8" t="str">
        <f>Tirage[[#This Row],[P2]]&amp;"c"&amp;Tirage[[#This Row],[A1]]</f>
        <v>Jc11</v>
      </c>
      <c r="T109" s="8" t="str">
        <f>IF(Tirage[[#This Row],[P1]]&lt;Tirage[[#This Row],[P2]],Tirage[[#This Row],[P1]],Tirage[[#This Row],[P2]])&amp;"c"&amp;IF(Tirage[[#This Row],[P1]]&gt;Tirage[[#This Row],[P2]],Tirage[[#This Row],[P1]],Tirage[[#This Row],[P2]])</f>
        <v>GcJ</v>
      </c>
      <c r="U109" s="9" t="str">
        <f>IF(Tirage[[#This Row],[A1]]&lt;Tirage[[#This Row],[A2]],Tirage[[#This Row],[A1]],Tirage[[#This Row],[A2]])&amp;"c"&amp;IF(Tirage[[#This Row],[A1]]&gt;Tirage[[#This Row],[A2]],Tirage[[#This Row],[A1]],Tirage[[#This Row],[A2]])</f>
        <v>7c11</v>
      </c>
      <c r="V109" s="26" t="str">
        <f>IF(Tirage[[#This Row],[S1]]&lt;&gt;"",IF(Tirage[[#This Row],[S1]]&gt;Tirage[[#This Row],[S2]],Tirage[[#This Row],[P1]],Tirage[[#This Row],[P2]]),"")</f>
        <v/>
      </c>
      <c r="W109" s="27" t="str">
        <f>IF(Tirage[[#This Row],[S1]]&lt;&gt;"",IF(Tirage[[#This Row],[S1]]&gt;Tirage[[#This Row],[S2]],Tirage[[#This Row],[P2]],Tirage[[#This Row],[P1]]),"")</f>
        <v/>
      </c>
      <c r="X109" s="27" t="str">
        <f>IF(Tirage[[#This Row],[S1]]&lt;&gt;"",IF(Tirage[[#This Row],[S1]]&gt;Tirage[[#This Row],[S2]],Tirage[[#This Row],[A1]],Tirage[[#This Row],[A2]]),"")</f>
        <v/>
      </c>
      <c r="Y109" s="27" t="str">
        <f>IF(Tirage[[#This Row],[S1]]&lt;&gt;"",IF(Tirage[[#This Row],[S1]]&gt;Tirage[[#This Row],[S2]],Tirage[[#This Row],[A2]],Tirage[[#This Row],[A1]]),"")</f>
        <v/>
      </c>
      <c r="Z10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0" spans="1:26" x14ac:dyDescent="0.25">
      <c r="A110" s="87" t="str">
        <f>Tirage[[#This Row],[T]]&amp;"-"&amp;Tirage[[#This Row],[Match]]</f>
        <v>14-5</v>
      </c>
      <c r="B110" s="7">
        <v>14</v>
      </c>
      <c r="C110" s="87">
        <v>5</v>
      </c>
      <c r="D110" s="89">
        <v>5</v>
      </c>
      <c r="E110" s="8" t="s">
        <v>17</v>
      </c>
      <c r="F110" s="8">
        <v>14</v>
      </c>
      <c r="G110" s="8" t="s">
        <v>28</v>
      </c>
      <c r="H110" s="8">
        <v>2</v>
      </c>
      <c r="I110" s="16" t="str">
        <f>VLOOKUP(E110,Pro[],2)</f>
        <v>Pro 2</v>
      </c>
      <c r="J110" s="8" t="str">
        <f>VLOOKUP(F110,Am[],2)</f>
        <v>Amateur 14</v>
      </c>
      <c r="K110" s="92"/>
      <c r="L110" s="19" t="s">
        <v>10</v>
      </c>
      <c r="M110" s="92"/>
      <c r="N110" s="8" t="str">
        <f>VLOOKUP(G110,Pro[],2)</f>
        <v>Pro 13</v>
      </c>
      <c r="O110" s="9" t="str">
        <f>VLOOKUP(H110,Am[],2)</f>
        <v>Amateur 2</v>
      </c>
      <c r="P110" s="16" t="str">
        <f>Tirage[[#This Row],[P1]]&amp;"&amp;"&amp;Tirage[[#This Row],[A1]]</f>
        <v>B&amp;14</v>
      </c>
      <c r="Q110" s="8" t="str">
        <f>Tirage[[#This Row],[P2]]&amp;"&amp;"&amp;Tirage[[#This Row],[A2]]</f>
        <v>M&amp;2</v>
      </c>
      <c r="R110" s="8" t="str">
        <f>Tirage[[#This Row],[P1]]&amp;"c"&amp;Tirage[[#This Row],[A2]]</f>
        <v>Bc2</v>
      </c>
      <c r="S110" s="8" t="str">
        <f>Tirage[[#This Row],[P2]]&amp;"c"&amp;Tirage[[#This Row],[A1]]</f>
        <v>Mc14</v>
      </c>
      <c r="T110" s="8" t="str">
        <f>IF(Tirage[[#This Row],[P1]]&lt;Tirage[[#This Row],[P2]],Tirage[[#This Row],[P1]],Tirage[[#This Row],[P2]])&amp;"c"&amp;IF(Tirage[[#This Row],[P1]]&gt;Tirage[[#This Row],[P2]],Tirage[[#This Row],[P1]],Tirage[[#This Row],[P2]])</f>
        <v>BcM</v>
      </c>
      <c r="U110" s="9" t="str">
        <f>IF(Tirage[[#This Row],[A1]]&lt;Tirage[[#This Row],[A2]],Tirage[[#This Row],[A1]],Tirage[[#This Row],[A2]])&amp;"c"&amp;IF(Tirage[[#This Row],[A1]]&gt;Tirage[[#This Row],[A2]],Tirage[[#This Row],[A1]],Tirage[[#This Row],[A2]])</f>
        <v>2c14</v>
      </c>
      <c r="V110" s="26" t="str">
        <f>IF(Tirage[[#This Row],[S1]]&lt;&gt;"",IF(Tirage[[#This Row],[S1]]&gt;Tirage[[#This Row],[S2]],Tirage[[#This Row],[P1]],Tirage[[#This Row],[P2]]),"")</f>
        <v/>
      </c>
      <c r="W110" s="27" t="str">
        <f>IF(Tirage[[#This Row],[S1]]&lt;&gt;"",IF(Tirage[[#This Row],[S1]]&gt;Tirage[[#This Row],[S2]],Tirage[[#This Row],[P2]],Tirage[[#This Row],[P1]]),"")</f>
        <v/>
      </c>
      <c r="X110" s="27" t="str">
        <f>IF(Tirage[[#This Row],[S1]]&lt;&gt;"",IF(Tirage[[#This Row],[S1]]&gt;Tirage[[#This Row],[S2]],Tirage[[#This Row],[A1]],Tirage[[#This Row],[A2]]),"")</f>
        <v/>
      </c>
      <c r="Y110" s="27" t="str">
        <f>IF(Tirage[[#This Row],[S1]]&lt;&gt;"",IF(Tirage[[#This Row],[S1]]&gt;Tirage[[#This Row],[S2]],Tirage[[#This Row],[A2]],Tirage[[#This Row],[A1]]),"")</f>
        <v/>
      </c>
      <c r="Z11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1" spans="1:26" x14ac:dyDescent="0.25">
      <c r="A111" s="87" t="str">
        <f>Tirage[[#This Row],[T]]&amp;"-"&amp;Tirage[[#This Row],[Match]]</f>
        <v>14-6</v>
      </c>
      <c r="B111" s="7">
        <v>14</v>
      </c>
      <c r="C111" s="87">
        <v>6</v>
      </c>
      <c r="D111" s="89">
        <v>6</v>
      </c>
      <c r="E111" s="8" t="s">
        <v>21</v>
      </c>
      <c r="F111" s="8">
        <v>10</v>
      </c>
      <c r="G111" s="8" t="s">
        <v>31</v>
      </c>
      <c r="H111" s="8">
        <v>6</v>
      </c>
      <c r="I111" s="16" t="str">
        <f>VLOOKUP(E111,Pro[],2)</f>
        <v>Pro 6</v>
      </c>
      <c r="J111" s="8" t="str">
        <f>VLOOKUP(F111,Am[],2)</f>
        <v>Amateur 10</v>
      </c>
      <c r="K111" s="92"/>
      <c r="L111" s="19" t="s">
        <v>10</v>
      </c>
      <c r="M111" s="92"/>
      <c r="N111" s="8" t="str">
        <f>VLOOKUP(G111,Pro[],2)</f>
        <v>Pro 16</v>
      </c>
      <c r="O111" s="9" t="str">
        <f>VLOOKUP(H111,Am[],2)</f>
        <v>Amateur 6</v>
      </c>
      <c r="P111" s="16" t="str">
        <f>Tirage[[#This Row],[P1]]&amp;"&amp;"&amp;Tirage[[#This Row],[A1]]</f>
        <v>F&amp;10</v>
      </c>
      <c r="Q111" s="8" t="str">
        <f>Tirage[[#This Row],[P2]]&amp;"&amp;"&amp;Tirage[[#This Row],[A2]]</f>
        <v>P&amp;6</v>
      </c>
      <c r="R111" s="8" t="str">
        <f>Tirage[[#This Row],[P1]]&amp;"c"&amp;Tirage[[#This Row],[A2]]</f>
        <v>Fc6</v>
      </c>
      <c r="S111" s="8" t="str">
        <f>Tirage[[#This Row],[P2]]&amp;"c"&amp;Tirage[[#This Row],[A1]]</f>
        <v>Pc10</v>
      </c>
      <c r="T111" s="8" t="str">
        <f>IF(Tirage[[#This Row],[P1]]&lt;Tirage[[#This Row],[P2]],Tirage[[#This Row],[P1]],Tirage[[#This Row],[P2]])&amp;"c"&amp;IF(Tirage[[#This Row],[P1]]&gt;Tirage[[#This Row],[P2]],Tirage[[#This Row],[P1]],Tirage[[#This Row],[P2]])</f>
        <v>FcP</v>
      </c>
      <c r="U111" s="9" t="str">
        <f>IF(Tirage[[#This Row],[A1]]&lt;Tirage[[#This Row],[A2]],Tirage[[#This Row],[A1]],Tirage[[#This Row],[A2]])&amp;"c"&amp;IF(Tirage[[#This Row],[A1]]&gt;Tirage[[#This Row],[A2]],Tirage[[#This Row],[A1]],Tirage[[#This Row],[A2]])</f>
        <v>6c10</v>
      </c>
      <c r="V111" s="26" t="str">
        <f>IF(Tirage[[#This Row],[S1]]&lt;&gt;"",IF(Tirage[[#This Row],[S1]]&gt;Tirage[[#This Row],[S2]],Tirage[[#This Row],[P1]],Tirage[[#This Row],[P2]]),"")</f>
        <v/>
      </c>
      <c r="W111" s="27" t="str">
        <f>IF(Tirage[[#This Row],[S1]]&lt;&gt;"",IF(Tirage[[#This Row],[S1]]&gt;Tirage[[#This Row],[S2]],Tirage[[#This Row],[P2]],Tirage[[#This Row],[P1]]),"")</f>
        <v/>
      </c>
      <c r="X111" s="27" t="str">
        <f>IF(Tirage[[#This Row],[S1]]&lt;&gt;"",IF(Tirage[[#This Row],[S1]]&gt;Tirage[[#This Row],[S2]],Tirage[[#This Row],[A1]],Tirage[[#This Row],[A2]]),"")</f>
        <v/>
      </c>
      <c r="Y111" s="27" t="str">
        <f>IF(Tirage[[#This Row],[S1]]&lt;&gt;"",IF(Tirage[[#This Row],[S1]]&gt;Tirage[[#This Row],[S2]],Tirage[[#This Row],[A2]],Tirage[[#This Row],[A1]]),"")</f>
        <v/>
      </c>
      <c r="Z111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2" spans="1:26" x14ac:dyDescent="0.25">
      <c r="A112" s="87" t="str">
        <f>Tirage[[#This Row],[T]]&amp;"-"&amp;Tirage[[#This Row],[Match]]</f>
        <v>14-7</v>
      </c>
      <c r="B112" s="7">
        <v>14</v>
      </c>
      <c r="C112" s="87">
        <v>7</v>
      </c>
      <c r="D112" s="89">
        <v>7</v>
      </c>
      <c r="E112" s="8" t="s">
        <v>19</v>
      </c>
      <c r="F112" s="8">
        <v>16</v>
      </c>
      <c r="G112" s="8" t="s">
        <v>30</v>
      </c>
      <c r="H112" s="8">
        <v>4</v>
      </c>
      <c r="I112" s="16" t="str">
        <f>VLOOKUP(E112,Pro[],2)</f>
        <v>Pro 4</v>
      </c>
      <c r="J112" s="8" t="str">
        <f>VLOOKUP(F112,Am[],2)</f>
        <v>Amateur 16</v>
      </c>
      <c r="K112" s="92"/>
      <c r="L112" s="19" t="s">
        <v>10</v>
      </c>
      <c r="M112" s="92"/>
      <c r="N112" s="8" t="str">
        <f>VLOOKUP(G112,Pro[],2)</f>
        <v>Pro 15</v>
      </c>
      <c r="O112" s="9" t="str">
        <f>VLOOKUP(H112,Am[],2)</f>
        <v>Amateur 4</v>
      </c>
      <c r="P112" s="16" t="str">
        <f>Tirage[[#This Row],[P1]]&amp;"&amp;"&amp;Tirage[[#This Row],[A1]]</f>
        <v>D&amp;16</v>
      </c>
      <c r="Q112" s="8" t="str">
        <f>Tirage[[#This Row],[P2]]&amp;"&amp;"&amp;Tirage[[#This Row],[A2]]</f>
        <v>O&amp;4</v>
      </c>
      <c r="R112" s="8" t="str">
        <f>Tirage[[#This Row],[P1]]&amp;"c"&amp;Tirage[[#This Row],[A2]]</f>
        <v>Dc4</v>
      </c>
      <c r="S112" s="8" t="str">
        <f>Tirage[[#This Row],[P2]]&amp;"c"&amp;Tirage[[#This Row],[A1]]</f>
        <v>Oc16</v>
      </c>
      <c r="T112" s="8" t="str">
        <f>IF(Tirage[[#This Row],[P1]]&lt;Tirage[[#This Row],[P2]],Tirage[[#This Row],[P1]],Tirage[[#This Row],[P2]])&amp;"c"&amp;IF(Tirage[[#This Row],[P1]]&gt;Tirage[[#This Row],[P2]],Tirage[[#This Row],[P1]],Tirage[[#This Row],[P2]])</f>
        <v>DcO</v>
      </c>
      <c r="U112" s="9" t="str">
        <f>IF(Tirage[[#This Row],[A1]]&lt;Tirage[[#This Row],[A2]],Tirage[[#This Row],[A1]],Tirage[[#This Row],[A2]])&amp;"c"&amp;IF(Tirage[[#This Row],[A1]]&gt;Tirage[[#This Row],[A2]],Tirage[[#This Row],[A1]],Tirage[[#This Row],[A2]])</f>
        <v>4c16</v>
      </c>
      <c r="V112" s="26" t="str">
        <f>IF(Tirage[[#This Row],[S1]]&lt;&gt;"",IF(Tirage[[#This Row],[S1]]&gt;Tirage[[#This Row],[S2]],Tirage[[#This Row],[P1]],Tirage[[#This Row],[P2]]),"")</f>
        <v/>
      </c>
      <c r="W112" s="27" t="str">
        <f>IF(Tirage[[#This Row],[S1]]&lt;&gt;"",IF(Tirage[[#This Row],[S1]]&gt;Tirage[[#This Row],[S2]],Tirage[[#This Row],[P2]],Tirage[[#This Row],[P1]]),"")</f>
        <v/>
      </c>
      <c r="X112" s="27" t="str">
        <f>IF(Tirage[[#This Row],[S1]]&lt;&gt;"",IF(Tirage[[#This Row],[S1]]&gt;Tirage[[#This Row],[S2]],Tirage[[#This Row],[A1]],Tirage[[#This Row],[A2]]),"")</f>
        <v/>
      </c>
      <c r="Y112" s="27" t="str">
        <f>IF(Tirage[[#This Row],[S1]]&lt;&gt;"",IF(Tirage[[#This Row],[S1]]&gt;Tirage[[#This Row],[S2]],Tirage[[#This Row],[A2]],Tirage[[#This Row],[A1]]),"")</f>
        <v/>
      </c>
      <c r="Z112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3" spans="1:26" ht="15.75" thickBot="1" x14ac:dyDescent="0.3">
      <c r="A113" s="88" t="str">
        <f>Tirage[[#This Row],[T]]&amp;"-"&amp;Tirage[[#This Row],[Match]]</f>
        <v>14-8</v>
      </c>
      <c r="B113" s="10">
        <v>14</v>
      </c>
      <c r="C113" s="88">
        <v>8</v>
      </c>
      <c r="D113" s="90">
        <v>8</v>
      </c>
      <c r="E113" s="11" t="s">
        <v>16</v>
      </c>
      <c r="F113" s="11">
        <v>13</v>
      </c>
      <c r="G113" s="11" t="s">
        <v>27</v>
      </c>
      <c r="H113" s="11">
        <v>1</v>
      </c>
      <c r="I113" s="17" t="str">
        <f>VLOOKUP(E113,Pro[],2)</f>
        <v>Pro 1</v>
      </c>
      <c r="J113" s="11" t="str">
        <f>VLOOKUP(F113,Am[],2)</f>
        <v>Amateur 13</v>
      </c>
      <c r="K113" s="93"/>
      <c r="L113" s="20" t="s">
        <v>10</v>
      </c>
      <c r="M113" s="93"/>
      <c r="N113" s="11" t="str">
        <f>VLOOKUP(G113,Pro[],2)</f>
        <v>Pro 12</v>
      </c>
      <c r="O113" s="12" t="str">
        <f>VLOOKUP(H113,Am[],2)</f>
        <v>Amateur 1</v>
      </c>
      <c r="P113" s="16" t="str">
        <f>Tirage[[#This Row],[P1]]&amp;"&amp;"&amp;Tirage[[#This Row],[A1]]</f>
        <v>A&amp;13</v>
      </c>
      <c r="Q113" s="8" t="str">
        <f>Tirage[[#This Row],[P2]]&amp;"&amp;"&amp;Tirage[[#This Row],[A2]]</f>
        <v>L&amp;1</v>
      </c>
      <c r="R113" s="8" t="str">
        <f>Tirage[[#This Row],[P1]]&amp;"c"&amp;Tirage[[#This Row],[A2]]</f>
        <v>Ac1</v>
      </c>
      <c r="S113" s="8" t="str">
        <f>Tirage[[#This Row],[P2]]&amp;"c"&amp;Tirage[[#This Row],[A1]]</f>
        <v>Lc13</v>
      </c>
      <c r="T113" s="8" t="str">
        <f>IF(Tirage[[#This Row],[P1]]&lt;Tirage[[#This Row],[P2]],Tirage[[#This Row],[P1]],Tirage[[#This Row],[P2]])&amp;"c"&amp;IF(Tirage[[#This Row],[P1]]&gt;Tirage[[#This Row],[P2]],Tirage[[#This Row],[P1]],Tirage[[#This Row],[P2]])</f>
        <v>AcL</v>
      </c>
      <c r="U113" s="9" t="str">
        <f>IF(Tirage[[#This Row],[A1]]&lt;Tirage[[#This Row],[A2]],Tirage[[#This Row],[A1]],Tirage[[#This Row],[A2]])&amp;"c"&amp;IF(Tirage[[#This Row],[A1]]&gt;Tirage[[#This Row],[A2]],Tirage[[#This Row],[A1]],Tirage[[#This Row],[A2]])</f>
        <v>1c13</v>
      </c>
      <c r="V113" s="29" t="str">
        <f>IF(Tirage[[#This Row],[S1]]&lt;&gt;"",IF(Tirage[[#This Row],[S1]]&gt;Tirage[[#This Row],[S2]],Tirage[[#This Row],[P1]],Tirage[[#This Row],[P2]]),"")</f>
        <v/>
      </c>
      <c r="W113" s="30" t="str">
        <f>IF(Tirage[[#This Row],[S1]]&lt;&gt;"",IF(Tirage[[#This Row],[S1]]&gt;Tirage[[#This Row],[S2]],Tirage[[#This Row],[P2]],Tirage[[#This Row],[P1]]),"")</f>
        <v/>
      </c>
      <c r="X113" s="30" t="str">
        <f>IF(Tirage[[#This Row],[S1]]&lt;&gt;"",IF(Tirage[[#This Row],[S1]]&gt;Tirage[[#This Row],[S2]],Tirage[[#This Row],[A1]],Tirage[[#This Row],[A2]]),"")</f>
        <v/>
      </c>
      <c r="Y113" s="30" t="str">
        <f>IF(Tirage[[#This Row],[S1]]&lt;&gt;"",IF(Tirage[[#This Row],[S1]]&gt;Tirage[[#This Row],[S2]],Tirage[[#This Row],[A2]],Tirage[[#This Row],[A1]]),"")</f>
        <v/>
      </c>
      <c r="Z113" s="31" t="str">
        <f>IF(Tirage[[#This Row],[S1]]&lt;&gt;"",IF(Tirage[[#This Row],[S1]]&gt;Tirage[[#This Row],[S2]],Tirage[[#This Row],[S1]]-Tirage[[#This Row],[S2]],Tirage[[#This Row],[S2]]-Tirage[[#This Row],[S1]]),"")</f>
        <v/>
      </c>
    </row>
    <row r="114" spans="1:26" x14ac:dyDescent="0.25">
      <c r="A114" s="87" t="str">
        <f>Tirage[[#This Row],[T]]&amp;"-"&amp;Tirage[[#This Row],[Match]]</f>
        <v>15-1</v>
      </c>
      <c r="B114" s="4">
        <v>15</v>
      </c>
      <c r="C114" s="87">
        <v>1</v>
      </c>
      <c r="D114" s="89">
        <v>1</v>
      </c>
      <c r="E114" s="5" t="s">
        <v>21</v>
      </c>
      <c r="F114" s="5">
        <v>14</v>
      </c>
      <c r="G114" s="5" t="s">
        <v>20</v>
      </c>
      <c r="H114" s="5">
        <v>13</v>
      </c>
      <c r="I114" s="15" t="str">
        <f>VLOOKUP(E114,Pro[],2)</f>
        <v>Pro 6</v>
      </c>
      <c r="J114" s="5" t="str">
        <f>VLOOKUP(F114,Am[],2)</f>
        <v>Amateur 14</v>
      </c>
      <c r="K114" s="94"/>
      <c r="L114" s="18" t="s">
        <v>10</v>
      </c>
      <c r="M114" s="94"/>
      <c r="N114" s="5" t="str">
        <f>VLOOKUP(G114,Pro[],2)</f>
        <v>Pro 5</v>
      </c>
      <c r="O114" s="6" t="str">
        <f>VLOOKUP(H114,Am[],2)</f>
        <v>Amateur 13</v>
      </c>
      <c r="P114" s="16" t="str">
        <f>Tirage[[#This Row],[P1]]&amp;"&amp;"&amp;Tirage[[#This Row],[A1]]</f>
        <v>F&amp;14</v>
      </c>
      <c r="Q114" s="8" t="str">
        <f>Tirage[[#This Row],[P2]]&amp;"&amp;"&amp;Tirage[[#This Row],[A2]]</f>
        <v>E&amp;13</v>
      </c>
      <c r="R114" s="8" t="str">
        <f>Tirage[[#This Row],[P1]]&amp;"c"&amp;Tirage[[#This Row],[A2]]</f>
        <v>Fc13</v>
      </c>
      <c r="S114" s="8" t="str">
        <f>Tirage[[#This Row],[P2]]&amp;"c"&amp;Tirage[[#This Row],[A1]]</f>
        <v>Ec14</v>
      </c>
      <c r="T114" s="8" t="str">
        <f>IF(Tirage[[#This Row],[P1]]&lt;Tirage[[#This Row],[P2]],Tirage[[#This Row],[P1]],Tirage[[#This Row],[P2]])&amp;"c"&amp;IF(Tirage[[#This Row],[P1]]&gt;Tirage[[#This Row],[P2]],Tirage[[#This Row],[P1]],Tirage[[#This Row],[P2]])</f>
        <v>EcF</v>
      </c>
      <c r="U114" s="9" t="str">
        <f>IF(Tirage[[#This Row],[A1]]&lt;Tirage[[#This Row],[A2]],Tirage[[#This Row],[A1]],Tirage[[#This Row],[A2]])&amp;"c"&amp;IF(Tirage[[#This Row],[A1]]&gt;Tirage[[#This Row],[A2]],Tirage[[#This Row],[A1]],Tirage[[#This Row],[A2]])</f>
        <v>13c14</v>
      </c>
      <c r="V114" s="26" t="str">
        <f>IF(Tirage[[#This Row],[S1]]&lt;&gt;"",IF(Tirage[[#This Row],[S1]]&gt;Tirage[[#This Row],[S2]],Tirage[[#This Row],[P1]],Tirage[[#This Row],[P2]]),"")</f>
        <v/>
      </c>
      <c r="W114" s="27" t="str">
        <f>IF(Tirage[[#This Row],[S1]]&lt;&gt;"",IF(Tirage[[#This Row],[S1]]&gt;Tirage[[#This Row],[S2]],Tirage[[#This Row],[P2]],Tirage[[#This Row],[P1]]),"")</f>
        <v/>
      </c>
      <c r="X114" s="27" t="str">
        <f>IF(Tirage[[#This Row],[S1]]&lt;&gt;"",IF(Tirage[[#This Row],[S1]]&gt;Tirage[[#This Row],[S2]],Tirage[[#This Row],[A1]],Tirage[[#This Row],[A2]]),"")</f>
        <v/>
      </c>
      <c r="Y114" s="27" t="str">
        <f>IF(Tirage[[#This Row],[S1]]&lt;&gt;"",IF(Tirage[[#This Row],[S1]]&gt;Tirage[[#This Row],[S2]],Tirage[[#This Row],[A2]],Tirage[[#This Row],[A1]]),"")</f>
        <v/>
      </c>
      <c r="Z114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5" spans="1:26" x14ac:dyDescent="0.25">
      <c r="A115" s="87" t="str">
        <f>Tirage[[#This Row],[T]]&amp;"-"&amp;Tirage[[#This Row],[Match]]</f>
        <v>15-2</v>
      </c>
      <c r="B115" s="7">
        <v>15</v>
      </c>
      <c r="C115" s="87">
        <v>2</v>
      </c>
      <c r="D115" s="89">
        <v>2</v>
      </c>
      <c r="E115" s="8" t="s">
        <v>24</v>
      </c>
      <c r="F115" s="8">
        <v>1</v>
      </c>
      <c r="G115" s="8" t="s">
        <v>31</v>
      </c>
      <c r="H115" s="8">
        <v>2</v>
      </c>
      <c r="I115" s="16" t="str">
        <f>VLOOKUP(E115,Pro[],2)</f>
        <v>Pro 9</v>
      </c>
      <c r="J115" s="8" t="str">
        <f>VLOOKUP(F115,Am[],2)</f>
        <v>Amateur 1</v>
      </c>
      <c r="K115" s="92"/>
      <c r="L115" s="19" t="s">
        <v>10</v>
      </c>
      <c r="M115" s="92"/>
      <c r="N115" s="8" t="str">
        <f>VLOOKUP(G115,Pro[],2)</f>
        <v>Pro 16</v>
      </c>
      <c r="O115" s="9" t="str">
        <f>VLOOKUP(H115,Am[],2)</f>
        <v>Amateur 2</v>
      </c>
      <c r="P115" s="16" t="str">
        <f>Tirage[[#This Row],[P1]]&amp;"&amp;"&amp;Tirage[[#This Row],[A1]]</f>
        <v>I&amp;1</v>
      </c>
      <c r="Q115" s="8" t="str">
        <f>Tirage[[#This Row],[P2]]&amp;"&amp;"&amp;Tirage[[#This Row],[A2]]</f>
        <v>P&amp;2</v>
      </c>
      <c r="R115" s="8" t="str">
        <f>Tirage[[#This Row],[P1]]&amp;"c"&amp;Tirage[[#This Row],[A2]]</f>
        <v>Ic2</v>
      </c>
      <c r="S115" s="8" t="str">
        <f>Tirage[[#This Row],[P2]]&amp;"c"&amp;Tirage[[#This Row],[A1]]</f>
        <v>Pc1</v>
      </c>
      <c r="T115" s="8" t="str">
        <f>IF(Tirage[[#This Row],[P1]]&lt;Tirage[[#This Row],[P2]],Tirage[[#This Row],[P1]],Tirage[[#This Row],[P2]])&amp;"c"&amp;IF(Tirage[[#This Row],[P1]]&gt;Tirage[[#This Row],[P2]],Tirage[[#This Row],[P1]],Tirage[[#This Row],[P2]])</f>
        <v>IcP</v>
      </c>
      <c r="U115" s="9" t="str">
        <f>IF(Tirage[[#This Row],[A1]]&lt;Tirage[[#This Row],[A2]],Tirage[[#This Row],[A1]],Tirage[[#This Row],[A2]])&amp;"c"&amp;IF(Tirage[[#This Row],[A1]]&gt;Tirage[[#This Row],[A2]],Tirage[[#This Row],[A1]],Tirage[[#This Row],[A2]])</f>
        <v>1c2</v>
      </c>
      <c r="V115" s="26" t="str">
        <f>IF(Tirage[[#This Row],[S1]]&lt;&gt;"",IF(Tirage[[#This Row],[S1]]&gt;Tirage[[#This Row],[S2]],Tirage[[#This Row],[P1]],Tirage[[#This Row],[P2]]),"")</f>
        <v/>
      </c>
      <c r="W115" s="27" t="str">
        <f>IF(Tirage[[#This Row],[S1]]&lt;&gt;"",IF(Tirage[[#This Row],[S1]]&gt;Tirage[[#This Row],[S2]],Tirage[[#This Row],[P2]],Tirage[[#This Row],[P1]]),"")</f>
        <v/>
      </c>
      <c r="X115" s="27" t="str">
        <f>IF(Tirage[[#This Row],[S1]]&lt;&gt;"",IF(Tirage[[#This Row],[S1]]&gt;Tirage[[#This Row],[S2]],Tirage[[#This Row],[A1]],Tirage[[#This Row],[A2]]),"")</f>
        <v/>
      </c>
      <c r="Y115" s="27" t="str">
        <f>IF(Tirage[[#This Row],[S1]]&lt;&gt;"",IF(Tirage[[#This Row],[S1]]&gt;Tirage[[#This Row],[S2]],Tirage[[#This Row],[A2]],Tirage[[#This Row],[A1]]),"")</f>
        <v/>
      </c>
      <c r="Z115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6" spans="1:26" x14ac:dyDescent="0.25">
      <c r="A116" s="87" t="str">
        <f>Tirage[[#This Row],[T]]&amp;"-"&amp;Tirage[[#This Row],[Match]]</f>
        <v>15-3</v>
      </c>
      <c r="B116" s="7">
        <v>15</v>
      </c>
      <c r="C116" s="87">
        <v>3</v>
      </c>
      <c r="D116" s="89">
        <v>3</v>
      </c>
      <c r="E116" s="8" t="s">
        <v>22</v>
      </c>
      <c r="F116" s="8">
        <v>15</v>
      </c>
      <c r="G116" s="8" t="s">
        <v>23</v>
      </c>
      <c r="H116" s="8">
        <v>16</v>
      </c>
      <c r="I116" s="16" t="str">
        <f>VLOOKUP(E116,Pro[],2)</f>
        <v>Pro 7</v>
      </c>
      <c r="J116" s="8" t="str">
        <f>VLOOKUP(F116,Am[],2)</f>
        <v>Amateur 15</v>
      </c>
      <c r="K116" s="92"/>
      <c r="L116" s="19" t="s">
        <v>10</v>
      </c>
      <c r="M116" s="92"/>
      <c r="N116" s="8" t="str">
        <f>VLOOKUP(G116,Pro[],2)</f>
        <v>Pro 8</v>
      </c>
      <c r="O116" s="9" t="str">
        <f>VLOOKUP(H116,Am[],2)</f>
        <v>Amateur 16</v>
      </c>
      <c r="P116" s="16" t="str">
        <f>Tirage[[#This Row],[P1]]&amp;"&amp;"&amp;Tirage[[#This Row],[A1]]</f>
        <v>G&amp;15</v>
      </c>
      <c r="Q116" s="8" t="str">
        <f>Tirage[[#This Row],[P2]]&amp;"&amp;"&amp;Tirage[[#This Row],[A2]]</f>
        <v>H&amp;16</v>
      </c>
      <c r="R116" s="8" t="str">
        <f>Tirage[[#This Row],[P1]]&amp;"c"&amp;Tirage[[#This Row],[A2]]</f>
        <v>Gc16</v>
      </c>
      <c r="S116" s="8" t="str">
        <f>Tirage[[#This Row],[P2]]&amp;"c"&amp;Tirage[[#This Row],[A1]]</f>
        <v>Hc15</v>
      </c>
      <c r="T116" s="8" t="str">
        <f>IF(Tirage[[#This Row],[P1]]&lt;Tirage[[#This Row],[P2]],Tirage[[#This Row],[P1]],Tirage[[#This Row],[P2]])&amp;"c"&amp;IF(Tirage[[#This Row],[P1]]&gt;Tirage[[#This Row],[P2]],Tirage[[#This Row],[P1]],Tirage[[#This Row],[P2]])</f>
        <v>GcH</v>
      </c>
      <c r="U116" s="9" t="str">
        <f>IF(Tirage[[#This Row],[A1]]&lt;Tirage[[#This Row],[A2]],Tirage[[#This Row],[A1]],Tirage[[#This Row],[A2]])&amp;"c"&amp;IF(Tirage[[#This Row],[A1]]&gt;Tirage[[#This Row],[A2]],Tirage[[#This Row],[A1]],Tirage[[#This Row],[A2]])</f>
        <v>15c16</v>
      </c>
      <c r="V116" s="26" t="str">
        <f>IF(Tirage[[#This Row],[S1]]&lt;&gt;"",IF(Tirage[[#This Row],[S1]]&gt;Tirage[[#This Row],[S2]],Tirage[[#This Row],[P1]],Tirage[[#This Row],[P2]]),"")</f>
        <v/>
      </c>
      <c r="W116" s="27" t="str">
        <f>IF(Tirage[[#This Row],[S1]]&lt;&gt;"",IF(Tirage[[#This Row],[S1]]&gt;Tirage[[#This Row],[S2]],Tirage[[#This Row],[P2]],Tirage[[#This Row],[P1]]),"")</f>
        <v/>
      </c>
      <c r="X116" s="27" t="str">
        <f>IF(Tirage[[#This Row],[S1]]&lt;&gt;"",IF(Tirage[[#This Row],[S1]]&gt;Tirage[[#This Row],[S2]],Tirage[[#This Row],[A1]],Tirage[[#This Row],[A2]]),"")</f>
        <v/>
      </c>
      <c r="Y116" s="27" t="str">
        <f>IF(Tirage[[#This Row],[S1]]&lt;&gt;"",IF(Tirage[[#This Row],[S1]]&gt;Tirage[[#This Row],[S2]],Tirage[[#This Row],[A2]],Tirage[[#This Row],[A1]]),"")</f>
        <v/>
      </c>
      <c r="Z116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7" spans="1:26" x14ac:dyDescent="0.25">
      <c r="A117" s="87" t="str">
        <f>Tirage[[#This Row],[T]]&amp;"-"&amp;Tirage[[#This Row],[Match]]</f>
        <v>15-4</v>
      </c>
      <c r="B117" s="7">
        <v>15</v>
      </c>
      <c r="C117" s="87">
        <v>4</v>
      </c>
      <c r="D117" s="89">
        <v>4</v>
      </c>
      <c r="E117" s="8" t="s">
        <v>16</v>
      </c>
      <c r="F117" s="8">
        <v>9</v>
      </c>
      <c r="G117" s="8" t="s">
        <v>17</v>
      </c>
      <c r="H117" s="8">
        <v>10</v>
      </c>
      <c r="I117" s="16" t="str">
        <f>VLOOKUP(E117,Pro[],2)</f>
        <v>Pro 1</v>
      </c>
      <c r="J117" s="8" t="str">
        <f>VLOOKUP(F117,Am[],2)</f>
        <v>Amateur 9</v>
      </c>
      <c r="K117" s="92"/>
      <c r="L117" s="19" t="s">
        <v>10</v>
      </c>
      <c r="M117" s="92"/>
      <c r="N117" s="8" t="str">
        <f>VLOOKUP(G117,Pro[],2)</f>
        <v>Pro 2</v>
      </c>
      <c r="O117" s="9" t="str">
        <f>VLOOKUP(H117,Am[],2)</f>
        <v>Amateur 10</v>
      </c>
      <c r="P117" s="16" t="str">
        <f>Tirage[[#This Row],[P1]]&amp;"&amp;"&amp;Tirage[[#This Row],[A1]]</f>
        <v>A&amp;9</v>
      </c>
      <c r="Q117" s="8" t="str">
        <f>Tirage[[#This Row],[P2]]&amp;"&amp;"&amp;Tirage[[#This Row],[A2]]</f>
        <v>B&amp;10</v>
      </c>
      <c r="R117" s="8" t="str">
        <f>Tirage[[#This Row],[P1]]&amp;"c"&amp;Tirage[[#This Row],[A2]]</f>
        <v>Ac10</v>
      </c>
      <c r="S117" s="8" t="str">
        <f>Tirage[[#This Row],[P2]]&amp;"c"&amp;Tirage[[#This Row],[A1]]</f>
        <v>Bc9</v>
      </c>
      <c r="T117" s="8" t="str">
        <f>IF(Tirage[[#This Row],[P1]]&lt;Tirage[[#This Row],[P2]],Tirage[[#This Row],[P1]],Tirage[[#This Row],[P2]])&amp;"c"&amp;IF(Tirage[[#This Row],[P1]]&gt;Tirage[[#This Row],[P2]],Tirage[[#This Row],[P1]],Tirage[[#This Row],[P2]])</f>
        <v>AcB</v>
      </c>
      <c r="U117" s="9" t="str">
        <f>IF(Tirage[[#This Row],[A1]]&lt;Tirage[[#This Row],[A2]],Tirage[[#This Row],[A1]],Tirage[[#This Row],[A2]])&amp;"c"&amp;IF(Tirage[[#This Row],[A1]]&gt;Tirage[[#This Row],[A2]],Tirage[[#This Row],[A1]],Tirage[[#This Row],[A2]])</f>
        <v>9c10</v>
      </c>
      <c r="V117" s="26" t="str">
        <f>IF(Tirage[[#This Row],[S1]]&lt;&gt;"",IF(Tirage[[#This Row],[S1]]&gt;Tirage[[#This Row],[S2]],Tirage[[#This Row],[P1]],Tirage[[#This Row],[P2]]),"")</f>
        <v/>
      </c>
      <c r="W117" s="27" t="str">
        <f>IF(Tirage[[#This Row],[S1]]&lt;&gt;"",IF(Tirage[[#This Row],[S1]]&gt;Tirage[[#This Row],[S2]],Tirage[[#This Row],[P2]],Tirage[[#This Row],[P1]]),"")</f>
        <v/>
      </c>
      <c r="X117" s="27" t="str">
        <f>IF(Tirage[[#This Row],[S1]]&lt;&gt;"",IF(Tirage[[#This Row],[S1]]&gt;Tirage[[#This Row],[S2]],Tirage[[#This Row],[A1]],Tirage[[#This Row],[A2]]),"")</f>
        <v/>
      </c>
      <c r="Y117" s="27" t="str">
        <f>IF(Tirage[[#This Row],[S1]]&lt;&gt;"",IF(Tirage[[#This Row],[S1]]&gt;Tirage[[#This Row],[S2]],Tirage[[#This Row],[A2]],Tirage[[#This Row],[A1]]),"")</f>
        <v/>
      </c>
      <c r="Z117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8" spans="1:26" x14ac:dyDescent="0.25">
      <c r="A118" s="87" t="str">
        <f>Tirage[[#This Row],[T]]&amp;"-"&amp;Tirage[[#This Row],[Match]]</f>
        <v>15-5</v>
      </c>
      <c r="B118" s="7">
        <v>15</v>
      </c>
      <c r="C118" s="87">
        <v>5</v>
      </c>
      <c r="D118" s="89">
        <v>5</v>
      </c>
      <c r="E118" s="8" t="s">
        <v>27</v>
      </c>
      <c r="F118" s="8">
        <v>5</v>
      </c>
      <c r="G118" s="8" t="s">
        <v>28</v>
      </c>
      <c r="H118" s="8">
        <v>6</v>
      </c>
      <c r="I118" s="16" t="str">
        <f>VLOOKUP(E118,Pro[],2)</f>
        <v>Pro 12</v>
      </c>
      <c r="J118" s="8" t="str">
        <f>VLOOKUP(F118,Am[],2)</f>
        <v>Amateur 5</v>
      </c>
      <c r="K118" s="92"/>
      <c r="L118" s="19" t="s">
        <v>10</v>
      </c>
      <c r="M118" s="92"/>
      <c r="N118" s="8" t="str">
        <f>VLOOKUP(G118,Pro[],2)</f>
        <v>Pro 13</v>
      </c>
      <c r="O118" s="9" t="str">
        <f>VLOOKUP(H118,Am[],2)</f>
        <v>Amateur 6</v>
      </c>
      <c r="P118" s="16" t="str">
        <f>Tirage[[#This Row],[P1]]&amp;"&amp;"&amp;Tirage[[#This Row],[A1]]</f>
        <v>L&amp;5</v>
      </c>
      <c r="Q118" s="8" t="str">
        <f>Tirage[[#This Row],[P2]]&amp;"&amp;"&amp;Tirage[[#This Row],[A2]]</f>
        <v>M&amp;6</v>
      </c>
      <c r="R118" s="8" t="str">
        <f>Tirage[[#This Row],[P1]]&amp;"c"&amp;Tirage[[#This Row],[A2]]</f>
        <v>Lc6</v>
      </c>
      <c r="S118" s="8" t="str">
        <f>Tirage[[#This Row],[P2]]&amp;"c"&amp;Tirage[[#This Row],[A1]]</f>
        <v>Mc5</v>
      </c>
      <c r="T118" s="8" t="str">
        <f>IF(Tirage[[#This Row],[P1]]&lt;Tirage[[#This Row],[P2]],Tirage[[#This Row],[P1]],Tirage[[#This Row],[P2]])&amp;"c"&amp;IF(Tirage[[#This Row],[P1]]&gt;Tirage[[#This Row],[P2]],Tirage[[#This Row],[P1]],Tirage[[#This Row],[P2]])</f>
        <v>LcM</v>
      </c>
      <c r="U118" s="9" t="str">
        <f>IF(Tirage[[#This Row],[A1]]&lt;Tirage[[#This Row],[A2]],Tirage[[#This Row],[A1]],Tirage[[#This Row],[A2]])&amp;"c"&amp;IF(Tirage[[#This Row],[A1]]&gt;Tirage[[#This Row],[A2]],Tirage[[#This Row],[A1]],Tirage[[#This Row],[A2]])</f>
        <v>5c6</v>
      </c>
      <c r="V118" s="26" t="str">
        <f>IF(Tirage[[#This Row],[S1]]&lt;&gt;"",IF(Tirage[[#This Row],[S1]]&gt;Tirage[[#This Row],[S2]],Tirage[[#This Row],[P1]],Tirage[[#This Row],[P2]]),"")</f>
        <v/>
      </c>
      <c r="W118" s="27" t="str">
        <f>IF(Tirage[[#This Row],[S1]]&lt;&gt;"",IF(Tirage[[#This Row],[S1]]&gt;Tirage[[#This Row],[S2]],Tirage[[#This Row],[P2]],Tirage[[#This Row],[P1]]),"")</f>
        <v/>
      </c>
      <c r="X118" s="27" t="str">
        <f>IF(Tirage[[#This Row],[S1]]&lt;&gt;"",IF(Tirage[[#This Row],[S1]]&gt;Tirage[[#This Row],[S2]],Tirage[[#This Row],[A1]],Tirage[[#This Row],[A2]]),"")</f>
        <v/>
      </c>
      <c r="Y118" s="27" t="str">
        <f>IF(Tirage[[#This Row],[S1]]&lt;&gt;"",IF(Tirage[[#This Row],[S1]]&gt;Tirage[[#This Row],[S2]],Tirage[[#This Row],[A2]],Tirage[[#This Row],[A1]]),"")</f>
        <v/>
      </c>
      <c r="Z118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19" spans="1:26" x14ac:dyDescent="0.25">
      <c r="A119" s="87" t="str">
        <f>Tirage[[#This Row],[T]]&amp;"-"&amp;Tirage[[#This Row],[Match]]</f>
        <v>15-6</v>
      </c>
      <c r="B119" s="7">
        <v>15</v>
      </c>
      <c r="C119" s="87">
        <v>6</v>
      </c>
      <c r="D119" s="89">
        <v>6</v>
      </c>
      <c r="E119" s="8" t="s">
        <v>29</v>
      </c>
      <c r="F119" s="8">
        <v>7</v>
      </c>
      <c r="G119" s="8" t="s">
        <v>30</v>
      </c>
      <c r="H119" s="8">
        <v>8</v>
      </c>
      <c r="I119" s="16" t="str">
        <f>VLOOKUP(E119,Pro[],2)</f>
        <v>Pro 14</v>
      </c>
      <c r="J119" s="8" t="str">
        <f>VLOOKUP(F119,Am[],2)</f>
        <v>Amateur 7</v>
      </c>
      <c r="K119" s="92"/>
      <c r="L119" s="19" t="s">
        <v>10</v>
      </c>
      <c r="M119" s="92"/>
      <c r="N119" s="8" t="str">
        <f>VLOOKUP(G119,Pro[],2)</f>
        <v>Pro 15</v>
      </c>
      <c r="O119" s="9" t="str">
        <f>VLOOKUP(H119,Am[],2)</f>
        <v>Amateur 8</v>
      </c>
      <c r="P119" s="16" t="str">
        <f>Tirage[[#This Row],[P1]]&amp;"&amp;"&amp;Tirage[[#This Row],[A1]]</f>
        <v>N&amp;7</v>
      </c>
      <c r="Q119" s="8" t="str">
        <f>Tirage[[#This Row],[P2]]&amp;"&amp;"&amp;Tirage[[#This Row],[A2]]</f>
        <v>O&amp;8</v>
      </c>
      <c r="R119" s="8" t="str">
        <f>Tirage[[#This Row],[P1]]&amp;"c"&amp;Tirage[[#This Row],[A2]]</f>
        <v>Nc8</v>
      </c>
      <c r="S119" s="8" t="str">
        <f>Tirage[[#This Row],[P2]]&amp;"c"&amp;Tirage[[#This Row],[A1]]</f>
        <v>Oc7</v>
      </c>
      <c r="T119" s="8" t="str">
        <f>IF(Tirage[[#This Row],[P1]]&lt;Tirage[[#This Row],[P2]],Tirage[[#This Row],[P1]],Tirage[[#This Row],[P2]])&amp;"c"&amp;IF(Tirage[[#This Row],[P1]]&gt;Tirage[[#This Row],[P2]],Tirage[[#This Row],[P1]],Tirage[[#This Row],[P2]])</f>
        <v>NcO</v>
      </c>
      <c r="U119" s="9" t="str">
        <f>IF(Tirage[[#This Row],[A1]]&lt;Tirage[[#This Row],[A2]],Tirage[[#This Row],[A1]],Tirage[[#This Row],[A2]])&amp;"c"&amp;IF(Tirage[[#This Row],[A1]]&gt;Tirage[[#This Row],[A2]],Tirage[[#This Row],[A1]],Tirage[[#This Row],[A2]])</f>
        <v>7c8</v>
      </c>
      <c r="V119" s="26" t="str">
        <f>IF(Tirage[[#This Row],[S1]]&lt;&gt;"",IF(Tirage[[#This Row],[S1]]&gt;Tirage[[#This Row],[S2]],Tirage[[#This Row],[P1]],Tirage[[#This Row],[P2]]),"")</f>
        <v/>
      </c>
      <c r="W119" s="27" t="str">
        <f>IF(Tirage[[#This Row],[S1]]&lt;&gt;"",IF(Tirage[[#This Row],[S1]]&gt;Tirage[[#This Row],[S2]],Tirage[[#This Row],[P2]],Tirage[[#This Row],[P1]]),"")</f>
        <v/>
      </c>
      <c r="X119" s="27" t="str">
        <f>IF(Tirage[[#This Row],[S1]]&lt;&gt;"",IF(Tirage[[#This Row],[S1]]&gt;Tirage[[#This Row],[S2]],Tirage[[#This Row],[A1]],Tirage[[#This Row],[A2]]),"")</f>
        <v/>
      </c>
      <c r="Y119" s="27" t="str">
        <f>IF(Tirage[[#This Row],[S1]]&lt;&gt;"",IF(Tirage[[#This Row],[S1]]&gt;Tirage[[#This Row],[S2]],Tirage[[#This Row],[A2]],Tirage[[#This Row],[A1]]),"")</f>
        <v/>
      </c>
      <c r="Z119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20" spans="1:26" x14ac:dyDescent="0.25">
      <c r="A120" s="87" t="str">
        <f>Tirage[[#This Row],[T]]&amp;"-"&amp;Tirage[[#This Row],[Match]]</f>
        <v>15-7</v>
      </c>
      <c r="B120" s="7">
        <v>15</v>
      </c>
      <c r="C120" s="87">
        <v>7</v>
      </c>
      <c r="D120" s="89">
        <v>7</v>
      </c>
      <c r="E120" s="8" t="s">
        <v>25</v>
      </c>
      <c r="F120" s="8">
        <v>3</v>
      </c>
      <c r="G120" s="8" t="s">
        <v>26</v>
      </c>
      <c r="H120" s="8">
        <v>4</v>
      </c>
      <c r="I120" s="16" t="str">
        <f>VLOOKUP(E120,Pro[],2)</f>
        <v>Pro 10</v>
      </c>
      <c r="J120" s="8" t="str">
        <f>VLOOKUP(F120,Am[],2)</f>
        <v>Amateur 3</v>
      </c>
      <c r="K120" s="92"/>
      <c r="L120" s="19" t="s">
        <v>10</v>
      </c>
      <c r="M120" s="92"/>
      <c r="N120" s="8" t="str">
        <f>VLOOKUP(G120,Pro[],2)</f>
        <v>Pro 11</v>
      </c>
      <c r="O120" s="9" t="str">
        <f>VLOOKUP(H120,Am[],2)</f>
        <v>Amateur 4</v>
      </c>
      <c r="P120" s="16" t="str">
        <f>Tirage[[#This Row],[P1]]&amp;"&amp;"&amp;Tirage[[#This Row],[A1]]</f>
        <v>J&amp;3</v>
      </c>
      <c r="Q120" s="8" t="str">
        <f>Tirage[[#This Row],[P2]]&amp;"&amp;"&amp;Tirage[[#This Row],[A2]]</f>
        <v>K&amp;4</v>
      </c>
      <c r="R120" s="8" t="str">
        <f>Tirage[[#This Row],[P1]]&amp;"c"&amp;Tirage[[#This Row],[A2]]</f>
        <v>Jc4</v>
      </c>
      <c r="S120" s="8" t="str">
        <f>Tirage[[#This Row],[P2]]&amp;"c"&amp;Tirage[[#This Row],[A1]]</f>
        <v>Kc3</v>
      </c>
      <c r="T120" s="8" t="str">
        <f>IF(Tirage[[#This Row],[P1]]&lt;Tirage[[#This Row],[P2]],Tirage[[#This Row],[P1]],Tirage[[#This Row],[P2]])&amp;"c"&amp;IF(Tirage[[#This Row],[P1]]&gt;Tirage[[#This Row],[P2]],Tirage[[#This Row],[P1]],Tirage[[#This Row],[P2]])</f>
        <v>JcK</v>
      </c>
      <c r="U120" s="9" t="str">
        <f>IF(Tirage[[#This Row],[A1]]&lt;Tirage[[#This Row],[A2]],Tirage[[#This Row],[A1]],Tirage[[#This Row],[A2]])&amp;"c"&amp;IF(Tirage[[#This Row],[A1]]&gt;Tirage[[#This Row],[A2]],Tirage[[#This Row],[A1]],Tirage[[#This Row],[A2]])</f>
        <v>3c4</v>
      </c>
      <c r="V120" s="26" t="str">
        <f>IF(Tirage[[#This Row],[S1]]&lt;&gt;"",IF(Tirage[[#This Row],[S1]]&gt;Tirage[[#This Row],[S2]],Tirage[[#This Row],[P1]],Tirage[[#This Row],[P2]]),"")</f>
        <v/>
      </c>
      <c r="W120" s="27" t="str">
        <f>IF(Tirage[[#This Row],[S1]]&lt;&gt;"",IF(Tirage[[#This Row],[S1]]&gt;Tirage[[#This Row],[S2]],Tirage[[#This Row],[P2]],Tirage[[#This Row],[P1]]),"")</f>
        <v/>
      </c>
      <c r="X120" s="27" t="str">
        <f>IF(Tirage[[#This Row],[S1]]&lt;&gt;"",IF(Tirage[[#This Row],[S1]]&gt;Tirage[[#This Row],[S2]],Tirage[[#This Row],[A1]],Tirage[[#This Row],[A2]]),"")</f>
        <v/>
      </c>
      <c r="Y120" s="27" t="str">
        <f>IF(Tirage[[#This Row],[S1]]&lt;&gt;"",IF(Tirage[[#This Row],[S1]]&gt;Tirage[[#This Row],[S2]],Tirage[[#This Row],[A2]],Tirage[[#This Row],[A1]]),"")</f>
        <v/>
      </c>
      <c r="Z120" s="28" t="str">
        <f>IF(Tirage[[#This Row],[S1]]&lt;&gt;"",IF(Tirage[[#This Row],[S1]]&gt;Tirage[[#This Row],[S2]],Tirage[[#This Row],[S1]]-Tirage[[#This Row],[S2]],Tirage[[#This Row],[S2]]-Tirage[[#This Row],[S1]]),"")</f>
        <v/>
      </c>
    </row>
    <row r="121" spans="1:26" ht="15.75" thickBot="1" x14ac:dyDescent="0.3">
      <c r="A121" s="88" t="str">
        <f>Tirage[[#This Row],[T]]&amp;"-"&amp;Tirage[[#This Row],[Match]]</f>
        <v>15-8</v>
      </c>
      <c r="B121" s="10">
        <v>15</v>
      </c>
      <c r="C121" s="88">
        <v>8</v>
      </c>
      <c r="D121" s="90">
        <v>8</v>
      </c>
      <c r="E121" s="11" t="s">
        <v>18</v>
      </c>
      <c r="F121" s="11">
        <v>11</v>
      </c>
      <c r="G121" s="11" t="s">
        <v>19</v>
      </c>
      <c r="H121" s="11">
        <v>12</v>
      </c>
      <c r="I121" s="17" t="str">
        <f>VLOOKUP(E121,Pro[],2)</f>
        <v>Pro 3</v>
      </c>
      <c r="J121" s="11" t="str">
        <f>VLOOKUP(F121,Am[],2)</f>
        <v>Amateur 11</v>
      </c>
      <c r="K121" s="93"/>
      <c r="L121" s="20" t="s">
        <v>10</v>
      </c>
      <c r="M121" s="93"/>
      <c r="N121" s="11" t="str">
        <f>VLOOKUP(G121,Pro[],2)</f>
        <v>Pro 4</v>
      </c>
      <c r="O121" s="12" t="str">
        <f>VLOOKUP(H121,Am[],2)</f>
        <v>Amateur 12</v>
      </c>
      <c r="P121" s="17" t="str">
        <f>Tirage[[#This Row],[P1]]&amp;"&amp;"&amp;Tirage[[#This Row],[A1]]</f>
        <v>C&amp;11</v>
      </c>
      <c r="Q121" s="11" t="str">
        <f>Tirage[[#This Row],[P2]]&amp;"&amp;"&amp;Tirage[[#This Row],[A2]]</f>
        <v>D&amp;12</v>
      </c>
      <c r="R121" s="11" t="str">
        <f>Tirage[[#This Row],[P1]]&amp;"c"&amp;Tirage[[#This Row],[A2]]</f>
        <v>Cc12</v>
      </c>
      <c r="S121" s="11" t="str">
        <f>Tirage[[#This Row],[P2]]&amp;"c"&amp;Tirage[[#This Row],[A1]]</f>
        <v>Dc11</v>
      </c>
      <c r="T121" s="11" t="str">
        <f>IF(Tirage[[#This Row],[P1]]&lt;Tirage[[#This Row],[P2]],Tirage[[#This Row],[P1]],Tirage[[#This Row],[P2]])&amp;"c"&amp;IF(Tirage[[#This Row],[P1]]&gt;Tirage[[#This Row],[P2]],Tirage[[#This Row],[P1]],Tirage[[#This Row],[P2]])</f>
        <v>CcD</v>
      </c>
      <c r="U121" s="12" t="str">
        <f>IF(Tirage[[#This Row],[A1]]&lt;Tirage[[#This Row],[A2]],Tirage[[#This Row],[A1]],Tirage[[#This Row],[A2]])&amp;"c"&amp;IF(Tirage[[#This Row],[A1]]&gt;Tirage[[#This Row],[A2]],Tirage[[#This Row],[A1]],Tirage[[#This Row],[A2]])</f>
        <v>11c12</v>
      </c>
      <c r="V121" s="29" t="str">
        <f>IF(Tirage[[#This Row],[S1]]&lt;&gt;"",IF(Tirage[[#This Row],[S1]]&gt;Tirage[[#This Row],[S2]],Tirage[[#This Row],[P1]],Tirage[[#This Row],[P2]]),"")</f>
        <v/>
      </c>
      <c r="W121" s="30" t="str">
        <f>IF(Tirage[[#This Row],[S1]]&lt;&gt;"",IF(Tirage[[#This Row],[S1]]&gt;Tirage[[#This Row],[S2]],Tirage[[#This Row],[P2]],Tirage[[#This Row],[P1]]),"")</f>
        <v/>
      </c>
      <c r="X121" s="30" t="str">
        <f>IF(Tirage[[#This Row],[S1]]&lt;&gt;"",IF(Tirage[[#This Row],[S1]]&gt;Tirage[[#This Row],[S2]],Tirage[[#This Row],[A1]],Tirage[[#This Row],[A2]]),"")</f>
        <v/>
      </c>
      <c r="Y121" s="30" t="str">
        <f>IF(Tirage[[#This Row],[S1]]&lt;&gt;"",IF(Tirage[[#This Row],[S1]]&gt;Tirage[[#This Row],[S2]],Tirage[[#This Row],[A2]],Tirage[[#This Row],[A1]]),"")</f>
        <v/>
      </c>
      <c r="Z121" s="31" t="str">
        <f>IF(Tirage[[#This Row],[S1]]&lt;&gt;"",IF(Tirage[[#This Row],[S1]]&gt;Tirage[[#This Row],[S2]],Tirage[[#This Row],[S1]]-Tirage[[#This Row],[S2]],Tirage[[#This Row],[S2]]-Tirage[[#This Row],[S1]]),"")</f>
        <v/>
      </c>
    </row>
  </sheetData>
  <sheetProtection selectLockedCells="1"/>
  <phoneticPr fontId="2" type="noConversion"/>
  <conditionalFormatting sqref="M2:M121">
    <cfRule type="expression" dxfId="14" priority="9">
      <formula>K2&lt;M2</formula>
    </cfRule>
    <cfRule type="expression" dxfId="13" priority="10">
      <formula>K2&gt;M2</formula>
    </cfRule>
  </conditionalFormatting>
  <conditionalFormatting sqref="K2:K121">
    <cfRule type="expression" dxfId="12" priority="11">
      <formula>K2&gt;M2</formula>
    </cfRule>
    <cfRule type="expression" dxfId="11" priority="12">
      <formula>K2&lt;M2</formula>
    </cfRule>
  </conditionalFormatting>
  <conditionalFormatting sqref="P2:Q121">
    <cfRule type="duplicateValues" dxfId="10" priority="20"/>
  </conditionalFormatting>
  <conditionalFormatting sqref="T2:T121">
    <cfRule type="duplicateValues" dxfId="9" priority="21"/>
  </conditionalFormatting>
  <conditionalFormatting sqref="U2:U121">
    <cfRule type="duplicateValues" dxfId="8" priority="22"/>
  </conditionalFormatting>
  <conditionalFormatting sqref="R2:S121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745D-1A6D-47C8-B752-A7E28F6F4E8E}">
  <sheetPr codeName="Feuil4">
    <tabColor theme="9" tint="-0.249977111117893"/>
  </sheetPr>
  <dimension ref="A1:CB22"/>
  <sheetViews>
    <sheetView zoomScale="115" zoomScaleNormal="115" workbookViewId="0">
      <selection activeCell="CA10" sqref="CA10"/>
    </sheetView>
  </sheetViews>
  <sheetFormatPr baseColWidth="10" defaultRowHeight="15" x14ac:dyDescent="0.25"/>
  <cols>
    <col min="1" max="1" width="5.7109375" bestFit="1" customWidth="1"/>
    <col min="2" max="2" width="15.85546875" hidden="1" customWidth="1"/>
    <col min="3" max="3" width="8.28515625" bestFit="1" customWidth="1"/>
    <col min="4" max="4" width="21.42578125" bestFit="1" customWidth="1"/>
    <col min="5" max="5" width="8.85546875" bestFit="1" customWidth="1"/>
    <col min="6" max="6" width="8.28515625" bestFit="1" customWidth="1"/>
    <col min="7" max="7" width="7.7109375" hidden="1" customWidth="1"/>
    <col min="8" max="16" width="3.7109375" hidden="1" customWidth="1"/>
    <col min="17" max="23" width="5.140625" hidden="1" customWidth="1"/>
    <col min="24" max="24" width="14.42578125" hidden="1" customWidth="1"/>
    <col min="25" max="25" width="14.85546875" hidden="1" customWidth="1"/>
    <col min="26" max="26" width="12.7109375" hidden="1" customWidth="1"/>
    <col min="27" max="27" width="8.42578125" hidden="1" customWidth="1"/>
    <col min="28" max="28" width="16.28515625" hidden="1" customWidth="1"/>
    <col min="29" max="29" width="13.7109375" hidden="1" customWidth="1"/>
    <col min="30" max="30" width="7.28515625" hidden="1" customWidth="1"/>
    <col min="31" max="31" width="12" hidden="1" customWidth="1"/>
    <col min="32" max="32" width="22.7109375" hidden="1" customWidth="1"/>
    <col min="33" max="33" width="12.28515625" hidden="1" customWidth="1"/>
    <col min="34" max="34" width="12.7109375" hidden="1" customWidth="1"/>
    <col min="35" max="35" width="13.42578125" hidden="1" customWidth="1"/>
    <col min="36" max="44" width="9.42578125" hidden="1" customWidth="1"/>
    <col min="45" max="51" width="10.85546875" hidden="1" customWidth="1"/>
    <col min="52" max="52" width="5.42578125" customWidth="1"/>
    <col min="53" max="53" width="13" bestFit="1" customWidth="1"/>
    <col min="54" max="54" width="3.85546875" bestFit="1" customWidth="1"/>
    <col min="55" max="55" width="21.42578125" bestFit="1" customWidth="1"/>
    <col min="56" max="57" width="5.28515625" customWidth="1"/>
    <col min="58" max="58" width="7.7109375" hidden="1" customWidth="1"/>
    <col min="59" max="67" width="3.7109375" bestFit="1" customWidth="1"/>
    <col min="68" max="74" width="5.140625" bestFit="1" customWidth="1"/>
    <col min="75" max="75" width="14.42578125" hidden="1" customWidth="1"/>
    <col min="76" max="76" width="14.85546875" hidden="1" customWidth="1"/>
    <col min="77" max="77" width="12.7109375" hidden="1" customWidth="1"/>
    <col min="78" max="78" width="8.42578125" bestFit="1" customWidth="1"/>
    <col min="79" max="79" width="10.28515625" bestFit="1" customWidth="1"/>
    <col min="80" max="80" width="8.42578125" bestFit="1" customWidth="1"/>
  </cols>
  <sheetData>
    <row r="1" spans="1:80" ht="23.25" x14ac:dyDescent="0.35">
      <c r="A1" s="138" t="s">
        <v>68</v>
      </c>
      <c r="B1" s="139"/>
      <c r="C1" s="139"/>
      <c r="D1" s="139"/>
      <c r="E1" s="139"/>
      <c r="F1" s="140"/>
      <c r="AE1" s="138" t="s">
        <v>69</v>
      </c>
      <c r="AF1" s="139"/>
      <c r="AG1" s="139"/>
      <c r="AH1" s="139"/>
      <c r="BA1" s="138" t="s">
        <v>71</v>
      </c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40"/>
    </row>
    <row r="2" spans="1:80" ht="15.75" thickBot="1" x14ac:dyDescent="0.3">
      <c r="A2" s="72" t="s">
        <v>44</v>
      </c>
      <c r="B2" s="73" t="s">
        <v>67</v>
      </c>
      <c r="C2" s="73" t="s">
        <v>0</v>
      </c>
      <c r="D2" s="73" t="s">
        <v>1</v>
      </c>
      <c r="E2" s="73" t="s">
        <v>36</v>
      </c>
      <c r="F2" s="74" t="s">
        <v>37</v>
      </c>
      <c r="G2" s="34" t="s">
        <v>64</v>
      </c>
      <c r="H2" s="34">
        <v>1</v>
      </c>
      <c r="I2" s="34">
        <v>2</v>
      </c>
      <c r="J2" s="34">
        <v>3</v>
      </c>
      <c r="K2" s="34">
        <v>4</v>
      </c>
      <c r="L2" s="34">
        <v>5</v>
      </c>
      <c r="M2" s="34">
        <v>6</v>
      </c>
      <c r="N2" s="34">
        <v>7</v>
      </c>
      <c r="O2" s="34">
        <v>8</v>
      </c>
      <c r="P2" s="34">
        <v>9</v>
      </c>
      <c r="Q2" s="34">
        <v>10</v>
      </c>
      <c r="R2" s="34">
        <v>11</v>
      </c>
      <c r="S2" s="34">
        <v>12</v>
      </c>
      <c r="T2" s="34">
        <v>13</v>
      </c>
      <c r="U2" s="34">
        <v>14</v>
      </c>
      <c r="V2" s="34">
        <v>15</v>
      </c>
      <c r="W2" s="34">
        <v>16</v>
      </c>
      <c r="X2" s="34" t="s">
        <v>62</v>
      </c>
      <c r="Y2" s="34" t="s">
        <v>61</v>
      </c>
      <c r="Z2" s="34" t="s">
        <v>63</v>
      </c>
      <c r="AA2" s="34" t="s">
        <v>65</v>
      </c>
      <c r="AB2" s="35" t="s">
        <v>66</v>
      </c>
      <c r="AC2" s="34" t="s">
        <v>70</v>
      </c>
      <c r="AE2" s="17" t="s">
        <v>40</v>
      </c>
      <c r="AF2" s="11" t="s">
        <v>1</v>
      </c>
      <c r="AG2" s="11" t="s">
        <v>38</v>
      </c>
      <c r="AH2" s="12" t="s">
        <v>39</v>
      </c>
      <c r="AI2" t="s">
        <v>64</v>
      </c>
      <c r="AJ2" t="s">
        <v>16</v>
      </c>
      <c r="AK2" t="s">
        <v>17</v>
      </c>
      <c r="AL2" t="s">
        <v>18</v>
      </c>
      <c r="AM2" t="s">
        <v>19</v>
      </c>
      <c r="AN2" t="s">
        <v>20</v>
      </c>
      <c r="AO2" t="s">
        <v>21</v>
      </c>
      <c r="AP2" t="s">
        <v>22</v>
      </c>
      <c r="AQ2" t="s">
        <v>23</v>
      </c>
      <c r="AR2" t="s">
        <v>24</v>
      </c>
      <c r="AS2" t="s">
        <v>25</v>
      </c>
      <c r="AT2" t="s">
        <v>26</v>
      </c>
      <c r="AU2" t="s">
        <v>27</v>
      </c>
      <c r="AV2" t="s">
        <v>28</v>
      </c>
      <c r="AW2" t="s">
        <v>29</v>
      </c>
      <c r="AX2" t="s">
        <v>30</v>
      </c>
      <c r="AY2" t="s">
        <v>31</v>
      </c>
      <c r="BA2" s="69" t="s">
        <v>72</v>
      </c>
      <c r="BB2" s="70" t="s">
        <v>40</v>
      </c>
      <c r="BC2" s="70" t="s">
        <v>1</v>
      </c>
      <c r="BD2" s="70" t="s">
        <v>38</v>
      </c>
      <c r="BE2" s="70" t="s">
        <v>39</v>
      </c>
      <c r="BF2" s="70" t="s">
        <v>64</v>
      </c>
      <c r="BG2" s="70" t="s">
        <v>16</v>
      </c>
      <c r="BH2" s="70" t="s">
        <v>17</v>
      </c>
      <c r="BI2" s="70" t="s">
        <v>18</v>
      </c>
      <c r="BJ2" s="70" t="s">
        <v>19</v>
      </c>
      <c r="BK2" s="70" t="s">
        <v>20</v>
      </c>
      <c r="BL2" s="70" t="s">
        <v>21</v>
      </c>
      <c r="BM2" s="70" t="s">
        <v>22</v>
      </c>
      <c r="BN2" s="70" t="s">
        <v>23</v>
      </c>
      <c r="BO2" s="70" t="s">
        <v>24</v>
      </c>
      <c r="BP2" s="70" t="s">
        <v>25</v>
      </c>
      <c r="BQ2" s="70" t="s">
        <v>26</v>
      </c>
      <c r="BR2" s="70" t="s">
        <v>27</v>
      </c>
      <c r="BS2" s="70" t="s">
        <v>28</v>
      </c>
      <c r="BT2" s="70" t="s">
        <v>29</v>
      </c>
      <c r="BU2" s="70" t="s">
        <v>30</v>
      </c>
      <c r="BV2" s="70" t="s">
        <v>31</v>
      </c>
      <c r="BW2" s="70" t="s">
        <v>62</v>
      </c>
      <c r="BX2" s="70" t="s">
        <v>61</v>
      </c>
      <c r="BY2" s="70" t="s">
        <v>63</v>
      </c>
      <c r="BZ2" s="70" t="s">
        <v>65</v>
      </c>
      <c r="CA2" s="70" t="s">
        <v>66</v>
      </c>
      <c r="CB2" s="71" t="s">
        <v>70</v>
      </c>
    </row>
    <row r="3" spans="1:80" x14ac:dyDescent="0.25">
      <c r="A3" s="54">
        <v>1</v>
      </c>
      <c r="B3" s="55" cm="1">
        <f t="array" ref="B3:AC18">_xlfn.SORTBY(TriPro,CB3:CB18,1)</f>
        <v>1</v>
      </c>
      <c r="C3" s="55" t="str">
        <v>A</v>
      </c>
      <c r="D3" s="40" t="str">
        <v>Pro 1</v>
      </c>
      <c r="E3" s="55">
        <v>0</v>
      </c>
      <c r="F3" s="56">
        <v>0</v>
      </c>
      <c r="G3" t="str">
        <v>0#0</v>
      </c>
      <c r="H3" t="str">
        <v/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16</v>
      </c>
      <c r="Y3">
        <v>16</v>
      </c>
      <c r="Z3" t="b">
        <v>1</v>
      </c>
      <c r="AA3">
        <v>0</v>
      </c>
      <c r="AB3">
        <v>0</v>
      </c>
      <c r="AC3">
        <v>0</v>
      </c>
      <c r="AE3" s="16" t="s">
        <v>16</v>
      </c>
      <c r="AF3" s="8" t="str">
        <f>VLOOKUP(NonTriPro[[#This Row],[Ind]],Pro[],2)</f>
        <v>Pro 1</v>
      </c>
      <c r="AG3" s="8">
        <f>COUNTIF(Tirage[VP],NonTriPro[[#This Row],[Ind]])</f>
        <v>0</v>
      </c>
      <c r="AH3" s="9">
        <f>SUMIF(Tirage[VP],NonTriPro[[#This Row],[Ind]],Tirage[Delta])-SUMIF(Tirage[PP],NonTriPro[[#This Row],[Ind]],Tirage[Delta])</f>
        <v>0</v>
      </c>
      <c r="AI3" t="str">
        <f>NonTriPro[[#This Row],[Vic]]&amp;"#"&amp;NonTriPro[[#This Row],[Avg]]</f>
        <v>0#0</v>
      </c>
      <c r="AJ3" s="32" t="str" cm="1">
        <f t="array" ref="AJ3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/>
      </c>
      <c r="AK3" s="32" cm="1">
        <f t="array" ref="AK3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3" s="32" cm="1">
        <f t="array" ref="AL3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3" s="32" cm="1">
        <f t="array" ref="AM3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3" s="32" cm="1">
        <f t="array" ref="AN3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3" s="32" cm="1">
        <f t="array" ref="AO3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3" s="32" cm="1">
        <f t="array" ref="AP3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3" s="32" cm="1">
        <f t="array" ref="AQ3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3" s="32" cm="1">
        <f t="array" ref="AR3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3" s="32" cm="1">
        <f t="array" ref="AS3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3" s="32" cm="1">
        <f t="array" ref="AT3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3" s="32" cm="1">
        <f t="array" ref="AU3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3" s="32" cm="1">
        <f t="array" ref="AV3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3" s="32" cm="1">
        <f t="array" ref="AW3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3" s="32" cm="1">
        <f t="array" ref="AX3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3" s="32" cm="1">
        <f t="array" ref="AY3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3" s="50">
        <v>1</v>
      </c>
      <c r="BB3" s="46" t="str" cm="1">
        <f t="array" ref="BB3:BV18">_xlfn.SORTBY(NonTriPro[],NonTriPro[Vic],-1,NonTriPro[Avg],-1,NonTriPro[Ind],1)</f>
        <v>A</v>
      </c>
      <c r="BC3" s="39" t="str">
        <v>Pro 1</v>
      </c>
      <c r="BD3" s="54">
        <v>0</v>
      </c>
      <c r="BE3" s="56">
        <v>0</v>
      </c>
      <c r="BF3" s="39" t="str">
        <v>0#0</v>
      </c>
      <c r="BG3" s="54" t="str">
        <v/>
      </c>
      <c r="BH3" s="55">
        <v>0</v>
      </c>
      <c r="BI3" s="55">
        <v>0</v>
      </c>
      <c r="BJ3" s="55">
        <v>0</v>
      </c>
      <c r="BK3" s="55">
        <v>0</v>
      </c>
      <c r="BL3" s="55">
        <v>0</v>
      </c>
      <c r="BM3" s="55">
        <v>0</v>
      </c>
      <c r="BN3" s="55">
        <v>0</v>
      </c>
      <c r="BO3" s="55">
        <v>0</v>
      </c>
      <c r="BP3" s="55">
        <v>0</v>
      </c>
      <c r="BQ3" s="55">
        <v>0</v>
      </c>
      <c r="BR3" s="55">
        <v>0</v>
      </c>
      <c r="BS3" s="55">
        <v>0</v>
      </c>
      <c r="BT3" s="55">
        <v>0</v>
      </c>
      <c r="BU3" s="55">
        <v>0</v>
      </c>
      <c r="BV3" s="56">
        <v>0</v>
      </c>
      <c r="BW3" s="46">
        <f>COUNTIF(BD$3:BD$18,BD3)</f>
        <v>16</v>
      </c>
      <c r="BX3" s="46">
        <f>COUNTIF(BF$3:BF$18,BF3)</f>
        <v>16</v>
      </c>
      <c r="BY3" s="46" t="b">
        <f>IF(AND(BW3&gt;1,BX3&gt;1),TRUE,FALSE)</f>
        <v>1</v>
      </c>
      <c r="BZ3" s="60">
        <f>IF(NOT(BY3),BA3,)</f>
        <v>0</v>
      </c>
      <c r="CA3" s="41"/>
      <c r="CB3" s="64">
        <f>IF(BZ3=0,CA3,BZ3)</f>
        <v>0</v>
      </c>
    </row>
    <row r="4" spans="1:80" x14ac:dyDescent="0.25">
      <c r="A4" s="51">
        <v>2</v>
      </c>
      <c r="B4" s="47">
        <v>2</v>
      </c>
      <c r="C4" s="47" t="str">
        <v>B</v>
      </c>
      <c r="D4" s="37" t="str">
        <v>Pro 2</v>
      </c>
      <c r="E4" s="47">
        <v>0</v>
      </c>
      <c r="F4" s="57">
        <v>0</v>
      </c>
      <c r="G4" t="str">
        <v>0#0</v>
      </c>
      <c r="H4">
        <v>0</v>
      </c>
      <c r="I4" t="str">
        <v/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16</v>
      </c>
      <c r="Y4">
        <v>16</v>
      </c>
      <c r="Z4" t="b">
        <v>1</v>
      </c>
      <c r="AA4">
        <v>0</v>
      </c>
      <c r="AB4">
        <v>0</v>
      </c>
      <c r="AC4">
        <v>0</v>
      </c>
      <c r="AE4" s="16" t="s">
        <v>17</v>
      </c>
      <c r="AF4" s="8" t="str">
        <f>VLOOKUP(NonTriPro[[#This Row],[Ind]],Pro[],2)</f>
        <v>Pro 2</v>
      </c>
      <c r="AG4" s="8">
        <f>COUNTIF(Tirage[VP],NonTriPro[[#This Row],[Ind]])</f>
        <v>0</v>
      </c>
      <c r="AH4" s="9">
        <f>SUMIF(Tirage[VP],NonTriPro[[#This Row],[Ind]],Tirage[Delta])-SUMIF(Tirage[PP],NonTriPro[[#This Row],[Ind]],Tirage[Delta])</f>
        <v>0</v>
      </c>
      <c r="AI4" t="str">
        <f>NonTriPro[[#This Row],[Vic]]&amp;"#"&amp;NonTriPro[[#This Row],[Avg]]</f>
        <v>0#0</v>
      </c>
      <c r="AJ4" s="32" cm="1">
        <f t="array" ref="AJ4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4" s="32" t="str" cm="1">
        <f t="array" ref="AK4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/>
      </c>
      <c r="AL4" s="32" cm="1">
        <f t="array" ref="AL4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4" s="32" cm="1">
        <f t="array" ref="AM4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4" s="32" cm="1">
        <f t="array" ref="AN4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4" s="32" cm="1">
        <f t="array" ref="AO4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4" s="32" cm="1">
        <f t="array" ref="AP4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4" s="32" cm="1">
        <f t="array" ref="AQ4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4" s="32" cm="1">
        <f t="array" ref="AR4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4" s="32" cm="1">
        <f t="array" ref="AS4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4" s="32" cm="1">
        <f t="array" ref="AT4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4" s="32" cm="1">
        <f t="array" ref="AU4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4" s="32" cm="1">
        <f t="array" ref="AV4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4" s="32" cm="1">
        <f t="array" ref="AW4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4" s="32" cm="1">
        <f t="array" ref="AX4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4" s="32" cm="1">
        <f t="array" ref="AY4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4" s="51">
        <v>2</v>
      </c>
      <c r="BB4" s="47" t="str">
        <v>B</v>
      </c>
      <c r="BC4" s="37" t="str">
        <v>Pro 2</v>
      </c>
      <c r="BD4" s="51">
        <v>0</v>
      </c>
      <c r="BE4" s="57">
        <v>0</v>
      </c>
      <c r="BF4" s="37" t="str">
        <v>0#0</v>
      </c>
      <c r="BG4" s="51">
        <v>0</v>
      </c>
      <c r="BH4" s="47" t="str">
        <v/>
      </c>
      <c r="BI4" s="47">
        <v>0</v>
      </c>
      <c r="BJ4" s="47">
        <v>0</v>
      </c>
      <c r="BK4" s="47">
        <v>0</v>
      </c>
      <c r="BL4" s="47">
        <v>0</v>
      </c>
      <c r="BM4" s="47">
        <v>0</v>
      </c>
      <c r="BN4" s="47">
        <v>0</v>
      </c>
      <c r="BO4" s="47">
        <v>0</v>
      </c>
      <c r="BP4" s="47">
        <v>0</v>
      </c>
      <c r="BQ4" s="47">
        <v>0</v>
      </c>
      <c r="BR4" s="47">
        <v>0</v>
      </c>
      <c r="BS4" s="47">
        <v>0</v>
      </c>
      <c r="BT4" s="47">
        <v>0</v>
      </c>
      <c r="BU4" s="47">
        <v>0</v>
      </c>
      <c r="BV4" s="57">
        <v>0</v>
      </c>
      <c r="BW4" s="47">
        <f t="shared" ref="BW4:BW18" si="0">COUNTIF(BD$3:BD$18,BD4)</f>
        <v>16</v>
      </c>
      <c r="BX4" s="47">
        <f>COUNTIF(BF$3:BF$18,BF4)</f>
        <v>16</v>
      </c>
      <c r="BY4" s="47" t="b">
        <f t="shared" ref="BY4:BY18" si="1">IF(AND(BW4&gt;1,BX4&gt;1),TRUE,FALSE)</f>
        <v>1</v>
      </c>
      <c r="BZ4" s="61">
        <f t="shared" ref="BZ4:BZ18" si="2">IF(NOT(BY4),BA4,)</f>
        <v>0</v>
      </c>
      <c r="CA4" s="42"/>
      <c r="CB4" s="57">
        <f t="shared" ref="CB4:CB18" si="3">IF(BZ4=0,CA4,BZ4)</f>
        <v>0</v>
      </c>
    </row>
    <row r="5" spans="1:80" x14ac:dyDescent="0.25">
      <c r="A5" s="52">
        <v>3</v>
      </c>
      <c r="B5" s="48">
        <v>3</v>
      </c>
      <c r="C5" s="48" t="str">
        <v>C</v>
      </c>
      <c r="D5" s="36" t="str">
        <v>Pro 3</v>
      </c>
      <c r="E5" s="48">
        <v>0</v>
      </c>
      <c r="F5" s="58">
        <v>0</v>
      </c>
      <c r="G5" t="str">
        <v>0#0</v>
      </c>
      <c r="H5">
        <v>0</v>
      </c>
      <c r="I5">
        <v>0</v>
      </c>
      <c r="J5" t="str">
        <v/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16</v>
      </c>
      <c r="Y5">
        <v>16</v>
      </c>
      <c r="Z5" t="b">
        <v>1</v>
      </c>
      <c r="AA5">
        <v>0</v>
      </c>
      <c r="AB5">
        <v>0</v>
      </c>
      <c r="AC5">
        <v>0</v>
      </c>
      <c r="AE5" s="16" t="s">
        <v>18</v>
      </c>
      <c r="AF5" s="8" t="str">
        <f>VLOOKUP(NonTriPro[[#This Row],[Ind]],Pro[],2)</f>
        <v>Pro 3</v>
      </c>
      <c r="AG5" s="8">
        <f>COUNTIF(Tirage[VP],NonTriPro[[#This Row],[Ind]])</f>
        <v>0</v>
      </c>
      <c r="AH5" s="9">
        <f>SUMIF(Tirage[VP],NonTriPro[[#This Row],[Ind]],Tirage[Delta])-SUMIF(Tirage[PP],NonTriPro[[#This Row],[Ind]],Tirage[Delta])</f>
        <v>0</v>
      </c>
      <c r="AI5" t="str">
        <f>NonTriPro[[#This Row],[Vic]]&amp;"#"&amp;NonTriPro[[#This Row],[Avg]]</f>
        <v>0#0</v>
      </c>
      <c r="AJ5" s="32" cm="1">
        <f t="array" ref="AJ5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5" s="32" cm="1">
        <f t="array" ref="AK5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5" s="32" t="str" cm="1">
        <f t="array" ref="AL5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/>
      </c>
      <c r="AM5" s="32" cm="1">
        <f t="array" ref="AM5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5" s="32" cm="1">
        <f t="array" ref="AN5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5" s="32" cm="1">
        <f t="array" ref="AO5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5" s="32" cm="1">
        <f t="array" ref="AP5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5" s="32" cm="1">
        <f t="array" ref="AQ5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5" s="32" cm="1">
        <f t="array" ref="AR5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5" s="32" cm="1">
        <f t="array" ref="AS5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5" s="32" cm="1">
        <f t="array" ref="AT5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5" s="32" cm="1">
        <f t="array" ref="AU5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5" s="32" cm="1">
        <f t="array" ref="AV5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5" s="32" cm="1">
        <f t="array" ref="AW5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5" s="32" cm="1">
        <f t="array" ref="AX5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5" s="32" cm="1">
        <f t="array" ref="AY5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5" s="52">
        <v>3</v>
      </c>
      <c r="BB5" s="48" t="str">
        <v>C</v>
      </c>
      <c r="BC5" s="36" t="str">
        <v>Pro 3</v>
      </c>
      <c r="BD5" s="52">
        <v>0</v>
      </c>
      <c r="BE5" s="58">
        <v>0</v>
      </c>
      <c r="BF5" s="36" t="str">
        <v>0#0</v>
      </c>
      <c r="BG5" s="52">
        <v>0</v>
      </c>
      <c r="BH5" s="48">
        <v>0</v>
      </c>
      <c r="BI5" s="48" t="str">
        <v/>
      </c>
      <c r="BJ5" s="48">
        <v>0</v>
      </c>
      <c r="BK5" s="48">
        <v>0</v>
      </c>
      <c r="BL5" s="48">
        <v>0</v>
      </c>
      <c r="BM5" s="48">
        <v>0</v>
      </c>
      <c r="BN5" s="48">
        <v>0</v>
      </c>
      <c r="BO5" s="48">
        <v>0</v>
      </c>
      <c r="BP5" s="48">
        <v>0</v>
      </c>
      <c r="BQ5" s="48">
        <v>0</v>
      </c>
      <c r="BR5" s="48">
        <v>0</v>
      </c>
      <c r="BS5" s="48">
        <v>0</v>
      </c>
      <c r="BT5" s="48">
        <v>0</v>
      </c>
      <c r="BU5" s="48">
        <v>0</v>
      </c>
      <c r="BV5" s="58">
        <v>0</v>
      </c>
      <c r="BW5" s="48">
        <f t="shared" si="0"/>
        <v>16</v>
      </c>
      <c r="BX5" s="48">
        <f t="shared" ref="BX5:BX17" si="4">COUNTIF(BF$3:BF$18,BF5)</f>
        <v>16</v>
      </c>
      <c r="BY5" s="48" t="b">
        <f t="shared" si="1"/>
        <v>1</v>
      </c>
      <c r="BZ5" s="62">
        <f t="shared" si="2"/>
        <v>0</v>
      </c>
      <c r="CA5" s="43"/>
      <c r="CB5" s="58">
        <f t="shared" si="3"/>
        <v>0</v>
      </c>
    </row>
    <row r="6" spans="1:80" x14ac:dyDescent="0.25">
      <c r="A6" s="51">
        <v>4</v>
      </c>
      <c r="B6" s="47">
        <v>4</v>
      </c>
      <c r="C6" s="47" t="str">
        <v>D</v>
      </c>
      <c r="D6" s="37" t="str">
        <v>Pro 4</v>
      </c>
      <c r="E6" s="47">
        <v>0</v>
      </c>
      <c r="F6" s="57">
        <v>0</v>
      </c>
      <c r="G6" t="str">
        <v>0#0</v>
      </c>
      <c r="H6">
        <v>0</v>
      </c>
      <c r="I6">
        <v>0</v>
      </c>
      <c r="J6">
        <v>0</v>
      </c>
      <c r="K6" t="str">
        <v/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16</v>
      </c>
      <c r="Y6">
        <v>16</v>
      </c>
      <c r="Z6" t="b">
        <v>1</v>
      </c>
      <c r="AA6">
        <v>0</v>
      </c>
      <c r="AB6">
        <v>0</v>
      </c>
      <c r="AC6">
        <v>0</v>
      </c>
      <c r="AE6" s="16" t="s">
        <v>19</v>
      </c>
      <c r="AF6" s="8" t="str">
        <f>VLOOKUP(NonTriPro[[#This Row],[Ind]],Pro[],2)</f>
        <v>Pro 4</v>
      </c>
      <c r="AG6" s="8">
        <f>COUNTIF(Tirage[VP],NonTriPro[[#This Row],[Ind]])</f>
        <v>0</v>
      </c>
      <c r="AH6" s="9">
        <f>SUMIF(Tirage[VP],NonTriPro[[#This Row],[Ind]],Tirage[Delta])-SUMIF(Tirage[PP],NonTriPro[[#This Row],[Ind]],Tirage[Delta])</f>
        <v>0</v>
      </c>
      <c r="AI6" t="str">
        <f>NonTriPro[[#This Row],[Vic]]&amp;"#"&amp;NonTriPro[[#This Row],[Avg]]</f>
        <v>0#0</v>
      </c>
      <c r="AJ6" s="32" cm="1">
        <f t="array" ref="AJ6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6" s="32" cm="1">
        <f t="array" ref="AK6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6" s="32" cm="1">
        <f t="array" ref="AL6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6" s="32" t="str" cm="1">
        <f t="array" ref="AM6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/>
      </c>
      <c r="AN6" s="32" cm="1">
        <f t="array" ref="AN6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6" s="32" cm="1">
        <f t="array" ref="AO6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6" s="32" cm="1">
        <f t="array" ref="AP6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6" s="32" cm="1">
        <f t="array" ref="AQ6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6" s="32" cm="1">
        <f t="array" ref="AR6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6" s="32" cm="1">
        <f t="array" ref="AS6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6" s="32" cm="1">
        <f t="array" ref="AT6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6" s="32" cm="1">
        <f t="array" ref="AU6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6" s="32" cm="1">
        <f t="array" ref="AV6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6" s="32" cm="1">
        <f t="array" ref="AW6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6" s="32" cm="1">
        <f t="array" ref="AX6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6" s="32" cm="1">
        <f t="array" ref="AY6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6" s="51">
        <v>4</v>
      </c>
      <c r="BB6" s="47" t="str">
        <v>D</v>
      </c>
      <c r="BC6" s="37" t="str">
        <v>Pro 4</v>
      </c>
      <c r="BD6" s="51">
        <v>0</v>
      </c>
      <c r="BE6" s="57">
        <v>0</v>
      </c>
      <c r="BF6" s="37" t="str">
        <v>0#0</v>
      </c>
      <c r="BG6" s="51">
        <v>0</v>
      </c>
      <c r="BH6" s="47">
        <v>0</v>
      </c>
      <c r="BI6" s="47">
        <v>0</v>
      </c>
      <c r="BJ6" s="47" t="str">
        <v/>
      </c>
      <c r="BK6" s="47">
        <v>0</v>
      </c>
      <c r="BL6" s="47">
        <v>0</v>
      </c>
      <c r="BM6" s="47">
        <v>0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U6" s="47">
        <v>0</v>
      </c>
      <c r="BV6" s="57">
        <v>0</v>
      </c>
      <c r="BW6" s="47">
        <f t="shared" si="0"/>
        <v>16</v>
      </c>
      <c r="BX6" s="47">
        <f t="shared" si="4"/>
        <v>16</v>
      </c>
      <c r="BY6" s="47" t="b">
        <f t="shared" si="1"/>
        <v>1</v>
      </c>
      <c r="BZ6" s="61">
        <f t="shared" si="2"/>
        <v>0</v>
      </c>
      <c r="CA6" s="42"/>
      <c r="CB6" s="57">
        <f t="shared" si="3"/>
        <v>0</v>
      </c>
    </row>
    <row r="7" spans="1:80" x14ac:dyDescent="0.25">
      <c r="A7" s="52">
        <v>5</v>
      </c>
      <c r="B7" s="48">
        <v>5</v>
      </c>
      <c r="C7" s="48" t="str">
        <v>E</v>
      </c>
      <c r="D7" s="36" t="str">
        <v>Pro 5</v>
      </c>
      <c r="E7" s="48">
        <v>0</v>
      </c>
      <c r="F7" s="58">
        <v>0</v>
      </c>
      <c r="G7" t="str">
        <v>0#0</v>
      </c>
      <c r="H7">
        <v>0</v>
      </c>
      <c r="I7">
        <v>0</v>
      </c>
      <c r="J7">
        <v>0</v>
      </c>
      <c r="K7">
        <v>0</v>
      </c>
      <c r="L7" t="str">
        <v/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16</v>
      </c>
      <c r="Y7">
        <v>16</v>
      </c>
      <c r="Z7" t="b">
        <v>1</v>
      </c>
      <c r="AA7">
        <v>0</v>
      </c>
      <c r="AB7">
        <v>0</v>
      </c>
      <c r="AC7">
        <v>0</v>
      </c>
      <c r="AE7" s="16" t="s">
        <v>20</v>
      </c>
      <c r="AF7" s="8" t="str">
        <f>VLOOKUP(NonTriPro[[#This Row],[Ind]],Pro[],2)</f>
        <v>Pro 5</v>
      </c>
      <c r="AG7" s="8">
        <f>COUNTIF(Tirage[VP],NonTriPro[[#This Row],[Ind]])</f>
        <v>0</v>
      </c>
      <c r="AH7" s="9">
        <f>SUMIF(Tirage[VP],NonTriPro[[#This Row],[Ind]],Tirage[Delta])-SUMIF(Tirage[PP],NonTriPro[[#This Row],[Ind]],Tirage[Delta])</f>
        <v>0</v>
      </c>
      <c r="AI7" t="str">
        <f>NonTriPro[[#This Row],[Vic]]&amp;"#"&amp;NonTriPro[[#This Row],[Avg]]</f>
        <v>0#0</v>
      </c>
      <c r="AJ7" s="32" cm="1">
        <f t="array" ref="AJ7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7" s="32" cm="1">
        <f t="array" ref="AK7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7" s="32" cm="1">
        <f t="array" ref="AL7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7" s="32" cm="1">
        <f t="array" ref="AM7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7" s="32" t="str" cm="1">
        <f t="array" ref="AN7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/>
      </c>
      <c r="AO7" s="32" cm="1">
        <f t="array" ref="AO7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7" s="32" cm="1">
        <f t="array" ref="AP7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7" s="32" cm="1">
        <f t="array" ref="AQ7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7" s="32" cm="1">
        <f t="array" ref="AR7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7" s="32" cm="1">
        <f t="array" ref="AS7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7" s="32" cm="1">
        <f t="array" ref="AT7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7" s="32" cm="1">
        <f t="array" ref="AU7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7" s="32" cm="1">
        <f t="array" ref="AV7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7" s="32" cm="1">
        <f t="array" ref="AW7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7" s="32" cm="1">
        <f t="array" ref="AX7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7" s="32" cm="1">
        <f t="array" ref="AY7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7" s="52">
        <v>5</v>
      </c>
      <c r="BB7" s="48" t="str">
        <v>E</v>
      </c>
      <c r="BC7" s="36" t="str">
        <v>Pro 5</v>
      </c>
      <c r="BD7" s="52">
        <v>0</v>
      </c>
      <c r="BE7" s="58">
        <v>0</v>
      </c>
      <c r="BF7" s="36" t="str">
        <v>0#0</v>
      </c>
      <c r="BG7" s="52">
        <v>0</v>
      </c>
      <c r="BH7" s="48">
        <v>0</v>
      </c>
      <c r="BI7" s="48">
        <v>0</v>
      </c>
      <c r="BJ7" s="48">
        <v>0</v>
      </c>
      <c r="BK7" s="48" t="str">
        <v/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58">
        <v>0</v>
      </c>
      <c r="BW7" s="48">
        <f t="shared" si="0"/>
        <v>16</v>
      </c>
      <c r="BX7" s="48">
        <f t="shared" si="4"/>
        <v>16</v>
      </c>
      <c r="BY7" s="48" t="b">
        <f t="shared" si="1"/>
        <v>1</v>
      </c>
      <c r="BZ7" s="62">
        <f t="shared" si="2"/>
        <v>0</v>
      </c>
      <c r="CA7" s="43"/>
      <c r="CB7" s="58">
        <f t="shared" si="3"/>
        <v>0</v>
      </c>
    </row>
    <row r="8" spans="1:80" x14ac:dyDescent="0.25">
      <c r="A8" s="51">
        <v>6</v>
      </c>
      <c r="B8" s="47">
        <v>6</v>
      </c>
      <c r="C8" s="47" t="str">
        <v>F</v>
      </c>
      <c r="D8" s="37" t="str">
        <v>Pro 6</v>
      </c>
      <c r="E8" s="47">
        <v>0</v>
      </c>
      <c r="F8" s="57">
        <v>0</v>
      </c>
      <c r="G8" t="str">
        <v>0#0</v>
      </c>
      <c r="H8">
        <v>0</v>
      </c>
      <c r="I8">
        <v>0</v>
      </c>
      <c r="J8">
        <v>0</v>
      </c>
      <c r="K8">
        <v>0</v>
      </c>
      <c r="L8">
        <v>0</v>
      </c>
      <c r="M8" t="str">
        <v/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16</v>
      </c>
      <c r="Y8">
        <v>16</v>
      </c>
      <c r="Z8" t="b">
        <v>1</v>
      </c>
      <c r="AA8">
        <v>0</v>
      </c>
      <c r="AB8">
        <v>0</v>
      </c>
      <c r="AC8">
        <v>0</v>
      </c>
      <c r="AE8" s="16" t="s">
        <v>21</v>
      </c>
      <c r="AF8" s="8" t="str">
        <f>VLOOKUP(NonTriPro[[#This Row],[Ind]],Pro[],2)</f>
        <v>Pro 6</v>
      </c>
      <c r="AG8" s="8">
        <f>COUNTIF(Tirage[VP],NonTriPro[[#This Row],[Ind]])</f>
        <v>0</v>
      </c>
      <c r="AH8" s="9">
        <f>SUMIF(Tirage[VP],NonTriPro[[#This Row],[Ind]],Tirage[Delta])-SUMIF(Tirage[PP],NonTriPro[[#This Row],[Ind]],Tirage[Delta])</f>
        <v>0</v>
      </c>
      <c r="AI8" t="str">
        <f>NonTriPro[[#This Row],[Vic]]&amp;"#"&amp;NonTriPro[[#This Row],[Avg]]</f>
        <v>0#0</v>
      </c>
      <c r="AJ8" s="32" cm="1">
        <f t="array" ref="AJ8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8" s="32" cm="1">
        <f t="array" ref="AK8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8" s="32" cm="1">
        <f t="array" ref="AL8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8" s="32" cm="1">
        <f t="array" ref="AM8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8" s="32" cm="1">
        <f t="array" ref="AN8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8" s="32" t="str" cm="1">
        <f t="array" ref="AO8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/>
      </c>
      <c r="AP8" s="32" cm="1">
        <f t="array" ref="AP8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8" s="32" cm="1">
        <f t="array" ref="AQ8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8" s="32" cm="1">
        <f t="array" ref="AR8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8" s="32" cm="1">
        <f t="array" ref="AS8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8" s="32" cm="1">
        <f t="array" ref="AT8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8" s="32" cm="1">
        <f t="array" ref="AU8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8" s="32" cm="1">
        <f t="array" ref="AV8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8" s="32" cm="1">
        <f t="array" ref="AW8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8" s="32" cm="1">
        <f t="array" ref="AX8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8" s="32" cm="1">
        <f t="array" ref="AY8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8" s="51">
        <v>6</v>
      </c>
      <c r="BB8" s="47" t="str">
        <v>F</v>
      </c>
      <c r="BC8" s="37" t="str">
        <v>Pro 6</v>
      </c>
      <c r="BD8" s="51">
        <v>0</v>
      </c>
      <c r="BE8" s="57">
        <v>0</v>
      </c>
      <c r="BF8" s="37" t="str">
        <v>0#0</v>
      </c>
      <c r="BG8" s="51">
        <v>0</v>
      </c>
      <c r="BH8" s="47">
        <v>0</v>
      </c>
      <c r="BI8" s="47">
        <v>0</v>
      </c>
      <c r="BJ8" s="47">
        <v>0</v>
      </c>
      <c r="BK8" s="47">
        <v>0</v>
      </c>
      <c r="BL8" s="47" t="str">
        <v/>
      </c>
      <c r="BM8" s="47">
        <v>0</v>
      </c>
      <c r="BN8" s="47">
        <v>0</v>
      </c>
      <c r="BO8" s="47">
        <v>0</v>
      </c>
      <c r="BP8" s="47">
        <v>0</v>
      </c>
      <c r="BQ8" s="47">
        <v>0</v>
      </c>
      <c r="BR8" s="47">
        <v>0</v>
      </c>
      <c r="BS8" s="47">
        <v>0</v>
      </c>
      <c r="BT8" s="47">
        <v>0</v>
      </c>
      <c r="BU8" s="47">
        <v>0</v>
      </c>
      <c r="BV8" s="57">
        <v>0</v>
      </c>
      <c r="BW8" s="47">
        <f t="shared" si="0"/>
        <v>16</v>
      </c>
      <c r="BX8" s="47">
        <f t="shared" si="4"/>
        <v>16</v>
      </c>
      <c r="BY8" s="47" t="b">
        <f t="shared" si="1"/>
        <v>1</v>
      </c>
      <c r="BZ8" s="61">
        <f t="shared" si="2"/>
        <v>0</v>
      </c>
      <c r="CA8" s="42"/>
      <c r="CB8" s="57">
        <f t="shared" si="3"/>
        <v>0</v>
      </c>
    </row>
    <row r="9" spans="1:80" x14ac:dyDescent="0.25">
      <c r="A9" s="52">
        <v>7</v>
      </c>
      <c r="B9" s="48">
        <v>7</v>
      </c>
      <c r="C9" s="48" t="str">
        <v>G</v>
      </c>
      <c r="D9" s="36" t="str">
        <v>Pro 7</v>
      </c>
      <c r="E9" s="48">
        <v>0</v>
      </c>
      <c r="F9" s="58">
        <v>0</v>
      </c>
      <c r="G9" t="str">
        <v>0#0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t="str">
        <v/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16</v>
      </c>
      <c r="Y9">
        <v>16</v>
      </c>
      <c r="Z9" t="b">
        <v>1</v>
      </c>
      <c r="AA9">
        <v>0</v>
      </c>
      <c r="AB9">
        <v>0</v>
      </c>
      <c r="AC9">
        <v>0</v>
      </c>
      <c r="AE9" s="16" t="s">
        <v>22</v>
      </c>
      <c r="AF9" s="8" t="str">
        <f>VLOOKUP(NonTriPro[[#This Row],[Ind]],Pro[],2)</f>
        <v>Pro 7</v>
      </c>
      <c r="AG9" s="8">
        <f>COUNTIF(Tirage[VP],NonTriPro[[#This Row],[Ind]])</f>
        <v>0</v>
      </c>
      <c r="AH9" s="9">
        <f>SUMIF(Tirage[VP],NonTriPro[[#This Row],[Ind]],Tirage[Delta])-SUMIF(Tirage[PP],NonTriPro[[#This Row],[Ind]],Tirage[Delta])</f>
        <v>0</v>
      </c>
      <c r="AI9" t="str">
        <f>NonTriPro[[#This Row],[Vic]]&amp;"#"&amp;NonTriPro[[#This Row],[Avg]]</f>
        <v>0#0</v>
      </c>
      <c r="AJ9" s="32" cm="1">
        <f t="array" ref="AJ9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9" s="32" cm="1">
        <f t="array" ref="AK9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9" s="32" cm="1">
        <f t="array" ref="AL9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9" s="32" cm="1">
        <f t="array" ref="AM9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9" s="32" cm="1">
        <f t="array" ref="AN9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9" s="32" cm="1">
        <f t="array" ref="AO9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9" s="32" t="str" cm="1">
        <f t="array" ref="AP9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/>
      </c>
      <c r="AQ9" s="32" cm="1">
        <f t="array" ref="AQ9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9" s="32" cm="1">
        <f t="array" ref="AR9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9" s="32" cm="1">
        <f t="array" ref="AS9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9" s="32" cm="1">
        <f t="array" ref="AT9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9" s="32" cm="1">
        <f t="array" ref="AU9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9" s="32" cm="1">
        <f t="array" ref="AV9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9" s="32" cm="1">
        <f t="array" ref="AW9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9" s="32" cm="1">
        <f t="array" ref="AX9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9" s="32" cm="1">
        <f t="array" ref="AY9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9" s="52">
        <v>7</v>
      </c>
      <c r="BB9" s="48" t="str">
        <v>G</v>
      </c>
      <c r="BC9" s="36" t="str">
        <v>Pro 7</v>
      </c>
      <c r="BD9" s="52">
        <v>0</v>
      </c>
      <c r="BE9" s="58">
        <v>0</v>
      </c>
      <c r="BF9" s="36" t="str">
        <v>0#0</v>
      </c>
      <c r="BG9" s="52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 t="str">
        <v/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58">
        <v>0</v>
      </c>
      <c r="BW9" s="48">
        <f t="shared" si="0"/>
        <v>16</v>
      </c>
      <c r="BX9" s="48">
        <f t="shared" si="4"/>
        <v>16</v>
      </c>
      <c r="BY9" s="48" t="b">
        <f t="shared" si="1"/>
        <v>1</v>
      </c>
      <c r="BZ9" s="62">
        <f t="shared" si="2"/>
        <v>0</v>
      </c>
      <c r="CA9" s="43"/>
      <c r="CB9" s="58">
        <f t="shared" si="3"/>
        <v>0</v>
      </c>
    </row>
    <row r="10" spans="1:80" x14ac:dyDescent="0.25">
      <c r="A10" s="51">
        <v>8</v>
      </c>
      <c r="B10" s="47">
        <v>8</v>
      </c>
      <c r="C10" s="47" t="str">
        <v>H</v>
      </c>
      <c r="D10" s="37" t="str">
        <v>Pro 8</v>
      </c>
      <c r="E10" s="47">
        <v>0</v>
      </c>
      <c r="F10" s="57">
        <v>0</v>
      </c>
      <c r="G10" t="str">
        <v>0#0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t="str">
        <v/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16</v>
      </c>
      <c r="Y10">
        <v>16</v>
      </c>
      <c r="Z10" t="b">
        <v>1</v>
      </c>
      <c r="AA10">
        <v>0</v>
      </c>
      <c r="AB10">
        <v>0</v>
      </c>
      <c r="AC10">
        <v>0</v>
      </c>
      <c r="AE10" s="16" t="s">
        <v>23</v>
      </c>
      <c r="AF10" s="8" t="str">
        <f>VLOOKUP(NonTriPro[[#This Row],[Ind]],Pro[],2)</f>
        <v>Pro 8</v>
      </c>
      <c r="AG10" s="8">
        <f>COUNTIF(Tirage[VP],NonTriPro[[#This Row],[Ind]])</f>
        <v>0</v>
      </c>
      <c r="AH10" s="9">
        <f>SUMIF(Tirage[VP],NonTriPro[[#This Row],[Ind]],Tirage[Delta])-SUMIF(Tirage[PP],NonTriPro[[#This Row],[Ind]],Tirage[Delta])</f>
        <v>0</v>
      </c>
      <c r="AI10" t="str">
        <f>NonTriPro[[#This Row],[Vic]]&amp;"#"&amp;NonTriPro[[#This Row],[Avg]]</f>
        <v>0#0</v>
      </c>
      <c r="AJ10" s="32" cm="1">
        <f t="array" ref="AJ10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0" s="32" cm="1">
        <f t="array" ref="AK10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0" s="32" cm="1">
        <f t="array" ref="AL10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0" s="32" cm="1">
        <f t="array" ref="AM10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0" s="32" cm="1">
        <f t="array" ref="AN10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0" s="32" cm="1">
        <f t="array" ref="AO10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0" s="32" cm="1">
        <f t="array" ref="AP10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0" s="32" t="str" cm="1">
        <f t="array" ref="AQ10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/>
      </c>
      <c r="AR10" s="32" cm="1">
        <f t="array" ref="AR10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0" s="32" cm="1">
        <f t="array" ref="AS10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0" s="32" cm="1">
        <f t="array" ref="AT10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0" s="32" cm="1">
        <f t="array" ref="AU10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0" s="32" cm="1">
        <f t="array" ref="AV10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0" s="32" cm="1">
        <f t="array" ref="AW10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0" s="32" cm="1">
        <f t="array" ref="AX10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0" s="32" cm="1">
        <f t="array" ref="AY10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0" s="51">
        <v>8</v>
      </c>
      <c r="BB10" s="47" t="str">
        <v>H</v>
      </c>
      <c r="BC10" s="37" t="str">
        <v>Pro 8</v>
      </c>
      <c r="BD10" s="51">
        <v>0</v>
      </c>
      <c r="BE10" s="57">
        <v>0</v>
      </c>
      <c r="BF10" s="37" t="str">
        <v>0#0</v>
      </c>
      <c r="BG10" s="51">
        <v>0</v>
      </c>
      <c r="BH10" s="47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 t="str">
        <v/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0</v>
      </c>
      <c r="BV10" s="57">
        <v>0</v>
      </c>
      <c r="BW10" s="47">
        <f t="shared" si="0"/>
        <v>16</v>
      </c>
      <c r="BX10" s="47">
        <f t="shared" si="4"/>
        <v>16</v>
      </c>
      <c r="BY10" s="47" t="b">
        <f t="shared" si="1"/>
        <v>1</v>
      </c>
      <c r="BZ10" s="61">
        <f t="shared" si="2"/>
        <v>0</v>
      </c>
      <c r="CA10" s="42"/>
      <c r="CB10" s="57">
        <f t="shared" si="3"/>
        <v>0</v>
      </c>
    </row>
    <row r="11" spans="1:80" x14ac:dyDescent="0.25">
      <c r="A11" s="52">
        <v>9</v>
      </c>
      <c r="B11" s="48">
        <v>9</v>
      </c>
      <c r="C11" s="48" t="str">
        <v>I</v>
      </c>
      <c r="D11" s="36" t="str">
        <v>Pro 9</v>
      </c>
      <c r="E11" s="48">
        <v>0</v>
      </c>
      <c r="F11" s="58">
        <v>0</v>
      </c>
      <c r="G11" t="str">
        <v>0#0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t="str">
        <v/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16</v>
      </c>
      <c r="Y11">
        <v>16</v>
      </c>
      <c r="Z11" t="b">
        <v>1</v>
      </c>
      <c r="AA11">
        <v>0</v>
      </c>
      <c r="AB11">
        <v>0</v>
      </c>
      <c r="AC11">
        <v>0</v>
      </c>
      <c r="AE11" s="16" t="s">
        <v>24</v>
      </c>
      <c r="AF11" s="8" t="str">
        <f>VLOOKUP(NonTriPro[[#This Row],[Ind]],Pro[],2)</f>
        <v>Pro 9</v>
      </c>
      <c r="AG11" s="8">
        <f>COUNTIF(Tirage[VP],NonTriPro[[#This Row],[Ind]])</f>
        <v>0</v>
      </c>
      <c r="AH11" s="9">
        <f>SUMIF(Tirage[VP],NonTriPro[[#This Row],[Ind]],Tirage[Delta])-SUMIF(Tirage[PP],NonTriPro[[#This Row],[Ind]],Tirage[Delta])</f>
        <v>0</v>
      </c>
      <c r="AI11" t="str">
        <f>NonTriPro[[#This Row],[Vic]]&amp;"#"&amp;NonTriPro[[#This Row],[Avg]]</f>
        <v>0#0</v>
      </c>
      <c r="AJ11" s="32" cm="1">
        <f t="array" ref="AJ11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1" s="32" cm="1">
        <f t="array" ref="AK11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1" s="32" cm="1">
        <f t="array" ref="AL11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1" s="32" cm="1">
        <f t="array" ref="AM11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1" s="32" cm="1">
        <f t="array" ref="AN11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1" s="32" cm="1">
        <f t="array" ref="AO11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1" s="32" cm="1">
        <f t="array" ref="AP11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1" s="32" cm="1">
        <f t="array" ref="AQ11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1" s="32" t="str" cm="1">
        <f t="array" ref="AR11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/>
      </c>
      <c r="AS11" s="32" cm="1">
        <f t="array" ref="AS11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1" s="32" cm="1">
        <f t="array" ref="AT11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1" s="32" cm="1">
        <f t="array" ref="AU11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1" s="32" cm="1">
        <f t="array" ref="AV11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1" s="32" cm="1">
        <f t="array" ref="AW11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1" s="32" cm="1">
        <f t="array" ref="AX11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1" s="32" cm="1">
        <f t="array" ref="AY11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1" s="52">
        <v>9</v>
      </c>
      <c r="BB11" s="48" t="str">
        <v>I</v>
      </c>
      <c r="BC11" s="36" t="str">
        <v>Pro 9</v>
      </c>
      <c r="BD11" s="52">
        <v>0</v>
      </c>
      <c r="BE11" s="58">
        <v>0</v>
      </c>
      <c r="BF11" s="36" t="str">
        <v>0#0</v>
      </c>
      <c r="BG11" s="52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 t="str">
        <v/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58">
        <v>0</v>
      </c>
      <c r="BW11" s="48">
        <f t="shared" si="0"/>
        <v>16</v>
      </c>
      <c r="BX11" s="48">
        <f t="shared" si="4"/>
        <v>16</v>
      </c>
      <c r="BY11" s="48" t="b">
        <f t="shared" si="1"/>
        <v>1</v>
      </c>
      <c r="BZ11" s="62">
        <f t="shared" si="2"/>
        <v>0</v>
      </c>
      <c r="CA11" s="43"/>
      <c r="CB11" s="58">
        <f t="shared" si="3"/>
        <v>0</v>
      </c>
    </row>
    <row r="12" spans="1:80" x14ac:dyDescent="0.25">
      <c r="A12" s="51">
        <v>10</v>
      </c>
      <c r="B12" s="47">
        <v>10</v>
      </c>
      <c r="C12" s="47" t="str">
        <v>J</v>
      </c>
      <c r="D12" s="37" t="str">
        <v>Pro 10</v>
      </c>
      <c r="E12" s="47">
        <v>0</v>
      </c>
      <c r="F12" s="57">
        <v>0</v>
      </c>
      <c r="G12" t="str">
        <v>0#0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tr">
        <v/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16</v>
      </c>
      <c r="Y12">
        <v>16</v>
      </c>
      <c r="Z12" t="b">
        <v>1</v>
      </c>
      <c r="AA12">
        <v>0</v>
      </c>
      <c r="AB12">
        <v>0</v>
      </c>
      <c r="AC12">
        <v>0</v>
      </c>
      <c r="AE12" s="16" t="s">
        <v>25</v>
      </c>
      <c r="AF12" s="8" t="str">
        <f>VLOOKUP(NonTriPro[[#This Row],[Ind]],Pro[],2)</f>
        <v>Pro 10</v>
      </c>
      <c r="AG12" s="8">
        <f>COUNTIF(Tirage[VP],NonTriPro[[#This Row],[Ind]])</f>
        <v>0</v>
      </c>
      <c r="AH12" s="9">
        <f>SUMIF(Tirage[VP],NonTriPro[[#This Row],[Ind]],Tirage[Delta])-SUMIF(Tirage[PP],NonTriPro[[#This Row],[Ind]],Tirage[Delta])</f>
        <v>0</v>
      </c>
      <c r="AI12" t="str">
        <f>NonTriPro[[#This Row],[Vic]]&amp;"#"&amp;NonTriPro[[#This Row],[Avg]]</f>
        <v>0#0</v>
      </c>
      <c r="AJ12" s="32" cm="1">
        <f t="array" ref="AJ12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2" s="32" cm="1">
        <f t="array" ref="AK12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2" s="32" cm="1">
        <f t="array" ref="AL12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2" s="32" cm="1">
        <f t="array" ref="AM12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2" s="32" cm="1">
        <f t="array" ref="AN12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2" s="32" cm="1">
        <f t="array" ref="AO12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2" s="32" cm="1">
        <f t="array" ref="AP12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2" s="32" cm="1">
        <f t="array" ref="AQ12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2" s="32" cm="1">
        <f t="array" ref="AR12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2" s="32" t="str" cm="1">
        <f t="array" ref="AS12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/>
      </c>
      <c r="AT12" s="32" cm="1">
        <f t="array" ref="AT12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2" s="32" cm="1">
        <f t="array" ref="AU12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2" s="32" cm="1">
        <f t="array" ref="AV12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2" s="32" cm="1">
        <f t="array" ref="AW12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2" s="32" cm="1">
        <f t="array" ref="AX12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2" s="32" cm="1">
        <f t="array" ref="AY12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2" s="51">
        <v>10</v>
      </c>
      <c r="BB12" s="47" t="str">
        <v>J</v>
      </c>
      <c r="BC12" s="37" t="str">
        <v>Pro 10</v>
      </c>
      <c r="BD12" s="51">
        <v>0</v>
      </c>
      <c r="BE12" s="57">
        <v>0</v>
      </c>
      <c r="BF12" s="37" t="str">
        <v>0#0</v>
      </c>
      <c r="BG12" s="51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 t="str">
        <v/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57">
        <v>0</v>
      </c>
      <c r="BW12" s="47">
        <f t="shared" si="0"/>
        <v>16</v>
      </c>
      <c r="BX12" s="47">
        <f t="shared" si="4"/>
        <v>16</v>
      </c>
      <c r="BY12" s="47" t="b">
        <f t="shared" si="1"/>
        <v>1</v>
      </c>
      <c r="BZ12" s="61">
        <f t="shared" si="2"/>
        <v>0</v>
      </c>
      <c r="CA12" s="42"/>
      <c r="CB12" s="57">
        <f t="shared" si="3"/>
        <v>0</v>
      </c>
    </row>
    <row r="13" spans="1:80" x14ac:dyDescent="0.25">
      <c r="A13" s="52">
        <v>11</v>
      </c>
      <c r="B13" s="48">
        <v>11</v>
      </c>
      <c r="C13" s="48" t="str">
        <v>K</v>
      </c>
      <c r="D13" s="36" t="str">
        <v>Pro 11</v>
      </c>
      <c r="E13" s="48">
        <v>0</v>
      </c>
      <c r="F13" s="58">
        <v>0</v>
      </c>
      <c r="G13" t="str">
        <v>0#0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tr">
        <v/>
      </c>
      <c r="S13">
        <v>0</v>
      </c>
      <c r="T13">
        <v>0</v>
      </c>
      <c r="U13">
        <v>0</v>
      </c>
      <c r="V13">
        <v>0</v>
      </c>
      <c r="W13">
        <v>0</v>
      </c>
      <c r="X13">
        <v>16</v>
      </c>
      <c r="Y13">
        <v>16</v>
      </c>
      <c r="Z13" t="b">
        <v>1</v>
      </c>
      <c r="AA13">
        <v>0</v>
      </c>
      <c r="AB13">
        <v>0</v>
      </c>
      <c r="AC13">
        <v>0</v>
      </c>
      <c r="AE13" s="16" t="s">
        <v>26</v>
      </c>
      <c r="AF13" s="8" t="str">
        <f>VLOOKUP(NonTriPro[[#This Row],[Ind]],Pro[],2)</f>
        <v>Pro 11</v>
      </c>
      <c r="AG13" s="8">
        <f>COUNTIF(Tirage[VP],NonTriPro[[#This Row],[Ind]])</f>
        <v>0</v>
      </c>
      <c r="AH13" s="9">
        <f>SUMIF(Tirage[VP],NonTriPro[[#This Row],[Ind]],Tirage[Delta])-SUMIF(Tirage[PP],NonTriPro[[#This Row],[Ind]],Tirage[Delta])</f>
        <v>0</v>
      </c>
      <c r="AI13" t="str">
        <f>NonTriPro[[#This Row],[Vic]]&amp;"#"&amp;NonTriPro[[#This Row],[Avg]]</f>
        <v>0#0</v>
      </c>
      <c r="AJ13" s="32" cm="1">
        <f t="array" ref="AJ13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3" s="32" cm="1">
        <f t="array" ref="AK13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3" s="32" cm="1">
        <f t="array" ref="AL13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3" s="32" cm="1">
        <f t="array" ref="AM13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3" s="32" cm="1">
        <f t="array" ref="AN13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3" s="32" cm="1">
        <f t="array" ref="AO13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3" s="32" cm="1">
        <f t="array" ref="AP13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3" s="32" cm="1">
        <f t="array" ref="AQ13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3" s="32" cm="1">
        <f t="array" ref="AR13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3" s="32" cm="1">
        <f t="array" ref="AS13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3" s="32" t="str" cm="1">
        <f t="array" ref="AT13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/>
      </c>
      <c r="AU13" s="32" cm="1">
        <f t="array" ref="AU13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3" s="32" cm="1">
        <f t="array" ref="AV13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3" s="32" cm="1">
        <f t="array" ref="AW13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3" s="32" cm="1">
        <f t="array" ref="AX13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3" s="32" cm="1">
        <f t="array" ref="AY13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3" s="52">
        <v>11</v>
      </c>
      <c r="BB13" s="48" t="str">
        <v>K</v>
      </c>
      <c r="BC13" s="36" t="str">
        <v>Pro 11</v>
      </c>
      <c r="BD13" s="52">
        <v>0</v>
      </c>
      <c r="BE13" s="58">
        <v>0</v>
      </c>
      <c r="BF13" s="36" t="str">
        <v>0#0</v>
      </c>
      <c r="BG13" s="52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 t="str">
        <v/>
      </c>
      <c r="BR13" s="48">
        <v>0</v>
      </c>
      <c r="BS13" s="48">
        <v>0</v>
      </c>
      <c r="BT13" s="48">
        <v>0</v>
      </c>
      <c r="BU13" s="48">
        <v>0</v>
      </c>
      <c r="BV13" s="58">
        <v>0</v>
      </c>
      <c r="BW13" s="48">
        <f t="shared" si="0"/>
        <v>16</v>
      </c>
      <c r="BX13" s="48">
        <f t="shared" si="4"/>
        <v>16</v>
      </c>
      <c r="BY13" s="48" t="b">
        <f t="shared" si="1"/>
        <v>1</v>
      </c>
      <c r="BZ13" s="62">
        <f t="shared" si="2"/>
        <v>0</v>
      </c>
      <c r="CA13" s="43"/>
      <c r="CB13" s="58">
        <f t="shared" si="3"/>
        <v>0</v>
      </c>
    </row>
    <row r="14" spans="1:80" x14ac:dyDescent="0.25">
      <c r="A14" s="51">
        <v>12</v>
      </c>
      <c r="B14" s="47">
        <v>12</v>
      </c>
      <c r="C14" s="47" t="str">
        <v>L</v>
      </c>
      <c r="D14" s="37" t="str">
        <v>Pro 12</v>
      </c>
      <c r="E14" s="47">
        <v>0</v>
      </c>
      <c r="F14" s="57">
        <v>0</v>
      </c>
      <c r="G14" t="str">
        <v>0#0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t="str">
        <v/>
      </c>
      <c r="T14">
        <v>0</v>
      </c>
      <c r="U14">
        <v>0</v>
      </c>
      <c r="V14">
        <v>0</v>
      </c>
      <c r="W14">
        <v>0</v>
      </c>
      <c r="X14">
        <v>16</v>
      </c>
      <c r="Y14">
        <v>16</v>
      </c>
      <c r="Z14" t="b">
        <v>1</v>
      </c>
      <c r="AA14">
        <v>0</v>
      </c>
      <c r="AB14">
        <v>0</v>
      </c>
      <c r="AC14">
        <v>0</v>
      </c>
      <c r="AE14" s="16" t="s">
        <v>27</v>
      </c>
      <c r="AF14" s="8" t="str">
        <f>VLOOKUP(NonTriPro[[#This Row],[Ind]],Pro[],2)</f>
        <v>Pro 12</v>
      </c>
      <c r="AG14" s="8">
        <f>COUNTIF(Tirage[VP],NonTriPro[[#This Row],[Ind]])</f>
        <v>0</v>
      </c>
      <c r="AH14" s="9">
        <f>SUMIF(Tirage[VP],NonTriPro[[#This Row],[Ind]],Tirage[Delta])-SUMIF(Tirage[PP],NonTriPro[[#This Row],[Ind]],Tirage[Delta])</f>
        <v>0</v>
      </c>
      <c r="AI14" t="str">
        <f>NonTriPro[[#This Row],[Vic]]&amp;"#"&amp;NonTriPro[[#This Row],[Avg]]</f>
        <v>0#0</v>
      </c>
      <c r="AJ14" s="32" cm="1">
        <f t="array" ref="AJ14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4" s="32" cm="1">
        <f t="array" ref="AK14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4" s="32" cm="1">
        <f t="array" ref="AL14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4" s="32" cm="1">
        <f t="array" ref="AM14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4" s="32" cm="1">
        <f t="array" ref="AN14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4" s="32" cm="1">
        <f t="array" ref="AO14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4" s="32" cm="1">
        <f t="array" ref="AP14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4" s="32" cm="1">
        <f t="array" ref="AQ14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4" s="32" cm="1">
        <f t="array" ref="AR14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4" s="32" cm="1">
        <f t="array" ref="AS14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4" s="32" cm="1">
        <f t="array" ref="AT14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4" s="32" t="str" cm="1">
        <f t="array" ref="AU14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/>
      </c>
      <c r="AV14" s="32" cm="1">
        <f t="array" ref="AV14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4" s="32" cm="1">
        <f t="array" ref="AW14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4" s="32" cm="1">
        <f t="array" ref="AX14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4" s="32" cm="1">
        <f t="array" ref="AY14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4" s="51">
        <v>12</v>
      </c>
      <c r="BB14" s="47" t="str">
        <v>L</v>
      </c>
      <c r="BC14" s="37" t="str">
        <v>Pro 12</v>
      </c>
      <c r="BD14" s="51">
        <v>0</v>
      </c>
      <c r="BE14" s="57">
        <v>0</v>
      </c>
      <c r="BF14" s="37" t="str">
        <v>0#0</v>
      </c>
      <c r="BG14" s="51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 t="str">
        <v/>
      </c>
      <c r="BS14" s="47">
        <v>0</v>
      </c>
      <c r="BT14" s="47">
        <v>0</v>
      </c>
      <c r="BU14" s="47">
        <v>0</v>
      </c>
      <c r="BV14" s="57">
        <v>0</v>
      </c>
      <c r="BW14" s="47">
        <f t="shared" si="0"/>
        <v>16</v>
      </c>
      <c r="BX14" s="47">
        <f t="shared" si="4"/>
        <v>16</v>
      </c>
      <c r="BY14" s="47" t="b">
        <f t="shared" si="1"/>
        <v>1</v>
      </c>
      <c r="BZ14" s="61">
        <f t="shared" si="2"/>
        <v>0</v>
      </c>
      <c r="CA14" s="42"/>
      <c r="CB14" s="57">
        <f t="shared" si="3"/>
        <v>0</v>
      </c>
    </row>
    <row r="15" spans="1:80" x14ac:dyDescent="0.25">
      <c r="A15" s="52">
        <v>13</v>
      </c>
      <c r="B15" s="48">
        <v>13</v>
      </c>
      <c r="C15" s="48" t="str">
        <v>M</v>
      </c>
      <c r="D15" s="36" t="str">
        <v>Pro 13</v>
      </c>
      <c r="E15" s="48">
        <v>0</v>
      </c>
      <c r="F15" s="58">
        <v>0</v>
      </c>
      <c r="G15" t="str">
        <v>0#0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t="str">
        <v/>
      </c>
      <c r="U15">
        <v>0</v>
      </c>
      <c r="V15">
        <v>0</v>
      </c>
      <c r="W15">
        <v>0</v>
      </c>
      <c r="X15">
        <v>16</v>
      </c>
      <c r="Y15">
        <v>16</v>
      </c>
      <c r="Z15" t="b">
        <v>1</v>
      </c>
      <c r="AA15">
        <v>0</v>
      </c>
      <c r="AB15">
        <v>0</v>
      </c>
      <c r="AC15">
        <v>0</v>
      </c>
      <c r="AE15" s="16" t="s">
        <v>28</v>
      </c>
      <c r="AF15" s="8" t="str">
        <f>VLOOKUP(NonTriPro[[#This Row],[Ind]],Pro[],2)</f>
        <v>Pro 13</v>
      </c>
      <c r="AG15" s="8">
        <f>COUNTIF(Tirage[VP],NonTriPro[[#This Row],[Ind]])</f>
        <v>0</v>
      </c>
      <c r="AH15" s="9">
        <f>SUMIF(Tirage[VP],NonTriPro[[#This Row],[Ind]],Tirage[Delta])-SUMIF(Tirage[PP],NonTriPro[[#This Row],[Ind]],Tirage[Delta])</f>
        <v>0</v>
      </c>
      <c r="AI15" t="str">
        <f>NonTriPro[[#This Row],[Vic]]&amp;"#"&amp;NonTriPro[[#This Row],[Avg]]</f>
        <v>0#0</v>
      </c>
      <c r="AJ15" s="32" cm="1">
        <f t="array" ref="AJ15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5" s="32" cm="1">
        <f t="array" ref="AK15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5" s="32" cm="1">
        <f t="array" ref="AL15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5" s="32" cm="1">
        <f t="array" ref="AM15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5" s="32" cm="1">
        <f t="array" ref="AN15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5" s="32" cm="1">
        <f t="array" ref="AO15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5" s="32" cm="1">
        <f t="array" ref="AP15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5" s="32" cm="1">
        <f t="array" ref="AQ15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5" s="32" cm="1">
        <f t="array" ref="AR15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5" s="32" cm="1">
        <f t="array" ref="AS15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5" s="32" cm="1">
        <f t="array" ref="AT15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5" s="32" cm="1">
        <f t="array" ref="AU15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5" s="32" t="str" cm="1">
        <f t="array" ref="AV15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/>
      </c>
      <c r="AW15" s="32" cm="1">
        <f t="array" ref="AW15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5" s="32" cm="1">
        <f t="array" ref="AX15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5" s="32" cm="1">
        <f t="array" ref="AY15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5" s="52">
        <v>13</v>
      </c>
      <c r="BB15" s="48" t="str">
        <v>M</v>
      </c>
      <c r="BC15" s="36" t="str">
        <v>Pro 13</v>
      </c>
      <c r="BD15" s="52">
        <v>0</v>
      </c>
      <c r="BE15" s="58">
        <v>0</v>
      </c>
      <c r="BF15" s="36" t="str">
        <v>0#0</v>
      </c>
      <c r="BG15" s="52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 t="str">
        <v/>
      </c>
      <c r="BT15" s="48">
        <v>0</v>
      </c>
      <c r="BU15" s="48">
        <v>0</v>
      </c>
      <c r="BV15" s="58">
        <v>0</v>
      </c>
      <c r="BW15" s="48">
        <f t="shared" si="0"/>
        <v>16</v>
      </c>
      <c r="BX15" s="48">
        <f t="shared" si="4"/>
        <v>16</v>
      </c>
      <c r="BY15" s="48" t="b">
        <f t="shared" si="1"/>
        <v>1</v>
      </c>
      <c r="BZ15" s="62">
        <f t="shared" si="2"/>
        <v>0</v>
      </c>
      <c r="CA15" s="43"/>
      <c r="CB15" s="58">
        <f t="shared" si="3"/>
        <v>0</v>
      </c>
    </row>
    <row r="16" spans="1:80" x14ac:dyDescent="0.25">
      <c r="A16" s="51">
        <v>14</v>
      </c>
      <c r="B16" s="47">
        <v>14</v>
      </c>
      <c r="C16" s="47" t="str">
        <v>N</v>
      </c>
      <c r="D16" s="37" t="str">
        <v>Pro 14</v>
      </c>
      <c r="E16" s="47">
        <v>0</v>
      </c>
      <c r="F16" s="57">
        <v>0</v>
      </c>
      <c r="G16" t="str">
        <v>0#0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t="str">
        <v/>
      </c>
      <c r="V16">
        <v>0</v>
      </c>
      <c r="W16">
        <v>0</v>
      </c>
      <c r="X16">
        <v>16</v>
      </c>
      <c r="Y16">
        <v>16</v>
      </c>
      <c r="Z16" t="b">
        <v>1</v>
      </c>
      <c r="AA16">
        <v>0</v>
      </c>
      <c r="AB16">
        <v>0</v>
      </c>
      <c r="AC16">
        <v>0</v>
      </c>
      <c r="AE16" s="16" t="s">
        <v>29</v>
      </c>
      <c r="AF16" s="8" t="str">
        <f>VLOOKUP(NonTriPro[[#This Row],[Ind]],Pro[],2)</f>
        <v>Pro 14</v>
      </c>
      <c r="AG16" s="8">
        <f>COUNTIF(Tirage[VP],NonTriPro[[#This Row],[Ind]])</f>
        <v>0</v>
      </c>
      <c r="AH16" s="9">
        <f>SUMIF(Tirage[VP],NonTriPro[[#This Row],[Ind]],Tirage[Delta])-SUMIF(Tirage[PP],NonTriPro[[#This Row],[Ind]],Tirage[Delta])</f>
        <v>0</v>
      </c>
      <c r="AI16" t="str">
        <f>NonTriPro[[#This Row],[Vic]]&amp;"#"&amp;NonTriPro[[#This Row],[Avg]]</f>
        <v>0#0</v>
      </c>
      <c r="AJ16" s="32" cm="1">
        <f t="array" ref="AJ16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6" s="32" cm="1">
        <f t="array" ref="AK16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6" s="32" cm="1">
        <f t="array" ref="AL16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6" s="32" cm="1">
        <f t="array" ref="AM16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6" s="32" cm="1">
        <f t="array" ref="AN16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6" s="32" cm="1">
        <f t="array" ref="AO16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6" s="32" cm="1">
        <f t="array" ref="AP16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6" s="32" cm="1">
        <f t="array" ref="AQ16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6" s="32" cm="1">
        <f t="array" ref="AR16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6" s="32" cm="1">
        <f t="array" ref="AS16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6" s="32" cm="1">
        <f t="array" ref="AT16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6" s="32" cm="1">
        <f t="array" ref="AU16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6" s="32" cm="1">
        <f t="array" ref="AV16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6" s="32" t="str" cm="1">
        <f t="array" ref="AW16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/>
      </c>
      <c r="AX16" s="32" cm="1">
        <f t="array" ref="AX16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6" s="32" cm="1">
        <f t="array" ref="AY16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6" s="51">
        <v>14</v>
      </c>
      <c r="BB16" s="47" t="str">
        <v>N</v>
      </c>
      <c r="BC16" s="37" t="str">
        <v>Pro 14</v>
      </c>
      <c r="BD16" s="51">
        <v>0</v>
      </c>
      <c r="BE16" s="57">
        <v>0</v>
      </c>
      <c r="BF16" s="37" t="str">
        <v>0#0</v>
      </c>
      <c r="BG16" s="51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 t="str">
        <v/>
      </c>
      <c r="BU16" s="47">
        <v>0</v>
      </c>
      <c r="BV16" s="57">
        <v>0</v>
      </c>
      <c r="BW16" s="47">
        <f t="shared" si="0"/>
        <v>16</v>
      </c>
      <c r="BX16" s="47">
        <f t="shared" si="4"/>
        <v>16</v>
      </c>
      <c r="BY16" s="47" t="b">
        <f t="shared" si="1"/>
        <v>1</v>
      </c>
      <c r="BZ16" s="61">
        <f t="shared" si="2"/>
        <v>0</v>
      </c>
      <c r="CA16" s="42"/>
      <c r="CB16" s="57">
        <f t="shared" si="3"/>
        <v>0</v>
      </c>
    </row>
    <row r="17" spans="1:80" x14ac:dyDescent="0.25">
      <c r="A17" s="52">
        <v>15</v>
      </c>
      <c r="B17" s="48">
        <v>15</v>
      </c>
      <c r="C17" s="48" t="str">
        <v>O</v>
      </c>
      <c r="D17" s="36" t="str">
        <v>Pro 15</v>
      </c>
      <c r="E17" s="48">
        <v>0</v>
      </c>
      <c r="F17" s="58">
        <v>0</v>
      </c>
      <c r="G17" t="str">
        <v>0#0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t="str">
        <v/>
      </c>
      <c r="W17">
        <v>0</v>
      </c>
      <c r="X17">
        <v>16</v>
      </c>
      <c r="Y17">
        <v>16</v>
      </c>
      <c r="Z17" t="b">
        <v>1</v>
      </c>
      <c r="AA17">
        <v>0</v>
      </c>
      <c r="AB17">
        <v>0</v>
      </c>
      <c r="AC17">
        <v>0</v>
      </c>
      <c r="AE17" s="16" t="s">
        <v>30</v>
      </c>
      <c r="AF17" s="8" t="str">
        <f>VLOOKUP(NonTriPro[[#This Row],[Ind]],Pro[],2)</f>
        <v>Pro 15</v>
      </c>
      <c r="AG17" s="8">
        <f>COUNTIF(Tirage[VP],NonTriPro[[#This Row],[Ind]])</f>
        <v>0</v>
      </c>
      <c r="AH17" s="9">
        <f>SUMIF(Tirage[VP],NonTriPro[[#This Row],[Ind]],Tirage[Delta])-SUMIF(Tirage[PP],NonTriPro[[#This Row],[Ind]],Tirage[Delta])</f>
        <v>0</v>
      </c>
      <c r="AI17" t="str">
        <f>NonTriPro[[#This Row],[Vic]]&amp;"#"&amp;NonTriPro[[#This Row],[Avg]]</f>
        <v>0#0</v>
      </c>
      <c r="AJ17" s="32" cm="1">
        <f t="array" ref="AJ17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7" s="32" cm="1">
        <f t="array" ref="AK17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7" s="32" cm="1">
        <f t="array" ref="AL17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7" s="32" cm="1">
        <f t="array" ref="AM17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7" s="32" cm="1">
        <f t="array" ref="AN17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7" s="32" cm="1">
        <f t="array" ref="AO17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7" s="32" cm="1">
        <f t="array" ref="AP17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7" s="32" cm="1">
        <f t="array" ref="AQ17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7" s="32" cm="1">
        <f t="array" ref="AR17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7" s="32" cm="1">
        <f t="array" ref="AS17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7" s="32" cm="1">
        <f t="array" ref="AT17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7" s="32" cm="1">
        <f t="array" ref="AU17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7" s="32" cm="1">
        <f t="array" ref="AV17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7" s="32" cm="1">
        <f t="array" ref="AW17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7" s="32" t="str" cm="1">
        <f t="array" ref="AX17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/>
      </c>
      <c r="AY17" s="32" cm="1">
        <f t="array" ref="AY17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>0</v>
      </c>
      <c r="BA17" s="52">
        <v>15</v>
      </c>
      <c r="BB17" s="48" t="str">
        <v>O</v>
      </c>
      <c r="BC17" s="36" t="str">
        <v>Pro 15</v>
      </c>
      <c r="BD17" s="52">
        <v>0</v>
      </c>
      <c r="BE17" s="58">
        <v>0</v>
      </c>
      <c r="BF17" s="36" t="str">
        <v>0#0</v>
      </c>
      <c r="BG17" s="52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 t="str">
        <v/>
      </c>
      <c r="BV17" s="58">
        <v>0</v>
      </c>
      <c r="BW17" s="48">
        <f t="shared" si="0"/>
        <v>16</v>
      </c>
      <c r="BX17" s="48">
        <f t="shared" si="4"/>
        <v>16</v>
      </c>
      <c r="BY17" s="48" t="b">
        <f t="shared" si="1"/>
        <v>1</v>
      </c>
      <c r="BZ17" s="62">
        <f t="shared" si="2"/>
        <v>0</v>
      </c>
      <c r="CA17" s="43"/>
      <c r="CB17" s="58">
        <f t="shared" si="3"/>
        <v>0</v>
      </c>
    </row>
    <row r="18" spans="1:80" ht="15.75" thickBot="1" x14ac:dyDescent="0.3">
      <c r="A18" s="53">
        <v>16</v>
      </c>
      <c r="B18" s="49">
        <v>16</v>
      </c>
      <c r="C18" s="49" t="str">
        <v>P</v>
      </c>
      <c r="D18" s="38" t="str">
        <v>Pro 16</v>
      </c>
      <c r="E18" s="49">
        <v>0</v>
      </c>
      <c r="F18" s="59">
        <v>0</v>
      </c>
      <c r="G18" t="str">
        <v>0#0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t="str">
        <v/>
      </c>
      <c r="X18">
        <v>16</v>
      </c>
      <c r="Y18">
        <v>16</v>
      </c>
      <c r="Z18" t="b">
        <v>1</v>
      </c>
      <c r="AA18">
        <v>0</v>
      </c>
      <c r="AB18">
        <v>0</v>
      </c>
      <c r="AC18">
        <v>0</v>
      </c>
      <c r="AE18" s="17" t="s">
        <v>31</v>
      </c>
      <c r="AF18" s="11" t="str">
        <f>VLOOKUP(NonTriPro[[#This Row],[Ind]],Pro[],2)</f>
        <v>Pro 16</v>
      </c>
      <c r="AG18" s="11">
        <f>COUNTIF(Tirage[VP],NonTriPro[[#This Row],[Ind]])</f>
        <v>0</v>
      </c>
      <c r="AH18" s="12">
        <f>SUMIF(Tirage[VP],NonTriPro[[#This Row],[Ind]],Tirage[Delta])-SUMIF(Tirage[PP],NonTriPro[[#This Row],[Ind]],Tirage[Delta])</f>
        <v>0</v>
      </c>
      <c r="AI18" t="str">
        <f>NonTriPro[[#This Row],[Vic]]&amp;"#"&amp;NonTriPro[[#This Row],[Avg]]</f>
        <v>0#0</v>
      </c>
      <c r="AJ18" s="32" cm="1">
        <f t="array" ref="AJ18">_xlfn.IFS(NonTriPro[[#This Row],[Ind]]=NonTriPro[[#Headers],[A]],"",VLOOKUP(IF(CODE(NonTriPro[[#This Row],[Ind]])&lt;CODE(NonTriPro[[#Headers],[A]]),NonTriPro[[#This Row],[Ind]]&amp;"c"&amp;NonTriPro[[#Headers],[A]],NonTriPro[[#Headers],[A]]&amp;"c"&amp;NonTriPro[[#This Row],[Ind]]),Tirage[[Pro c Pro]:[PP]],3,FALSE)=NonTriPro[[#This Row],[Ind]],1,TRUE,0)</f>
        <v>0</v>
      </c>
      <c r="AK18" s="32" cm="1">
        <f t="array" ref="AK18">_xlfn.IFS(NonTriPro[[#This Row],[Ind]]=NonTriPro[[#Headers],[B]],"",VLOOKUP(IF(CODE(NonTriPro[[#This Row],[Ind]])&lt;CODE(NonTriPro[[#Headers],[B]]),NonTriPro[[#This Row],[Ind]]&amp;"c"&amp;NonTriPro[[#Headers],[B]],NonTriPro[[#Headers],[B]]&amp;"c"&amp;NonTriPro[[#This Row],[Ind]]),Tirage[[Pro c Pro]:[PP]],3,FALSE)=NonTriPro[[#This Row],[Ind]],1,TRUE,0)</f>
        <v>0</v>
      </c>
      <c r="AL18" s="32" cm="1">
        <f t="array" ref="AL18">_xlfn.IFS(NonTriPro[[#This Row],[Ind]]=NonTriPro[[#Headers],[C]],"",VLOOKUP(IF(CODE(NonTriPro[[#This Row],[Ind]])&lt;CODE(NonTriPro[[#Headers],[C]]),NonTriPro[[#This Row],[Ind]]&amp;"c"&amp;NonTriPro[[#Headers],[C]],NonTriPro[[#Headers],[C]]&amp;"c"&amp;NonTriPro[[#This Row],[Ind]]),Tirage[[Pro c Pro]:[PP]],3,FALSE)=NonTriPro[[#This Row],[Ind]],1,TRUE,0)</f>
        <v>0</v>
      </c>
      <c r="AM18" s="32" cm="1">
        <f t="array" ref="AM18">_xlfn.IFS(NonTriPro[[#This Row],[Ind]]=NonTriPro[[#Headers],[D]],"",VLOOKUP(IF(CODE(NonTriPro[[#This Row],[Ind]])&lt;CODE(NonTriPro[[#Headers],[D]]),NonTriPro[[#This Row],[Ind]]&amp;"c"&amp;NonTriPro[[#Headers],[D]],NonTriPro[[#Headers],[D]]&amp;"c"&amp;NonTriPro[[#This Row],[Ind]]),Tirage[[Pro c Pro]:[PP]],3,FALSE)=NonTriPro[[#This Row],[Ind]],1,TRUE,0)</f>
        <v>0</v>
      </c>
      <c r="AN18" s="32" cm="1">
        <f t="array" ref="AN18">_xlfn.IFS(NonTriPro[[#This Row],[Ind]]=NonTriPro[[#Headers],[E]],"",VLOOKUP(IF(CODE(NonTriPro[[#This Row],[Ind]])&lt;CODE(NonTriPro[[#Headers],[E]]),NonTriPro[[#This Row],[Ind]]&amp;"c"&amp;NonTriPro[[#Headers],[E]],NonTriPro[[#Headers],[E]]&amp;"c"&amp;NonTriPro[[#This Row],[Ind]]),Tirage[[Pro c Pro]:[PP]],3,FALSE)=NonTriPro[[#This Row],[Ind]],1,TRUE,0)</f>
        <v>0</v>
      </c>
      <c r="AO18" s="32" cm="1">
        <f t="array" ref="AO18">_xlfn.IFS(NonTriPro[[#This Row],[Ind]]=NonTriPro[[#Headers],[F]],"",VLOOKUP(IF(CODE(NonTriPro[[#This Row],[Ind]])&lt;CODE(NonTriPro[[#Headers],[F]]),NonTriPro[[#This Row],[Ind]]&amp;"c"&amp;NonTriPro[[#Headers],[F]],NonTriPro[[#Headers],[F]]&amp;"c"&amp;NonTriPro[[#This Row],[Ind]]),Tirage[[Pro c Pro]:[PP]],3,FALSE)=NonTriPro[[#This Row],[Ind]],1,TRUE,0)</f>
        <v>0</v>
      </c>
      <c r="AP18" s="32" cm="1">
        <f t="array" ref="AP18">_xlfn.IFS(NonTriPro[[#This Row],[Ind]]=NonTriPro[[#Headers],[G]],"",VLOOKUP(IF(CODE(NonTriPro[[#This Row],[Ind]])&lt;CODE(NonTriPro[[#Headers],[G]]),NonTriPro[[#This Row],[Ind]]&amp;"c"&amp;NonTriPro[[#Headers],[G]],NonTriPro[[#Headers],[G]]&amp;"c"&amp;NonTriPro[[#This Row],[Ind]]),Tirage[[Pro c Pro]:[PP]],3,FALSE)=NonTriPro[[#This Row],[Ind]],1,TRUE,0)</f>
        <v>0</v>
      </c>
      <c r="AQ18" s="32" cm="1">
        <f t="array" ref="AQ18">_xlfn.IFS(NonTriPro[[#This Row],[Ind]]=NonTriPro[[#Headers],[H]],"",VLOOKUP(IF(CODE(NonTriPro[[#This Row],[Ind]])&lt;CODE(NonTriPro[[#Headers],[H]]),NonTriPro[[#This Row],[Ind]]&amp;"c"&amp;NonTriPro[[#Headers],[H]],NonTriPro[[#Headers],[H]]&amp;"c"&amp;NonTriPro[[#This Row],[Ind]]),Tirage[[Pro c Pro]:[PP]],3,FALSE)=NonTriPro[[#This Row],[Ind]],1,TRUE,0)</f>
        <v>0</v>
      </c>
      <c r="AR18" s="32" cm="1">
        <f t="array" ref="AR18">_xlfn.IFS(NonTriPro[[#This Row],[Ind]]=NonTriPro[[#Headers],[I]],"",VLOOKUP(IF(CODE(NonTriPro[[#This Row],[Ind]])&lt;CODE(NonTriPro[[#Headers],[I]]),NonTriPro[[#This Row],[Ind]]&amp;"c"&amp;NonTriPro[[#Headers],[I]],NonTriPro[[#Headers],[I]]&amp;"c"&amp;NonTriPro[[#This Row],[Ind]]),Tirage[[Pro c Pro]:[PP]],3,FALSE)=NonTriPro[[#This Row],[Ind]],1,TRUE,0)</f>
        <v>0</v>
      </c>
      <c r="AS18" s="32" cm="1">
        <f t="array" ref="AS18">_xlfn.IFS(NonTriPro[[#This Row],[Ind]]=NonTriPro[[#Headers],[J]],"",VLOOKUP(IF(CODE(NonTriPro[[#This Row],[Ind]])&lt;CODE(NonTriPro[[#Headers],[J]]),NonTriPro[[#This Row],[Ind]]&amp;"c"&amp;NonTriPro[[#Headers],[J]],NonTriPro[[#Headers],[J]]&amp;"c"&amp;NonTriPro[[#This Row],[Ind]]),Tirage[[Pro c Pro]:[PP]],3,FALSE)=NonTriPro[[#This Row],[Ind]],1,TRUE,0)</f>
        <v>0</v>
      </c>
      <c r="AT18" s="32" cm="1">
        <f t="array" ref="AT18">_xlfn.IFS(NonTriPro[[#This Row],[Ind]]=NonTriPro[[#Headers],[K]],"",VLOOKUP(IF(CODE(NonTriPro[[#This Row],[Ind]])&lt;CODE(NonTriPro[[#Headers],[K]]),NonTriPro[[#This Row],[Ind]]&amp;"c"&amp;NonTriPro[[#Headers],[K]],NonTriPro[[#Headers],[K]]&amp;"c"&amp;NonTriPro[[#This Row],[Ind]]),Tirage[[Pro c Pro]:[PP]],3,FALSE)=NonTriPro[[#This Row],[Ind]],1,TRUE,0)</f>
        <v>0</v>
      </c>
      <c r="AU18" s="32" cm="1">
        <f t="array" ref="AU18">_xlfn.IFS(NonTriPro[[#This Row],[Ind]]=NonTriPro[[#Headers],[L]],"",VLOOKUP(IF(CODE(NonTriPro[[#This Row],[Ind]])&lt;CODE(NonTriPro[[#Headers],[L]]),NonTriPro[[#This Row],[Ind]]&amp;"c"&amp;NonTriPro[[#Headers],[L]],NonTriPro[[#Headers],[L]]&amp;"c"&amp;NonTriPro[[#This Row],[Ind]]),Tirage[[Pro c Pro]:[PP]],3,FALSE)=NonTriPro[[#This Row],[Ind]],1,TRUE,0)</f>
        <v>0</v>
      </c>
      <c r="AV18" s="32" cm="1">
        <f t="array" ref="AV18">_xlfn.IFS(NonTriPro[[#This Row],[Ind]]=NonTriPro[[#Headers],[M]],"",VLOOKUP(IF(CODE(NonTriPro[[#This Row],[Ind]])&lt;CODE(NonTriPro[[#Headers],[M]]),NonTriPro[[#This Row],[Ind]]&amp;"c"&amp;NonTriPro[[#Headers],[M]],NonTriPro[[#Headers],[M]]&amp;"c"&amp;NonTriPro[[#This Row],[Ind]]),Tirage[[Pro c Pro]:[PP]],3,FALSE)=NonTriPro[[#This Row],[Ind]],1,TRUE,0)</f>
        <v>0</v>
      </c>
      <c r="AW18" s="32" cm="1">
        <f t="array" ref="AW18">_xlfn.IFS(NonTriPro[[#This Row],[Ind]]=NonTriPro[[#Headers],[N]],"",VLOOKUP(IF(CODE(NonTriPro[[#This Row],[Ind]])&lt;CODE(NonTriPro[[#Headers],[N]]),NonTriPro[[#This Row],[Ind]]&amp;"c"&amp;NonTriPro[[#Headers],[N]],NonTriPro[[#Headers],[N]]&amp;"c"&amp;NonTriPro[[#This Row],[Ind]]),Tirage[[Pro c Pro]:[PP]],3,FALSE)=NonTriPro[[#This Row],[Ind]],1,TRUE,0)</f>
        <v>0</v>
      </c>
      <c r="AX18" s="32" cm="1">
        <f t="array" ref="AX18">_xlfn.IFS(NonTriPro[[#This Row],[Ind]]=NonTriPro[[#Headers],[O]],"",VLOOKUP(IF(CODE(NonTriPro[[#This Row],[Ind]])&lt;CODE(NonTriPro[[#Headers],[O]]),NonTriPro[[#This Row],[Ind]]&amp;"c"&amp;NonTriPro[[#Headers],[O]],NonTriPro[[#Headers],[O]]&amp;"c"&amp;NonTriPro[[#This Row],[Ind]]),Tirage[[Pro c Pro]:[PP]],3,FALSE)=NonTriPro[[#This Row],[Ind]],1,TRUE,0)</f>
        <v>0</v>
      </c>
      <c r="AY18" s="32" t="str" cm="1">
        <f t="array" ref="AY18">_xlfn.IFS(NonTriPro[[#This Row],[Ind]]=NonTriPro[[#Headers],[P]],"",VLOOKUP(IF(CODE(NonTriPro[[#This Row],[Ind]])&lt;CODE(NonTriPro[[#Headers],[P]]),NonTriPro[[#This Row],[Ind]]&amp;"c"&amp;NonTriPro[[#Headers],[P]],NonTriPro[[#Headers],[P]]&amp;"c"&amp;NonTriPro[[#This Row],[Ind]]),Tirage[[Pro c Pro]:[PP]],3,FALSE)=NonTriPro[[#This Row],[Ind]],1,TRUE,0)</f>
        <v/>
      </c>
      <c r="BA18" s="53">
        <v>16</v>
      </c>
      <c r="BB18" s="49" t="str">
        <v>P</v>
      </c>
      <c r="BC18" s="38" t="str">
        <v>Pro 16</v>
      </c>
      <c r="BD18" s="53">
        <v>0</v>
      </c>
      <c r="BE18" s="59">
        <v>0</v>
      </c>
      <c r="BF18" s="38" t="str">
        <v>0#0</v>
      </c>
      <c r="BG18" s="53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59" t="str">
        <v/>
      </c>
      <c r="BW18" s="49">
        <f t="shared" si="0"/>
        <v>16</v>
      </c>
      <c r="BX18" s="49">
        <f>COUNTIF(BF$3:BF$18,BF18)</f>
        <v>16</v>
      </c>
      <c r="BY18" s="49" t="b">
        <f t="shared" si="1"/>
        <v>1</v>
      </c>
      <c r="BZ18" s="63">
        <f t="shared" si="2"/>
        <v>0</v>
      </c>
      <c r="CA18" s="44"/>
      <c r="CB18" s="59">
        <f t="shared" si="3"/>
        <v>0</v>
      </c>
    </row>
    <row r="20" spans="1:80" x14ac:dyDescent="0.25">
      <c r="BD20" s="137" t="s">
        <v>73</v>
      </c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</row>
    <row r="21" spans="1:80" x14ac:dyDescent="0.25">
      <c r="BD21" s="137" t="s">
        <v>74</v>
      </c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</row>
    <row r="22" spans="1:80" x14ac:dyDescent="0.25">
      <c r="BD22" s="137" t="s">
        <v>75</v>
      </c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</row>
  </sheetData>
  <sheetProtection algorithmName="SHA-512" hashValue="EuTGuI1H9+efGpHpAsdHIZ2V3Lhti4eVNfsf4RbtlnaKP8pHG5T4akNLPa2F1kzbH1E+YCkH2q4yvwbGbnCeTg==" saltValue="aEjPB0Sk1IirW6xWpunIDw==" spinCount="100000" sheet="1" objects="1" scenarios="1" selectLockedCells="1"/>
  <mergeCells count="6">
    <mergeCell ref="BD22:BV22"/>
    <mergeCell ref="A1:F1"/>
    <mergeCell ref="AE1:AH1"/>
    <mergeCell ref="BA1:CB1"/>
    <mergeCell ref="BD20:BV20"/>
    <mergeCell ref="BD21:BV21"/>
  </mergeCells>
  <conditionalFormatting sqref="AJ3:AY18">
    <cfRule type="cellIs" dxfId="53" priority="12" operator="equal">
      <formula>""</formula>
    </cfRule>
    <cfRule type="cellIs" dxfId="52" priority="13" operator="equal">
      <formula>1</formula>
    </cfRule>
    <cfRule type="cellIs" dxfId="51" priority="14" operator="equal">
      <formula>0</formula>
    </cfRule>
  </conditionalFormatting>
  <conditionalFormatting sqref="BD3:BD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:BF18">
    <cfRule type="duplicateValues" dxfId="50" priority="10"/>
  </conditionalFormatting>
  <conditionalFormatting sqref="BE3:BE18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Z3:BZ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3:BV18">
    <cfRule type="cellIs" dxfId="49" priority="5" operator="equal">
      <formula>0</formula>
    </cfRule>
    <cfRule type="cellIs" dxfId="48" priority="6" operator="equal">
      <formula>1</formula>
    </cfRule>
    <cfRule type="cellIs" dxfId="47" priority="7" operator="equal">
      <formula>""</formula>
    </cfRule>
  </conditionalFormatting>
  <conditionalFormatting sqref="CA3:CA18">
    <cfRule type="duplicateValues" dxfId="46" priority="4"/>
  </conditionalFormatting>
  <conditionalFormatting sqref="CB3:CB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duplicateValues" dxfId="45" priority="3"/>
  </conditionalFormatting>
  <conditionalFormatting sqref="A3:F18">
    <cfRule type="expression" dxfId="44" priority="1">
      <formula>AND($BY3=TRUE,$CA3="")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7EDE-C001-484C-97E7-9329E6180F75}">
  <sheetPr codeName="Feuil5">
    <tabColor theme="9" tint="-0.249977111117893"/>
  </sheetPr>
  <dimension ref="A1:CB32"/>
  <sheetViews>
    <sheetView zoomScale="115" zoomScaleNormal="115" workbookViewId="0">
      <selection activeCell="CA4" sqref="CA4"/>
    </sheetView>
  </sheetViews>
  <sheetFormatPr baseColWidth="10" defaultRowHeight="15" x14ac:dyDescent="0.25"/>
  <cols>
    <col min="1" max="1" width="5.7109375" bestFit="1" customWidth="1"/>
    <col min="2" max="2" width="7.140625" hidden="1" customWidth="1"/>
    <col min="3" max="3" width="8.28515625" bestFit="1" customWidth="1"/>
    <col min="4" max="4" width="23.28515625" bestFit="1" customWidth="1"/>
    <col min="5" max="5" width="8.85546875" bestFit="1" customWidth="1"/>
    <col min="6" max="6" width="8.28515625" bestFit="1" customWidth="1"/>
    <col min="7" max="7" width="8" hidden="1" customWidth="1"/>
    <col min="8" max="25" width="3" hidden="1" customWidth="1"/>
    <col min="26" max="26" width="7.7109375" hidden="1" customWidth="1"/>
    <col min="27" max="27" width="3" hidden="1" customWidth="1"/>
    <col min="28" max="29" width="4.28515625" hidden="1" customWidth="1"/>
    <col min="30" max="30" width="5.140625" hidden="1" customWidth="1"/>
    <col min="31" max="31" width="11.42578125" hidden="1" customWidth="1"/>
    <col min="32" max="32" width="21.7109375" hidden="1" customWidth="1"/>
    <col min="33" max="33" width="6" hidden="1" customWidth="1"/>
    <col min="34" max="34" width="6.5703125" hidden="1" customWidth="1"/>
    <col min="35" max="35" width="10" hidden="1" customWidth="1"/>
    <col min="36" max="51" width="6.5703125" hidden="1" customWidth="1"/>
    <col min="52" max="52" width="5.140625" customWidth="1"/>
    <col min="53" max="53" width="14.7109375" bestFit="1" customWidth="1"/>
    <col min="54" max="54" width="6.28515625" customWidth="1"/>
    <col min="55" max="55" width="23" bestFit="1" customWidth="1"/>
    <col min="56" max="56" width="3.7109375" bestFit="1" customWidth="1"/>
    <col min="57" max="57" width="4.28515625" bestFit="1" customWidth="1"/>
    <col min="58" max="58" width="8" hidden="1" customWidth="1"/>
    <col min="59" max="74" width="3.42578125" customWidth="1"/>
    <col min="75" max="75" width="12.42578125" hidden="1" customWidth="1"/>
    <col min="76" max="76" width="13" hidden="1" customWidth="1"/>
    <col min="77" max="77" width="10.85546875" hidden="1" customWidth="1"/>
    <col min="78" max="78" width="8.28515625" customWidth="1"/>
    <col min="79" max="79" width="10.28515625" bestFit="1" customWidth="1"/>
    <col min="80" max="80" width="8.42578125" bestFit="1" customWidth="1"/>
  </cols>
  <sheetData>
    <row r="1" spans="1:80" ht="23.25" x14ac:dyDescent="0.35">
      <c r="A1" s="138" t="s">
        <v>68</v>
      </c>
      <c r="B1" s="139"/>
      <c r="C1" s="139"/>
      <c r="D1" s="139"/>
      <c r="E1" s="139"/>
      <c r="F1" s="140"/>
      <c r="AE1" s="138" t="s">
        <v>69</v>
      </c>
      <c r="AF1" s="139"/>
      <c r="AG1" s="139"/>
      <c r="AH1" s="139"/>
      <c r="BA1" s="138" t="s">
        <v>71</v>
      </c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40"/>
    </row>
    <row r="2" spans="1:80" ht="15.75" thickBot="1" x14ac:dyDescent="0.3">
      <c r="A2" s="72" t="s">
        <v>44</v>
      </c>
      <c r="B2" s="73" t="s">
        <v>67</v>
      </c>
      <c r="C2" s="73" t="s">
        <v>0</v>
      </c>
      <c r="D2" s="73" t="s">
        <v>1</v>
      </c>
      <c r="E2" s="73" t="s">
        <v>36</v>
      </c>
      <c r="F2" s="74" t="s">
        <v>37</v>
      </c>
      <c r="G2" s="34" t="s">
        <v>64</v>
      </c>
      <c r="H2" s="34">
        <v>1</v>
      </c>
      <c r="I2" s="34">
        <v>2</v>
      </c>
      <c r="J2" s="34">
        <v>3</v>
      </c>
      <c r="K2" s="34">
        <v>4</v>
      </c>
      <c r="L2" s="34">
        <v>5</v>
      </c>
      <c r="M2" s="34">
        <v>6</v>
      </c>
      <c r="N2" s="34">
        <v>7</v>
      </c>
      <c r="O2" s="34">
        <v>8</v>
      </c>
      <c r="P2" s="34">
        <v>9</v>
      </c>
      <c r="Q2" s="34">
        <v>10</v>
      </c>
      <c r="R2" s="34">
        <v>11</v>
      </c>
      <c r="S2" s="34">
        <v>12</v>
      </c>
      <c r="T2" s="34">
        <v>13</v>
      </c>
      <c r="U2" s="34">
        <v>14</v>
      </c>
      <c r="V2" s="34">
        <v>15</v>
      </c>
      <c r="W2" s="34">
        <v>16</v>
      </c>
      <c r="X2" s="34" t="s">
        <v>62</v>
      </c>
      <c r="Y2" s="34" t="s">
        <v>61</v>
      </c>
      <c r="Z2" s="34" t="s">
        <v>63</v>
      </c>
      <c r="AA2" s="34" t="s">
        <v>65</v>
      </c>
      <c r="AB2" s="35" t="s">
        <v>66</v>
      </c>
      <c r="AC2" s="34" t="s">
        <v>70</v>
      </c>
      <c r="AE2" s="17" t="s">
        <v>40</v>
      </c>
      <c r="AF2" s="11" t="s">
        <v>1</v>
      </c>
      <c r="AG2" s="11" t="s">
        <v>38</v>
      </c>
      <c r="AH2" s="12" t="s">
        <v>39</v>
      </c>
      <c r="AI2" t="s">
        <v>64</v>
      </c>
      <c r="AJ2" t="s">
        <v>45</v>
      </c>
      <c r="AK2" t="s">
        <v>46</v>
      </c>
      <c r="AL2" t="s">
        <v>47</v>
      </c>
      <c r="AM2" t="s">
        <v>48</v>
      </c>
      <c r="AN2" t="s">
        <v>49</v>
      </c>
      <c r="AO2" t="s">
        <v>50</v>
      </c>
      <c r="AP2" t="s">
        <v>51</v>
      </c>
      <c r="AQ2" t="s">
        <v>52</v>
      </c>
      <c r="AR2" t="s">
        <v>53</v>
      </c>
      <c r="AS2" t="s">
        <v>54</v>
      </c>
      <c r="AT2" t="s">
        <v>55</v>
      </c>
      <c r="AU2" t="s">
        <v>56</v>
      </c>
      <c r="AV2" t="s">
        <v>57</v>
      </c>
      <c r="AW2" t="s">
        <v>58</v>
      </c>
      <c r="AX2" t="s">
        <v>59</v>
      </c>
      <c r="AY2" t="s">
        <v>60</v>
      </c>
      <c r="BA2" s="69" t="s">
        <v>72</v>
      </c>
      <c r="BB2" s="70" t="s">
        <v>40</v>
      </c>
      <c r="BC2" s="70" t="s">
        <v>1</v>
      </c>
      <c r="BD2" s="70" t="s">
        <v>38</v>
      </c>
      <c r="BE2" s="70" t="s">
        <v>39</v>
      </c>
      <c r="BF2" s="70" t="s">
        <v>64</v>
      </c>
      <c r="BG2" s="70" t="s">
        <v>45</v>
      </c>
      <c r="BH2" s="70" t="s">
        <v>46</v>
      </c>
      <c r="BI2" s="70" t="s">
        <v>47</v>
      </c>
      <c r="BJ2" s="70" t="s">
        <v>48</v>
      </c>
      <c r="BK2" s="70" t="s">
        <v>49</v>
      </c>
      <c r="BL2" s="70" t="s">
        <v>50</v>
      </c>
      <c r="BM2" s="70" t="s">
        <v>51</v>
      </c>
      <c r="BN2" s="70" t="s">
        <v>52</v>
      </c>
      <c r="BO2" s="70" t="s">
        <v>53</v>
      </c>
      <c r="BP2" s="70" t="s">
        <v>54</v>
      </c>
      <c r="BQ2" s="70" t="s">
        <v>55</v>
      </c>
      <c r="BR2" s="70" t="s">
        <v>56</v>
      </c>
      <c r="BS2" s="70" t="s">
        <v>57</v>
      </c>
      <c r="BT2" s="70" t="s">
        <v>58</v>
      </c>
      <c r="BU2" s="70" t="s">
        <v>59</v>
      </c>
      <c r="BV2" s="70" t="s">
        <v>60</v>
      </c>
      <c r="BW2" s="70" t="s">
        <v>62</v>
      </c>
      <c r="BX2" s="70" t="s">
        <v>61</v>
      </c>
      <c r="BY2" s="70" t="s">
        <v>63</v>
      </c>
      <c r="BZ2" s="70" t="s">
        <v>65</v>
      </c>
      <c r="CA2" s="70" t="s">
        <v>66</v>
      </c>
      <c r="CB2" s="71" t="s">
        <v>70</v>
      </c>
    </row>
    <row r="3" spans="1:80" x14ac:dyDescent="0.25">
      <c r="A3" s="54">
        <v>1</v>
      </c>
      <c r="B3" s="55" cm="1">
        <f t="array" ref="B3:AC18">_xlfn.SORTBY(TriAm,CB3:CB18,1)</f>
        <v>1</v>
      </c>
      <c r="C3" s="55">
        <v>1</v>
      </c>
      <c r="D3" s="40" t="str">
        <v>Amateur 1</v>
      </c>
      <c r="E3" s="55">
        <v>0</v>
      </c>
      <c r="F3" s="56">
        <v>0</v>
      </c>
      <c r="G3" t="str">
        <v>0#0</v>
      </c>
      <c r="H3" t="str">
        <v/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16</v>
      </c>
      <c r="Y3">
        <v>16</v>
      </c>
      <c r="Z3" t="b">
        <v>1</v>
      </c>
      <c r="AA3">
        <v>0</v>
      </c>
      <c r="AB3">
        <v>0</v>
      </c>
      <c r="AC3">
        <v>0</v>
      </c>
      <c r="AE3" s="16">
        <v>1</v>
      </c>
      <c r="AF3" s="8" t="str">
        <f>VLOOKUP(NonTriAm[[#This Row],[Ind]],Am[],2)</f>
        <v>Amateur 1</v>
      </c>
      <c r="AG3" s="8">
        <f>COUNTIF(Tirage[VA],NonTriAm[[#This Row],[Ind]])</f>
        <v>0</v>
      </c>
      <c r="AH3" s="9">
        <f>SUMIF(Tirage[VA],NonTriAm[[#This Row],[Ind]],Tirage[Delta])-SUMIF(Tirage[PA],NonTriAm[[#This Row],[Ind]],Tirage[Delta])</f>
        <v>0</v>
      </c>
      <c r="AI3" t="str">
        <f>NonTriAm[[#This Row],[Vic]]&amp;"#"&amp;NonTriAm[[#This Row],[Avg]]</f>
        <v>0#0</v>
      </c>
      <c r="AJ3" s="32" t="str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/>
      </c>
      <c r="AK3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3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3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3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3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3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3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3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3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3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3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3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3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3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3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3" s="50">
        <v>1</v>
      </c>
      <c r="BB3" s="46" cm="1">
        <f t="array" ref="BB3:BV18">_xlfn.SORTBY(NonTriAm[],NonTriAm[Vic],-1,NonTriAm[Avg],-1,NonTriAm[Ind],1)</f>
        <v>1</v>
      </c>
      <c r="BC3" s="39" t="str">
        <v>Amateur 1</v>
      </c>
      <c r="BD3" s="54">
        <v>0</v>
      </c>
      <c r="BE3" s="56">
        <v>0</v>
      </c>
      <c r="BF3" s="46" t="str">
        <v>0#0</v>
      </c>
      <c r="BG3" s="54" t="str">
        <v/>
      </c>
      <c r="BH3" s="55">
        <v>0</v>
      </c>
      <c r="BI3" s="55">
        <v>0</v>
      </c>
      <c r="BJ3" s="55">
        <v>0</v>
      </c>
      <c r="BK3" s="55">
        <v>0</v>
      </c>
      <c r="BL3" s="55">
        <v>0</v>
      </c>
      <c r="BM3" s="55">
        <v>0</v>
      </c>
      <c r="BN3" s="55">
        <v>0</v>
      </c>
      <c r="BO3" s="55">
        <v>0</v>
      </c>
      <c r="BP3" s="55">
        <v>0</v>
      </c>
      <c r="BQ3" s="55">
        <v>0</v>
      </c>
      <c r="BR3" s="55">
        <v>0</v>
      </c>
      <c r="BS3" s="55">
        <v>0</v>
      </c>
      <c r="BT3" s="55">
        <v>0</v>
      </c>
      <c r="BU3" s="55">
        <v>0</v>
      </c>
      <c r="BV3" s="56">
        <v>0</v>
      </c>
      <c r="BW3" s="46">
        <f>COUNTIF(BD$3:BD$18,BD3)</f>
        <v>16</v>
      </c>
      <c r="BX3" s="46">
        <f>COUNTIF(BF$3:BF$18,BF3)</f>
        <v>16</v>
      </c>
      <c r="BY3" s="46" t="b">
        <f>IF(AND(BW3&gt;1,BX3&gt;1),TRUE,FALSE)</f>
        <v>1</v>
      </c>
      <c r="BZ3" s="60">
        <f>IF(NOT(BY3),BA3,)</f>
        <v>0</v>
      </c>
      <c r="CA3" s="65"/>
      <c r="CB3" s="64">
        <f>IF(BZ3=0,CA3,BZ3)</f>
        <v>0</v>
      </c>
    </row>
    <row r="4" spans="1:80" x14ac:dyDescent="0.25">
      <c r="A4" s="51">
        <v>2</v>
      </c>
      <c r="B4" s="47">
        <v>2</v>
      </c>
      <c r="C4" s="47">
        <v>2</v>
      </c>
      <c r="D4" s="37" t="str">
        <v>Amateur 2</v>
      </c>
      <c r="E4" s="47">
        <v>0</v>
      </c>
      <c r="F4" s="57">
        <v>0</v>
      </c>
      <c r="G4" t="str">
        <v>0#0</v>
      </c>
      <c r="H4">
        <v>0</v>
      </c>
      <c r="I4" t="str">
        <v/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16</v>
      </c>
      <c r="Y4">
        <v>16</v>
      </c>
      <c r="Z4" t="b">
        <v>1</v>
      </c>
      <c r="AA4">
        <v>0</v>
      </c>
      <c r="AB4">
        <v>0</v>
      </c>
      <c r="AC4">
        <v>0</v>
      </c>
      <c r="AE4" s="16">
        <v>2</v>
      </c>
      <c r="AF4" s="8" t="str">
        <f>VLOOKUP(NonTriAm[[#This Row],[Ind]],Am[],2)</f>
        <v>Amateur 2</v>
      </c>
      <c r="AG4" s="8">
        <f>COUNTIF(Tirage[VA],NonTriAm[[#This Row],[Ind]])</f>
        <v>0</v>
      </c>
      <c r="AH4" s="9">
        <f>SUMIF(Tirage[VA],NonTriAm[[#This Row],[Ind]],Tirage[Delta])-SUMIF(Tirage[PA],NonTriAm[[#This Row],[Ind]],Tirage[Delta])</f>
        <v>0</v>
      </c>
      <c r="AI4" t="str">
        <f>NonTriAm[[#This Row],[Vic]]&amp;"#"&amp;NonTriAm[[#This Row],[Avg]]</f>
        <v>0#0</v>
      </c>
      <c r="AJ4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4" s="32" t="str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/>
      </c>
      <c r="AL4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4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4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4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4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4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4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4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4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4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4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4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4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4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4" s="51">
        <v>2</v>
      </c>
      <c r="BB4" s="47">
        <v>2</v>
      </c>
      <c r="BC4" s="37" t="str">
        <v>Amateur 2</v>
      </c>
      <c r="BD4" s="51">
        <v>0</v>
      </c>
      <c r="BE4" s="57">
        <v>0</v>
      </c>
      <c r="BF4" s="47" t="str">
        <v>0#0</v>
      </c>
      <c r="BG4" s="51">
        <v>0</v>
      </c>
      <c r="BH4" s="47" t="str">
        <v/>
      </c>
      <c r="BI4" s="47">
        <v>0</v>
      </c>
      <c r="BJ4" s="47">
        <v>0</v>
      </c>
      <c r="BK4" s="47">
        <v>0</v>
      </c>
      <c r="BL4" s="47">
        <v>0</v>
      </c>
      <c r="BM4" s="47">
        <v>0</v>
      </c>
      <c r="BN4" s="47">
        <v>0</v>
      </c>
      <c r="BO4" s="47">
        <v>0</v>
      </c>
      <c r="BP4" s="47">
        <v>0</v>
      </c>
      <c r="BQ4" s="47">
        <v>0</v>
      </c>
      <c r="BR4" s="47">
        <v>0</v>
      </c>
      <c r="BS4" s="47">
        <v>0</v>
      </c>
      <c r="BT4" s="47">
        <v>0</v>
      </c>
      <c r="BU4" s="47">
        <v>0</v>
      </c>
      <c r="BV4" s="57">
        <v>0</v>
      </c>
      <c r="BW4" s="47">
        <f t="shared" ref="BW4:BW18" si="0">COUNTIF(BD$3:BD$18,BD4)</f>
        <v>16</v>
      </c>
      <c r="BX4" s="47">
        <f>COUNTIF(BF$3:BF$18,BF4)</f>
        <v>16</v>
      </c>
      <c r="BY4" s="47" t="b">
        <f t="shared" ref="BY4:BY18" si="1">IF(AND(BW4&gt;1,BX4&gt;1),TRUE,FALSE)</f>
        <v>1</v>
      </c>
      <c r="BZ4" s="61">
        <f t="shared" ref="BZ4:BZ18" si="2">IF(NOT(BY4),BA4,)</f>
        <v>0</v>
      </c>
      <c r="CA4" s="66"/>
      <c r="CB4" s="57">
        <f t="shared" ref="CB4:CB18" si="3">IF(BZ4=0,CA4,BZ4)</f>
        <v>0</v>
      </c>
    </row>
    <row r="5" spans="1:80" x14ac:dyDescent="0.25">
      <c r="A5" s="52">
        <v>3</v>
      </c>
      <c r="B5" s="48">
        <v>3</v>
      </c>
      <c r="C5" s="48">
        <v>3</v>
      </c>
      <c r="D5" s="36" t="str">
        <v>Amateur 3</v>
      </c>
      <c r="E5" s="48">
        <v>0</v>
      </c>
      <c r="F5" s="58">
        <v>0</v>
      </c>
      <c r="G5" t="str">
        <v>0#0</v>
      </c>
      <c r="H5">
        <v>0</v>
      </c>
      <c r="I5">
        <v>0</v>
      </c>
      <c r="J5" t="str">
        <v/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16</v>
      </c>
      <c r="Y5">
        <v>16</v>
      </c>
      <c r="Z5" t="b">
        <v>1</v>
      </c>
      <c r="AA5">
        <v>0</v>
      </c>
      <c r="AB5">
        <v>0</v>
      </c>
      <c r="AC5">
        <v>0</v>
      </c>
      <c r="AE5" s="16">
        <v>3</v>
      </c>
      <c r="AF5" s="8" t="str">
        <f>VLOOKUP(NonTriAm[[#This Row],[Ind]],Am[],2)</f>
        <v>Amateur 3</v>
      </c>
      <c r="AG5" s="8">
        <f>COUNTIF(Tirage[VA],NonTriAm[[#This Row],[Ind]])</f>
        <v>0</v>
      </c>
      <c r="AH5" s="9">
        <f>SUMIF(Tirage[VA],NonTriAm[[#This Row],[Ind]],Tirage[Delta])-SUMIF(Tirage[PA],NonTriAm[[#This Row],[Ind]],Tirage[Delta])</f>
        <v>0</v>
      </c>
      <c r="AI5" t="str">
        <f>NonTriAm[[#This Row],[Vic]]&amp;"#"&amp;NonTriAm[[#This Row],[Avg]]</f>
        <v>0#0</v>
      </c>
      <c r="AJ5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5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5" s="32" t="str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/>
      </c>
      <c r="AM5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5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5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5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5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5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5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5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5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5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5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5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5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5" s="52">
        <v>3</v>
      </c>
      <c r="BB5" s="48">
        <v>3</v>
      </c>
      <c r="BC5" s="36" t="str">
        <v>Amateur 3</v>
      </c>
      <c r="BD5" s="52">
        <v>0</v>
      </c>
      <c r="BE5" s="58">
        <v>0</v>
      </c>
      <c r="BF5" s="48" t="str">
        <v>0#0</v>
      </c>
      <c r="BG5" s="52">
        <v>0</v>
      </c>
      <c r="BH5" s="48">
        <v>0</v>
      </c>
      <c r="BI5" s="48" t="str">
        <v/>
      </c>
      <c r="BJ5" s="48">
        <v>0</v>
      </c>
      <c r="BK5" s="48">
        <v>0</v>
      </c>
      <c r="BL5" s="48">
        <v>0</v>
      </c>
      <c r="BM5" s="48">
        <v>0</v>
      </c>
      <c r="BN5" s="48">
        <v>0</v>
      </c>
      <c r="BO5" s="48">
        <v>0</v>
      </c>
      <c r="BP5" s="48">
        <v>0</v>
      </c>
      <c r="BQ5" s="48">
        <v>0</v>
      </c>
      <c r="BR5" s="48">
        <v>0</v>
      </c>
      <c r="BS5" s="48">
        <v>0</v>
      </c>
      <c r="BT5" s="48">
        <v>0</v>
      </c>
      <c r="BU5" s="48">
        <v>0</v>
      </c>
      <c r="BV5" s="58">
        <v>0</v>
      </c>
      <c r="BW5" s="48">
        <f t="shared" si="0"/>
        <v>16</v>
      </c>
      <c r="BX5" s="48">
        <f t="shared" ref="BX5:BX17" si="4">COUNTIF(BF$3:BF$18,BF5)</f>
        <v>16</v>
      </c>
      <c r="BY5" s="48" t="b">
        <f t="shared" si="1"/>
        <v>1</v>
      </c>
      <c r="BZ5" s="62">
        <f t="shared" si="2"/>
        <v>0</v>
      </c>
      <c r="CA5" s="67"/>
      <c r="CB5" s="58">
        <f t="shared" si="3"/>
        <v>0</v>
      </c>
    </row>
    <row r="6" spans="1:80" x14ac:dyDescent="0.25">
      <c r="A6" s="51">
        <v>4</v>
      </c>
      <c r="B6" s="47">
        <v>4</v>
      </c>
      <c r="C6" s="47">
        <v>4</v>
      </c>
      <c r="D6" s="37" t="str">
        <v>Amateur 4</v>
      </c>
      <c r="E6" s="47">
        <v>0</v>
      </c>
      <c r="F6" s="57">
        <v>0</v>
      </c>
      <c r="G6" t="str">
        <v>0#0</v>
      </c>
      <c r="H6">
        <v>0</v>
      </c>
      <c r="I6">
        <v>0</v>
      </c>
      <c r="J6">
        <v>0</v>
      </c>
      <c r="K6" t="str">
        <v/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16</v>
      </c>
      <c r="Y6">
        <v>16</v>
      </c>
      <c r="Z6" t="b">
        <v>1</v>
      </c>
      <c r="AA6">
        <v>0</v>
      </c>
      <c r="AB6">
        <v>0</v>
      </c>
      <c r="AC6">
        <v>0</v>
      </c>
      <c r="AE6" s="16">
        <v>4</v>
      </c>
      <c r="AF6" s="8" t="str">
        <f>VLOOKUP(NonTriAm[[#This Row],[Ind]],Am[],2)</f>
        <v>Amateur 4</v>
      </c>
      <c r="AG6" s="8">
        <f>COUNTIF(Tirage[VA],NonTriAm[[#This Row],[Ind]])</f>
        <v>0</v>
      </c>
      <c r="AH6" s="9">
        <f>SUMIF(Tirage[VA],NonTriAm[[#This Row],[Ind]],Tirage[Delta])-SUMIF(Tirage[PA],NonTriAm[[#This Row],[Ind]],Tirage[Delta])</f>
        <v>0</v>
      </c>
      <c r="AI6" t="str">
        <f>NonTriAm[[#This Row],[Vic]]&amp;"#"&amp;NonTriAm[[#This Row],[Avg]]</f>
        <v>0#0</v>
      </c>
      <c r="AJ6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6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6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6" s="32" t="str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/>
      </c>
      <c r="AN6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6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6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6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6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6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6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6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6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6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6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6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6" s="51">
        <v>4</v>
      </c>
      <c r="BB6" s="47">
        <v>4</v>
      </c>
      <c r="BC6" s="37" t="str">
        <v>Amateur 4</v>
      </c>
      <c r="BD6" s="51">
        <v>0</v>
      </c>
      <c r="BE6" s="57">
        <v>0</v>
      </c>
      <c r="BF6" s="47" t="str">
        <v>0#0</v>
      </c>
      <c r="BG6" s="51">
        <v>0</v>
      </c>
      <c r="BH6" s="47">
        <v>0</v>
      </c>
      <c r="BI6" s="47">
        <v>0</v>
      </c>
      <c r="BJ6" s="47" t="str">
        <v/>
      </c>
      <c r="BK6" s="47">
        <v>0</v>
      </c>
      <c r="BL6" s="47">
        <v>0</v>
      </c>
      <c r="BM6" s="47">
        <v>0</v>
      </c>
      <c r="BN6" s="47">
        <v>0</v>
      </c>
      <c r="BO6" s="47">
        <v>0</v>
      </c>
      <c r="BP6" s="47">
        <v>0</v>
      </c>
      <c r="BQ6" s="47">
        <v>0</v>
      </c>
      <c r="BR6" s="47">
        <v>0</v>
      </c>
      <c r="BS6" s="47">
        <v>0</v>
      </c>
      <c r="BT6" s="47">
        <v>0</v>
      </c>
      <c r="BU6" s="47">
        <v>0</v>
      </c>
      <c r="BV6" s="57">
        <v>0</v>
      </c>
      <c r="BW6" s="47">
        <f t="shared" si="0"/>
        <v>16</v>
      </c>
      <c r="BX6" s="47">
        <f t="shared" si="4"/>
        <v>16</v>
      </c>
      <c r="BY6" s="47" t="b">
        <f t="shared" si="1"/>
        <v>1</v>
      </c>
      <c r="BZ6" s="61">
        <f t="shared" si="2"/>
        <v>0</v>
      </c>
      <c r="CA6" s="66"/>
      <c r="CB6" s="57">
        <f t="shared" si="3"/>
        <v>0</v>
      </c>
    </row>
    <row r="7" spans="1:80" x14ac:dyDescent="0.25">
      <c r="A7" s="52">
        <v>5</v>
      </c>
      <c r="B7" s="48">
        <v>5</v>
      </c>
      <c r="C7" s="48">
        <v>5</v>
      </c>
      <c r="D7" s="36" t="str">
        <v>Amateur 5</v>
      </c>
      <c r="E7" s="48">
        <v>0</v>
      </c>
      <c r="F7" s="58">
        <v>0</v>
      </c>
      <c r="G7" t="str">
        <v>0#0</v>
      </c>
      <c r="H7">
        <v>0</v>
      </c>
      <c r="I7">
        <v>0</v>
      </c>
      <c r="J7">
        <v>0</v>
      </c>
      <c r="K7">
        <v>0</v>
      </c>
      <c r="L7" t="str">
        <v/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16</v>
      </c>
      <c r="Y7">
        <v>16</v>
      </c>
      <c r="Z7" t="b">
        <v>1</v>
      </c>
      <c r="AA7">
        <v>0</v>
      </c>
      <c r="AB7">
        <v>0</v>
      </c>
      <c r="AC7">
        <v>0</v>
      </c>
      <c r="AE7" s="16">
        <v>5</v>
      </c>
      <c r="AF7" s="8" t="str">
        <f>VLOOKUP(NonTriAm[[#This Row],[Ind]],Am[],2)</f>
        <v>Amateur 5</v>
      </c>
      <c r="AG7" s="8">
        <f>COUNTIF(Tirage[VA],NonTriAm[[#This Row],[Ind]])</f>
        <v>0</v>
      </c>
      <c r="AH7" s="9">
        <f>SUMIF(Tirage[VA],NonTriAm[[#This Row],[Ind]],Tirage[Delta])-SUMIF(Tirage[PA],NonTriAm[[#This Row],[Ind]],Tirage[Delta])</f>
        <v>0</v>
      </c>
      <c r="AI7" t="str">
        <f>NonTriAm[[#This Row],[Vic]]&amp;"#"&amp;NonTriAm[[#This Row],[Avg]]</f>
        <v>0#0</v>
      </c>
      <c r="AJ7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7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7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7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7" s="32" t="str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/>
      </c>
      <c r="AO7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7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7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7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7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7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7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7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7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7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7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7" s="52">
        <v>5</v>
      </c>
      <c r="BB7" s="48">
        <v>5</v>
      </c>
      <c r="BC7" s="36" t="str">
        <v>Amateur 5</v>
      </c>
      <c r="BD7" s="52">
        <v>0</v>
      </c>
      <c r="BE7" s="58">
        <v>0</v>
      </c>
      <c r="BF7" s="48" t="str">
        <v>0#0</v>
      </c>
      <c r="BG7" s="52">
        <v>0</v>
      </c>
      <c r="BH7" s="48">
        <v>0</v>
      </c>
      <c r="BI7" s="48">
        <v>0</v>
      </c>
      <c r="BJ7" s="48">
        <v>0</v>
      </c>
      <c r="BK7" s="48" t="str">
        <v/>
      </c>
      <c r="BL7" s="48">
        <v>0</v>
      </c>
      <c r="BM7" s="48">
        <v>0</v>
      </c>
      <c r="BN7" s="48">
        <v>0</v>
      </c>
      <c r="BO7" s="48">
        <v>0</v>
      </c>
      <c r="BP7" s="48">
        <v>0</v>
      </c>
      <c r="BQ7" s="48">
        <v>0</v>
      </c>
      <c r="BR7" s="48">
        <v>0</v>
      </c>
      <c r="BS7" s="48">
        <v>0</v>
      </c>
      <c r="BT7" s="48">
        <v>0</v>
      </c>
      <c r="BU7" s="48">
        <v>0</v>
      </c>
      <c r="BV7" s="58">
        <v>0</v>
      </c>
      <c r="BW7" s="48">
        <f t="shared" si="0"/>
        <v>16</v>
      </c>
      <c r="BX7" s="48">
        <f t="shared" si="4"/>
        <v>16</v>
      </c>
      <c r="BY7" s="48" t="b">
        <f t="shared" si="1"/>
        <v>1</v>
      </c>
      <c r="BZ7" s="62">
        <f t="shared" si="2"/>
        <v>0</v>
      </c>
      <c r="CA7" s="67"/>
      <c r="CB7" s="58">
        <f t="shared" si="3"/>
        <v>0</v>
      </c>
    </row>
    <row r="8" spans="1:80" x14ac:dyDescent="0.25">
      <c r="A8" s="51">
        <v>6</v>
      </c>
      <c r="B8" s="47">
        <v>6</v>
      </c>
      <c r="C8" s="47">
        <v>6</v>
      </c>
      <c r="D8" s="37" t="str">
        <v>Amateur 6</v>
      </c>
      <c r="E8" s="47">
        <v>0</v>
      </c>
      <c r="F8" s="57">
        <v>0</v>
      </c>
      <c r="G8" t="str">
        <v>0#0</v>
      </c>
      <c r="H8">
        <v>0</v>
      </c>
      <c r="I8">
        <v>0</v>
      </c>
      <c r="J8">
        <v>0</v>
      </c>
      <c r="K8">
        <v>0</v>
      </c>
      <c r="L8">
        <v>0</v>
      </c>
      <c r="M8" t="str">
        <v/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16</v>
      </c>
      <c r="Y8">
        <v>16</v>
      </c>
      <c r="Z8" t="b">
        <v>1</v>
      </c>
      <c r="AA8">
        <v>0</v>
      </c>
      <c r="AB8">
        <v>0</v>
      </c>
      <c r="AC8">
        <v>0</v>
      </c>
      <c r="AE8" s="16">
        <v>6</v>
      </c>
      <c r="AF8" s="8" t="str">
        <f>VLOOKUP(NonTriAm[[#This Row],[Ind]],Am[],2)</f>
        <v>Amateur 6</v>
      </c>
      <c r="AG8" s="8">
        <f>COUNTIF(Tirage[VA],NonTriAm[[#This Row],[Ind]])</f>
        <v>0</v>
      </c>
      <c r="AH8" s="9">
        <f>SUMIF(Tirage[VA],NonTriAm[[#This Row],[Ind]],Tirage[Delta])-SUMIF(Tirage[PA],NonTriAm[[#This Row],[Ind]],Tirage[Delta])</f>
        <v>0</v>
      </c>
      <c r="AI8" t="str">
        <f>NonTriAm[[#This Row],[Vic]]&amp;"#"&amp;NonTriAm[[#This Row],[Avg]]</f>
        <v>0#0</v>
      </c>
      <c r="AJ8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8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8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8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8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8" s="32" t="str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/>
      </c>
      <c r="AP8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8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8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8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8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8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8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8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8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8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8" s="51">
        <v>6</v>
      </c>
      <c r="BB8" s="47">
        <v>6</v>
      </c>
      <c r="BC8" s="37" t="str">
        <v>Amateur 6</v>
      </c>
      <c r="BD8" s="51">
        <v>0</v>
      </c>
      <c r="BE8" s="57">
        <v>0</v>
      </c>
      <c r="BF8" s="47" t="str">
        <v>0#0</v>
      </c>
      <c r="BG8" s="51">
        <v>0</v>
      </c>
      <c r="BH8" s="47">
        <v>0</v>
      </c>
      <c r="BI8" s="47">
        <v>0</v>
      </c>
      <c r="BJ8" s="47">
        <v>0</v>
      </c>
      <c r="BK8" s="47">
        <v>0</v>
      </c>
      <c r="BL8" s="47" t="str">
        <v/>
      </c>
      <c r="BM8" s="47">
        <v>0</v>
      </c>
      <c r="BN8" s="47">
        <v>0</v>
      </c>
      <c r="BO8" s="47">
        <v>0</v>
      </c>
      <c r="BP8" s="47">
        <v>0</v>
      </c>
      <c r="BQ8" s="47">
        <v>0</v>
      </c>
      <c r="BR8" s="47">
        <v>0</v>
      </c>
      <c r="BS8" s="47">
        <v>0</v>
      </c>
      <c r="BT8" s="47">
        <v>0</v>
      </c>
      <c r="BU8" s="47">
        <v>0</v>
      </c>
      <c r="BV8" s="57">
        <v>0</v>
      </c>
      <c r="BW8" s="47">
        <f t="shared" si="0"/>
        <v>16</v>
      </c>
      <c r="BX8" s="47">
        <f t="shared" si="4"/>
        <v>16</v>
      </c>
      <c r="BY8" s="47" t="b">
        <f t="shared" si="1"/>
        <v>1</v>
      </c>
      <c r="BZ8" s="61">
        <f t="shared" si="2"/>
        <v>0</v>
      </c>
      <c r="CA8" s="66"/>
      <c r="CB8" s="57">
        <f t="shared" si="3"/>
        <v>0</v>
      </c>
    </row>
    <row r="9" spans="1:80" x14ac:dyDescent="0.25">
      <c r="A9" s="52">
        <v>7</v>
      </c>
      <c r="B9" s="48">
        <v>7</v>
      </c>
      <c r="C9" s="48">
        <v>7</v>
      </c>
      <c r="D9" s="36" t="str">
        <v>Amateur 7</v>
      </c>
      <c r="E9" s="48">
        <v>0</v>
      </c>
      <c r="F9" s="58">
        <v>0</v>
      </c>
      <c r="G9" t="str">
        <v>0#0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t="str">
        <v/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16</v>
      </c>
      <c r="Y9">
        <v>16</v>
      </c>
      <c r="Z9" t="b">
        <v>1</v>
      </c>
      <c r="AA9">
        <v>0</v>
      </c>
      <c r="AB9">
        <v>0</v>
      </c>
      <c r="AC9">
        <v>0</v>
      </c>
      <c r="AE9" s="16">
        <v>7</v>
      </c>
      <c r="AF9" s="8" t="str">
        <f>VLOOKUP(NonTriAm[[#This Row],[Ind]],Am[],2)</f>
        <v>Amateur 7</v>
      </c>
      <c r="AG9" s="8">
        <f>COUNTIF(Tirage[VA],NonTriAm[[#This Row],[Ind]])</f>
        <v>0</v>
      </c>
      <c r="AH9" s="9">
        <f>SUMIF(Tirage[VA],NonTriAm[[#This Row],[Ind]],Tirage[Delta])-SUMIF(Tirage[PA],NonTriAm[[#This Row],[Ind]],Tirage[Delta])</f>
        <v>0</v>
      </c>
      <c r="AI9" t="str">
        <f>NonTriAm[[#This Row],[Vic]]&amp;"#"&amp;NonTriAm[[#This Row],[Avg]]</f>
        <v>0#0</v>
      </c>
      <c r="AJ9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9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9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9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9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9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9" s="32" t="str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/>
      </c>
      <c r="AQ9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9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9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9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9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9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9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9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9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9" s="52">
        <v>7</v>
      </c>
      <c r="BB9" s="48">
        <v>7</v>
      </c>
      <c r="BC9" s="36" t="str">
        <v>Amateur 7</v>
      </c>
      <c r="BD9" s="52">
        <v>0</v>
      </c>
      <c r="BE9" s="58">
        <v>0</v>
      </c>
      <c r="BF9" s="48" t="str">
        <v>0#0</v>
      </c>
      <c r="BG9" s="52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 t="str">
        <v/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58">
        <v>0</v>
      </c>
      <c r="BW9" s="48">
        <f t="shared" si="0"/>
        <v>16</v>
      </c>
      <c r="BX9" s="48">
        <f t="shared" si="4"/>
        <v>16</v>
      </c>
      <c r="BY9" s="48" t="b">
        <f t="shared" si="1"/>
        <v>1</v>
      </c>
      <c r="BZ9" s="62">
        <f t="shared" si="2"/>
        <v>0</v>
      </c>
      <c r="CA9" s="67"/>
      <c r="CB9" s="58">
        <f t="shared" si="3"/>
        <v>0</v>
      </c>
    </row>
    <row r="10" spans="1:80" x14ac:dyDescent="0.25">
      <c r="A10" s="51">
        <v>8</v>
      </c>
      <c r="B10" s="47">
        <v>8</v>
      </c>
      <c r="C10" s="47">
        <v>8</v>
      </c>
      <c r="D10" s="37" t="str">
        <v>Amateur 8</v>
      </c>
      <c r="E10" s="47">
        <v>0</v>
      </c>
      <c r="F10" s="57">
        <v>0</v>
      </c>
      <c r="G10" t="str">
        <v>0#0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t="str">
        <v/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16</v>
      </c>
      <c r="Y10">
        <v>16</v>
      </c>
      <c r="Z10" t="b">
        <v>1</v>
      </c>
      <c r="AA10">
        <v>0</v>
      </c>
      <c r="AB10">
        <v>0</v>
      </c>
      <c r="AC10">
        <v>0</v>
      </c>
      <c r="AE10" s="16">
        <v>8</v>
      </c>
      <c r="AF10" s="8" t="str">
        <f>VLOOKUP(NonTriAm[[#This Row],[Ind]],Am[],2)</f>
        <v>Amateur 8</v>
      </c>
      <c r="AG10" s="8">
        <f>COUNTIF(Tirage[VA],NonTriAm[[#This Row],[Ind]])</f>
        <v>0</v>
      </c>
      <c r="AH10" s="9">
        <f>SUMIF(Tirage[VA],NonTriAm[[#This Row],[Ind]],Tirage[Delta])-SUMIF(Tirage[PA],NonTriAm[[#This Row],[Ind]],Tirage[Delta])</f>
        <v>0</v>
      </c>
      <c r="AI10" t="str">
        <f>NonTriAm[[#This Row],[Vic]]&amp;"#"&amp;NonTriAm[[#This Row],[Avg]]</f>
        <v>0#0</v>
      </c>
      <c r="AJ10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0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0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0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0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0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0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0" s="32" t="str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/>
      </c>
      <c r="AR10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0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0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0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0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0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0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0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0" s="51">
        <v>8</v>
      </c>
      <c r="BB10" s="47">
        <v>8</v>
      </c>
      <c r="BC10" s="37" t="str">
        <v>Amateur 8</v>
      </c>
      <c r="BD10" s="51">
        <v>0</v>
      </c>
      <c r="BE10" s="57">
        <v>0</v>
      </c>
      <c r="BF10" s="47" t="str">
        <v>0#0</v>
      </c>
      <c r="BG10" s="51">
        <v>0</v>
      </c>
      <c r="BH10" s="47">
        <v>0</v>
      </c>
      <c r="BI10" s="47">
        <v>0</v>
      </c>
      <c r="BJ10" s="47">
        <v>0</v>
      </c>
      <c r="BK10" s="47">
        <v>0</v>
      </c>
      <c r="BL10" s="47">
        <v>0</v>
      </c>
      <c r="BM10" s="47">
        <v>0</v>
      </c>
      <c r="BN10" s="47" t="str">
        <v/>
      </c>
      <c r="BO10" s="47">
        <v>0</v>
      </c>
      <c r="BP10" s="47">
        <v>0</v>
      </c>
      <c r="BQ10" s="47">
        <v>0</v>
      </c>
      <c r="BR10" s="47">
        <v>0</v>
      </c>
      <c r="BS10" s="47">
        <v>0</v>
      </c>
      <c r="BT10" s="47">
        <v>0</v>
      </c>
      <c r="BU10" s="47">
        <v>0</v>
      </c>
      <c r="BV10" s="57">
        <v>0</v>
      </c>
      <c r="BW10" s="47">
        <f t="shared" si="0"/>
        <v>16</v>
      </c>
      <c r="BX10" s="47">
        <f t="shared" si="4"/>
        <v>16</v>
      </c>
      <c r="BY10" s="47" t="b">
        <f t="shared" si="1"/>
        <v>1</v>
      </c>
      <c r="BZ10" s="61">
        <f t="shared" si="2"/>
        <v>0</v>
      </c>
      <c r="CA10" s="66"/>
      <c r="CB10" s="57">
        <f t="shared" si="3"/>
        <v>0</v>
      </c>
    </row>
    <row r="11" spans="1:80" x14ac:dyDescent="0.25">
      <c r="A11" s="52">
        <v>9</v>
      </c>
      <c r="B11" s="48">
        <v>9</v>
      </c>
      <c r="C11" s="48">
        <v>9</v>
      </c>
      <c r="D11" s="36" t="str">
        <v>Amateur 9</v>
      </c>
      <c r="E11" s="48">
        <v>0</v>
      </c>
      <c r="F11" s="58">
        <v>0</v>
      </c>
      <c r="G11" t="str">
        <v>0#0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 t="str">
        <v/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16</v>
      </c>
      <c r="Y11">
        <v>16</v>
      </c>
      <c r="Z11" t="b">
        <v>1</v>
      </c>
      <c r="AA11">
        <v>0</v>
      </c>
      <c r="AB11">
        <v>0</v>
      </c>
      <c r="AC11">
        <v>0</v>
      </c>
      <c r="AE11" s="16">
        <v>9</v>
      </c>
      <c r="AF11" s="8" t="str">
        <f>VLOOKUP(NonTriAm[[#This Row],[Ind]],Am[],2)</f>
        <v>Amateur 9</v>
      </c>
      <c r="AG11" s="8">
        <f>COUNTIF(Tirage[VA],NonTriAm[[#This Row],[Ind]])</f>
        <v>0</v>
      </c>
      <c r="AH11" s="9">
        <f>SUMIF(Tirage[VA],NonTriAm[[#This Row],[Ind]],Tirage[Delta])-SUMIF(Tirage[PA],NonTriAm[[#This Row],[Ind]],Tirage[Delta])</f>
        <v>0</v>
      </c>
      <c r="AI11" t="str">
        <f>NonTriAm[[#This Row],[Vic]]&amp;"#"&amp;NonTriAm[[#This Row],[Avg]]</f>
        <v>0#0</v>
      </c>
      <c r="AJ11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1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1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1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1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1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1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1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1" s="32" t="str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/>
      </c>
      <c r="AS11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1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1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1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1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1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1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1" s="52">
        <v>9</v>
      </c>
      <c r="BB11" s="48">
        <v>9</v>
      </c>
      <c r="BC11" s="36" t="str">
        <v>Amateur 9</v>
      </c>
      <c r="BD11" s="52">
        <v>0</v>
      </c>
      <c r="BE11" s="58">
        <v>0</v>
      </c>
      <c r="BF11" s="48" t="str">
        <v>0#0</v>
      </c>
      <c r="BG11" s="52">
        <v>0</v>
      </c>
      <c r="BH11" s="48">
        <v>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 t="str">
        <v/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58">
        <v>0</v>
      </c>
      <c r="BW11" s="48">
        <f t="shared" si="0"/>
        <v>16</v>
      </c>
      <c r="BX11" s="48">
        <f t="shared" si="4"/>
        <v>16</v>
      </c>
      <c r="BY11" s="48" t="b">
        <f t="shared" si="1"/>
        <v>1</v>
      </c>
      <c r="BZ11" s="62">
        <f t="shared" si="2"/>
        <v>0</v>
      </c>
      <c r="CA11" s="67"/>
      <c r="CB11" s="58">
        <f t="shared" si="3"/>
        <v>0</v>
      </c>
    </row>
    <row r="12" spans="1:80" x14ac:dyDescent="0.25">
      <c r="A12" s="51">
        <v>10</v>
      </c>
      <c r="B12" s="47">
        <v>10</v>
      </c>
      <c r="C12" s="47">
        <v>10</v>
      </c>
      <c r="D12" s="37" t="str">
        <v>Amateur 10</v>
      </c>
      <c r="E12" s="47">
        <v>0</v>
      </c>
      <c r="F12" s="57">
        <v>0</v>
      </c>
      <c r="G12" t="str">
        <v>0#0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tr">
        <v/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16</v>
      </c>
      <c r="Y12">
        <v>16</v>
      </c>
      <c r="Z12" t="b">
        <v>1</v>
      </c>
      <c r="AA12">
        <v>0</v>
      </c>
      <c r="AB12">
        <v>0</v>
      </c>
      <c r="AC12">
        <v>0</v>
      </c>
      <c r="AE12" s="16">
        <v>10</v>
      </c>
      <c r="AF12" s="8" t="str">
        <f>VLOOKUP(NonTriAm[[#This Row],[Ind]],Am[],2)</f>
        <v>Amateur 10</v>
      </c>
      <c r="AG12" s="8">
        <f>COUNTIF(Tirage[VA],NonTriAm[[#This Row],[Ind]])</f>
        <v>0</v>
      </c>
      <c r="AH12" s="9">
        <f>SUMIF(Tirage[VA],NonTriAm[[#This Row],[Ind]],Tirage[Delta])-SUMIF(Tirage[PA],NonTriAm[[#This Row],[Ind]],Tirage[Delta])</f>
        <v>0</v>
      </c>
      <c r="AI12" t="str">
        <f>NonTriAm[[#This Row],[Vic]]&amp;"#"&amp;NonTriAm[[#This Row],[Avg]]</f>
        <v>0#0</v>
      </c>
      <c r="AJ12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2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2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2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2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2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2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2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2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2" s="32" t="str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/>
      </c>
      <c r="AT12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2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2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2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2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2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2" s="51">
        <v>10</v>
      </c>
      <c r="BB12" s="47">
        <v>10</v>
      </c>
      <c r="BC12" s="37" t="str">
        <v>Amateur 10</v>
      </c>
      <c r="BD12" s="51">
        <v>0</v>
      </c>
      <c r="BE12" s="57">
        <v>0</v>
      </c>
      <c r="BF12" s="47" t="str">
        <v>0#0</v>
      </c>
      <c r="BG12" s="51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 t="str">
        <v/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57">
        <v>0</v>
      </c>
      <c r="BW12" s="47">
        <f t="shared" si="0"/>
        <v>16</v>
      </c>
      <c r="BX12" s="47">
        <f t="shared" si="4"/>
        <v>16</v>
      </c>
      <c r="BY12" s="47" t="b">
        <f t="shared" si="1"/>
        <v>1</v>
      </c>
      <c r="BZ12" s="61">
        <f t="shared" si="2"/>
        <v>0</v>
      </c>
      <c r="CA12" s="66"/>
      <c r="CB12" s="57">
        <f t="shared" si="3"/>
        <v>0</v>
      </c>
    </row>
    <row r="13" spans="1:80" x14ac:dyDescent="0.25">
      <c r="A13" s="52">
        <v>11</v>
      </c>
      <c r="B13" s="48">
        <v>11</v>
      </c>
      <c r="C13" s="48">
        <v>11</v>
      </c>
      <c r="D13" s="36" t="str">
        <v>Amateur 11</v>
      </c>
      <c r="E13" s="48">
        <v>0</v>
      </c>
      <c r="F13" s="58">
        <v>0</v>
      </c>
      <c r="G13" t="str">
        <v>0#0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tr">
        <v/>
      </c>
      <c r="S13">
        <v>0</v>
      </c>
      <c r="T13">
        <v>0</v>
      </c>
      <c r="U13">
        <v>0</v>
      </c>
      <c r="V13">
        <v>0</v>
      </c>
      <c r="W13">
        <v>0</v>
      </c>
      <c r="X13">
        <v>16</v>
      </c>
      <c r="Y13">
        <v>16</v>
      </c>
      <c r="Z13" t="b">
        <v>1</v>
      </c>
      <c r="AA13">
        <v>0</v>
      </c>
      <c r="AB13">
        <v>0</v>
      </c>
      <c r="AC13">
        <v>0</v>
      </c>
      <c r="AE13" s="16">
        <v>11</v>
      </c>
      <c r="AF13" s="8" t="str">
        <f>VLOOKUP(NonTriAm[[#This Row],[Ind]],Am[],2)</f>
        <v>Amateur 11</v>
      </c>
      <c r="AG13" s="8">
        <f>COUNTIF(Tirage[VA],NonTriAm[[#This Row],[Ind]])</f>
        <v>0</v>
      </c>
      <c r="AH13" s="9">
        <f>SUMIF(Tirage[VA],NonTriAm[[#This Row],[Ind]],Tirage[Delta])-SUMIF(Tirage[PA],NonTriAm[[#This Row],[Ind]],Tirage[Delta])</f>
        <v>0</v>
      </c>
      <c r="AI13" t="str">
        <f>NonTriAm[[#This Row],[Vic]]&amp;"#"&amp;NonTriAm[[#This Row],[Avg]]</f>
        <v>0#0</v>
      </c>
      <c r="AJ13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3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3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3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3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3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3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3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3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3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3" s="32" t="str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/>
      </c>
      <c r="AU13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3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3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3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3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3" s="52">
        <v>11</v>
      </c>
      <c r="BB13" s="48">
        <v>11</v>
      </c>
      <c r="BC13" s="36" t="str">
        <v>Amateur 11</v>
      </c>
      <c r="BD13" s="52">
        <v>0</v>
      </c>
      <c r="BE13" s="58">
        <v>0</v>
      </c>
      <c r="BF13" s="48" t="str">
        <v>0#0</v>
      </c>
      <c r="BG13" s="52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 t="str">
        <v/>
      </c>
      <c r="BR13" s="48">
        <v>0</v>
      </c>
      <c r="BS13" s="48">
        <v>0</v>
      </c>
      <c r="BT13" s="48">
        <v>0</v>
      </c>
      <c r="BU13" s="48">
        <v>0</v>
      </c>
      <c r="BV13" s="58">
        <v>0</v>
      </c>
      <c r="BW13" s="48">
        <f t="shared" si="0"/>
        <v>16</v>
      </c>
      <c r="BX13" s="48">
        <f t="shared" si="4"/>
        <v>16</v>
      </c>
      <c r="BY13" s="48" t="b">
        <f t="shared" si="1"/>
        <v>1</v>
      </c>
      <c r="BZ13" s="62">
        <f t="shared" si="2"/>
        <v>0</v>
      </c>
      <c r="CA13" s="67"/>
      <c r="CB13" s="58">
        <f t="shared" si="3"/>
        <v>0</v>
      </c>
    </row>
    <row r="14" spans="1:80" x14ac:dyDescent="0.25">
      <c r="A14" s="51">
        <v>12</v>
      </c>
      <c r="B14" s="47">
        <v>12</v>
      </c>
      <c r="C14" s="47">
        <v>12</v>
      </c>
      <c r="D14" s="37" t="str">
        <v>Amateur 12</v>
      </c>
      <c r="E14" s="47">
        <v>0</v>
      </c>
      <c r="F14" s="57">
        <v>0</v>
      </c>
      <c r="G14" t="str">
        <v>0#0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 t="str">
        <v/>
      </c>
      <c r="T14">
        <v>0</v>
      </c>
      <c r="U14">
        <v>0</v>
      </c>
      <c r="V14">
        <v>0</v>
      </c>
      <c r="W14">
        <v>0</v>
      </c>
      <c r="X14">
        <v>16</v>
      </c>
      <c r="Y14">
        <v>16</v>
      </c>
      <c r="Z14" t="b">
        <v>1</v>
      </c>
      <c r="AA14">
        <v>0</v>
      </c>
      <c r="AB14">
        <v>0</v>
      </c>
      <c r="AC14">
        <v>0</v>
      </c>
      <c r="AE14" s="16">
        <v>12</v>
      </c>
      <c r="AF14" s="8" t="str">
        <f>VLOOKUP(NonTriAm[[#This Row],[Ind]],Am[],2)</f>
        <v>Amateur 12</v>
      </c>
      <c r="AG14" s="8">
        <f>COUNTIF(Tirage[VA],NonTriAm[[#This Row],[Ind]])</f>
        <v>0</v>
      </c>
      <c r="AH14" s="9">
        <f>SUMIF(Tirage[VA],NonTriAm[[#This Row],[Ind]],Tirage[Delta])-SUMIF(Tirage[PA],NonTriAm[[#This Row],[Ind]],Tirage[Delta])</f>
        <v>0</v>
      </c>
      <c r="AI14" t="str">
        <f>NonTriAm[[#This Row],[Vic]]&amp;"#"&amp;NonTriAm[[#This Row],[Avg]]</f>
        <v>0#0</v>
      </c>
      <c r="AJ14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4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4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4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4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4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4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4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4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4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4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4" s="32" t="str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/>
      </c>
      <c r="AV14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4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4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4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4" s="51">
        <v>12</v>
      </c>
      <c r="BB14" s="47">
        <v>12</v>
      </c>
      <c r="BC14" s="37" t="str">
        <v>Amateur 12</v>
      </c>
      <c r="BD14" s="51">
        <v>0</v>
      </c>
      <c r="BE14" s="57">
        <v>0</v>
      </c>
      <c r="BF14" s="47" t="str">
        <v>0#0</v>
      </c>
      <c r="BG14" s="51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0</v>
      </c>
      <c r="BR14" s="47" t="str">
        <v/>
      </c>
      <c r="BS14" s="47">
        <v>0</v>
      </c>
      <c r="BT14" s="47">
        <v>0</v>
      </c>
      <c r="BU14" s="47">
        <v>0</v>
      </c>
      <c r="BV14" s="57">
        <v>0</v>
      </c>
      <c r="BW14" s="47">
        <f t="shared" si="0"/>
        <v>16</v>
      </c>
      <c r="BX14" s="47">
        <f t="shared" si="4"/>
        <v>16</v>
      </c>
      <c r="BY14" s="47" t="b">
        <f t="shared" si="1"/>
        <v>1</v>
      </c>
      <c r="BZ14" s="61">
        <f t="shared" si="2"/>
        <v>0</v>
      </c>
      <c r="CA14" s="66"/>
      <c r="CB14" s="57">
        <f t="shared" si="3"/>
        <v>0</v>
      </c>
    </row>
    <row r="15" spans="1:80" x14ac:dyDescent="0.25">
      <c r="A15" s="52">
        <v>13</v>
      </c>
      <c r="B15" s="48">
        <v>13</v>
      </c>
      <c r="C15" s="48">
        <v>13</v>
      </c>
      <c r="D15" s="36" t="str">
        <v>Amateur 13</v>
      </c>
      <c r="E15" s="48">
        <v>0</v>
      </c>
      <c r="F15" s="58">
        <v>0</v>
      </c>
      <c r="G15" t="str">
        <v>0#0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t="str">
        <v/>
      </c>
      <c r="U15">
        <v>0</v>
      </c>
      <c r="V15">
        <v>0</v>
      </c>
      <c r="W15">
        <v>0</v>
      </c>
      <c r="X15">
        <v>16</v>
      </c>
      <c r="Y15">
        <v>16</v>
      </c>
      <c r="Z15" t="b">
        <v>1</v>
      </c>
      <c r="AA15">
        <v>0</v>
      </c>
      <c r="AB15">
        <v>0</v>
      </c>
      <c r="AC15">
        <v>0</v>
      </c>
      <c r="AE15" s="16">
        <v>13</v>
      </c>
      <c r="AF15" s="8" t="str">
        <f>VLOOKUP(NonTriAm[[#This Row],[Ind]],Am[],2)</f>
        <v>Amateur 13</v>
      </c>
      <c r="AG15" s="8">
        <f>COUNTIF(Tirage[VA],NonTriAm[[#This Row],[Ind]])</f>
        <v>0</v>
      </c>
      <c r="AH15" s="9">
        <f>SUMIF(Tirage[VA],NonTriAm[[#This Row],[Ind]],Tirage[Delta])-SUMIF(Tirage[PA],NonTriAm[[#This Row],[Ind]],Tirage[Delta])</f>
        <v>0</v>
      </c>
      <c r="AI15" t="str">
        <f>NonTriAm[[#This Row],[Vic]]&amp;"#"&amp;NonTriAm[[#This Row],[Avg]]</f>
        <v>0#0</v>
      </c>
      <c r="AJ15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5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5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5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5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5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5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5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5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5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5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5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5" s="32" t="str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/>
      </c>
      <c r="AW15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5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5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5" s="52">
        <v>13</v>
      </c>
      <c r="BB15" s="48">
        <v>13</v>
      </c>
      <c r="BC15" s="36" t="str">
        <v>Amateur 13</v>
      </c>
      <c r="BD15" s="52">
        <v>0</v>
      </c>
      <c r="BE15" s="58">
        <v>0</v>
      </c>
      <c r="BF15" s="48" t="str">
        <v>0#0</v>
      </c>
      <c r="BG15" s="52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 t="str">
        <v/>
      </c>
      <c r="BT15" s="48">
        <v>0</v>
      </c>
      <c r="BU15" s="48">
        <v>0</v>
      </c>
      <c r="BV15" s="58">
        <v>0</v>
      </c>
      <c r="BW15" s="48">
        <f t="shared" si="0"/>
        <v>16</v>
      </c>
      <c r="BX15" s="48">
        <f t="shared" si="4"/>
        <v>16</v>
      </c>
      <c r="BY15" s="48" t="b">
        <f t="shared" si="1"/>
        <v>1</v>
      </c>
      <c r="BZ15" s="62">
        <f t="shared" si="2"/>
        <v>0</v>
      </c>
      <c r="CA15" s="67"/>
      <c r="CB15" s="58">
        <f t="shared" si="3"/>
        <v>0</v>
      </c>
    </row>
    <row r="16" spans="1:80" x14ac:dyDescent="0.25">
      <c r="A16" s="51">
        <v>14</v>
      </c>
      <c r="B16" s="47">
        <v>14</v>
      </c>
      <c r="C16" s="47">
        <v>14</v>
      </c>
      <c r="D16" s="37" t="str">
        <v>Amateur 14</v>
      </c>
      <c r="E16" s="47">
        <v>0</v>
      </c>
      <c r="F16" s="57">
        <v>0</v>
      </c>
      <c r="G16" t="str">
        <v>0#0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t="str">
        <v/>
      </c>
      <c r="V16">
        <v>0</v>
      </c>
      <c r="W16">
        <v>0</v>
      </c>
      <c r="X16">
        <v>16</v>
      </c>
      <c r="Y16">
        <v>16</v>
      </c>
      <c r="Z16" t="b">
        <v>1</v>
      </c>
      <c r="AA16">
        <v>0</v>
      </c>
      <c r="AB16">
        <v>0</v>
      </c>
      <c r="AC16">
        <v>0</v>
      </c>
      <c r="AE16" s="16">
        <v>14</v>
      </c>
      <c r="AF16" s="8" t="str">
        <f>VLOOKUP(NonTriAm[[#This Row],[Ind]],Am[],2)</f>
        <v>Amateur 14</v>
      </c>
      <c r="AG16" s="8">
        <f>COUNTIF(Tirage[VA],NonTriAm[[#This Row],[Ind]])</f>
        <v>0</v>
      </c>
      <c r="AH16" s="9">
        <f>SUMIF(Tirage[VA],NonTriAm[[#This Row],[Ind]],Tirage[Delta])-SUMIF(Tirage[PA],NonTriAm[[#This Row],[Ind]],Tirage[Delta])</f>
        <v>0</v>
      </c>
      <c r="AI16" t="str">
        <f>NonTriAm[[#This Row],[Vic]]&amp;"#"&amp;NonTriAm[[#This Row],[Avg]]</f>
        <v>0#0</v>
      </c>
      <c r="AJ16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6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6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6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6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6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6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6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6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6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6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6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6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6" s="32" t="str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/>
      </c>
      <c r="AX16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6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6" s="51">
        <v>14</v>
      </c>
      <c r="BB16" s="47">
        <v>14</v>
      </c>
      <c r="BC16" s="37" t="str">
        <v>Amateur 14</v>
      </c>
      <c r="BD16" s="51">
        <v>0</v>
      </c>
      <c r="BE16" s="57">
        <v>0</v>
      </c>
      <c r="BF16" s="47" t="str">
        <v>0#0</v>
      </c>
      <c r="BG16" s="51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0</v>
      </c>
      <c r="BR16" s="47">
        <v>0</v>
      </c>
      <c r="BS16" s="47">
        <v>0</v>
      </c>
      <c r="BT16" s="47" t="str">
        <v/>
      </c>
      <c r="BU16" s="47">
        <v>0</v>
      </c>
      <c r="BV16" s="57">
        <v>0</v>
      </c>
      <c r="BW16" s="47">
        <f t="shared" si="0"/>
        <v>16</v>
      </c>
      <c r="BX16" s="47">
        <f t="shared" si="4"/>
        <v>16</v>
      </c>
      <c r="BY16" s="47" t="b">
        <f t="shared" si="1"/>
        <v>1</v>
      </c>
      <c r="BZ16" s="61">
        <f t="shared" si="2"/>
        <v>0</v>
      </c>
      <c r="CA16" s="66"/>
      <c r="CB16" s="57">
        <f t="shared" si="3"/>
        <v>0</v>
      </c>
    </row>
    <row r="17" spans="1:80" x14ac:dyDescent="0.25">
      <c r="A17" s="52">
        <v>15</v>
      </c>
      <c r="B17" s="48">
        <v>15</v>
      </c>
      <c r="C17" s="48">
        <v>15</v>
      </c>
      <c r="D17" s="36" t="str">
        <v>Amateur 15</v>
      </c>
      <c r="E17" s="48">
        <v>0</v>
      </c>
      <c r="F17" s="58">
        <v>0</v>
      </c>
      <c r="G17" t="str">
        <v>0#0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t="str">
        <v/>
      </c>
      <c r="W17">
        <v>0</v>
      </c>
      <c r="X17">
        <v>16</v>
      </c>
      <c r="Y17">
        <v>16</v>
      </c>
      <c r="Z17" t="b">
        <v>1</v>
      </c>
      <c r="AA17">
        <v>0</v>
      </c>
      <c r="AB17">
        <v>0</v>
      </c>
      <c r="AC17">
        <v>0</v>
      </c>
      <c r="AE17" s="16">
        <v>15</v>
      </c>
      <c r="AF17" s="8" t="str">
        <f>VLOOKUP(NonTriAm[[#This Row],[Ind]],Am[],2)</f>
        <v>Amateur 15</v>
      </c>
      <c r="AG17" s="8">
        <f>COUNTIF(Tirage[VA],NonTriAm[[#This Row],[Ind]])</f>
        <v>0</v>
      </c>
      <c r="AH17" s="9">
        <f>SUMIF(Tirage[VA],NonTriAm[[#This Row],[Ind]],Tirage[Delta])-SUMIF(Tirage[PA],NonTriAm[[#This Row],[Ind]],Tirage[Delta])</f>
        <v>0</v>
      </c>
      <c r="AI17" t="str">
        <f>NonTriAm[[#This Row],[Vic]]&amp;"#"&amp;NonTriAm[[#This Row],[Avg]]</f>
        <v>0#0</v>
      </c>
      <c r="AJ17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7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7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7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7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7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7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7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7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7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7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7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7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7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7" s="32" t="str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/>
      </c>
      <c r="AY17" s="32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>0</v>
      </c>
      <c r="BA17" s="52">
        <v>15</v>
      </c>
      <c r="BB17" s="48">
        <v>15</v>
      </c>
      <c r="BC17" s="36" t="str">
        <v>Amateur 15</v>
      </c>
      <c r="BD17" s="52">
        <v>0</v>
      </c>
      <c r="BE17" s="58">
        <v>0</v>
      </c>
      <c r="BF17" s="48" t="str">
        <v>0#0</v>
      </c>
      <c r="BG17" s="52">
        <v>0</v>
      </c>
      <c r="BH17" s="48">
        <v>0</v>
      </c>
      <c r="BI17" s="48">
        <v>0</v>
      </c>
      <c r="BJ17" s="48">
        <v>0</v>
      </c>
      <c r="BK17" s="48">
        <v>0</v>
      </c>
      <c r="BL17" s="48">
        <v>0</v>
      </c>
      <c r="BM17" s="48">
        <v>0</v>
      </c>
      <c r="BN17" s="48">
        <v>0</v>
      </c>
      <c r="BO17" s="48">
        <v>0</v>
      </c>
      <c r="BP17" s="48">
        <v>0</v>
      </c>
      <c r="BQ17" s="48">
        <v>0</v>
      </c>
      <c r="BR17" s="48">
        <v>0</v>
      </c>
      <c r="BS17" s="48">
        <v>0</v>
      </c>
      <c r="BT17" s="48">
        <v>0</v>
      </c>
      <c r="BU17" s="48" t="str">
        <v/>
      </c>
      <c r="BV17" s="58">
        <v>0</v>
      </c>
      <c r="BW17" s="48">
        <f t="shared" si="0"/>
        <v>16</v>
      </c>
      <c r="BX17" s="48">
        <f t="shared" si="4"/>
        <v>16</v>
      </c>
      <c r="BY17" s="48" t="b">
        <f t="shared" si="1"/>
        <v>1</v>
      </c>
      <c r="BZ17" s="62">
        <f t="shared" si="2"/>
        <v>0</v>
      </c>
      <c r="CA17" s="67"/>
      <c r="CB17" s="58">
        <f t="shared" si="3"/>
        <v>0</v>
      </c>
    </row>
    <row r="18" spans="1:80" ht="15.75" thickBot="1" x14ac:dyDescent="0.3">
      <c r="A18" s="53">
        <v>16</v>
      </c>
      <c r="B18" s="49">
        <v>16</v>
      </c>
      <c r="C18" s="49">
        <v>16</v>
      </c>
      <c r="D18" s="38" t="str">
        <v>Amateur 16</v>
      </c>
      <c r="E18" s="49">
        <v>0</v>
      </c>
      <c r="F18" s="59">
        <v>0</v>
      </c>
      <c r="G18" t="str">
        <v>0#0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 t="str">
        <v/>
      </c>
      <c r="X18">
        <v>16</v>
      </c>
      <c r="Y18">
        <v>16</v>
      </c>
      <c r="Z18" t="b">
        <v>1</v>
      </c>
      <c r="AA18">
        <v>0</v>
      </c>
      <c r="AB18">
        <v>0</v>
      </c>
      <c r="AC18">
        <v>0</v>
      </c>
      <c r="AE18" s="17">
        <v>16</v>
      </c>
      <c r="AF18" s="11" t="str">
        <f>VLOOKUP(NonTriAm[[#This Row],[Ind]],Am[],2)</f>
        <v>Amateur 16</v>
      </c>
      <c r="AG18" s="11">
        <f>COUNTIF(Tirage[VA],NonTriAm[[#This Row],[Ind]])</f>
        <v>0</v>
      </c>
      <c r="AH18" s="12">
        <f>SUMIF(Tirage[VA],NonTriAm[[#This Row],[Ind]],Tirage[Delta])-SUMIF(Tirage[PA],NonTriAm[[#This Row],[Ind]],Tirage[Delta])</f>
        <v>0</v>
      </c>
      <c r="AI18" t="str">
        <f>NonTriAm[[#This Row],[Vic]]&amp;"#"&amp;NonTriAm[[#This Row],[Avg]]</f>
        <v>0#0</v>
      </c>
      <c r="AJ18" s="32">
        <f>IF(NonTriAm[[#This Row],[Ind]]=VALUE(NonTriAm[[#Headers],[1]]),"",IF(VLOOKUP(IF(NonTriAm[[#This Row],[Ind]]&lt;VALUE(NonTriAm[[#Headers],[1]]),NonTriAm[[#This Row],[Ind]]&amp;"c"&amp;NonTriAm[[#Headers],[1]],NonTriAm[[#Headers],[1]]&amp;"c"&amp;NonTriAm[[#This Row],[Ind]]),Tirage[[Am c Am]:[PA]],4,FALSE)=NonTriAm[[#This Row],[Ind]],1,0))</f>
        <v>0</v>
      </c>
      <c r="AK18" s="32">
        <f>IF(NonTriAm[[#This Row],[Ind]]=VALUE(NonTriAm[[#Headers],[2]]),"",IF(VLOOKUP(IF(NonTriAm[[#This Row],[Ind]]&lt;VALUE(NonTriAm[[#Headers],[2]]),NonTriAm[[#This Row],[Ind]]&amp;"c"&amp;NonTriAm[[#Headers],[2]],NonTriAm[[#Headers],[2]]&amp;"c"&amp;NonTriAm[[#This Row],[Ind]]),Tirage[[Am c Am]:[PA]],4,FALSE)=NonTriAm[[#This Row],[Ind]],1,0))</f>
        <v>0</v>
      </c>
      <c r="AL18" s="32">
        <f>IF(NonTriAm[[#This Row],[Ind]]=VALUE(NonTriAm[[#Headers],[3]]),"",IF(VLOOKUP(IF(NonTriAm[[#This Row],[Ind]]&lt;VALUE(NonTriAm[[#Headers],[3]]),NonTriAm[[#This Row],[Ind]]&amp;"c"&amp;NonTriAm[[#Headers],[3]],NonTriAm[[#Headers],[3]]&amp;"c"&amp;NonTriAm[[#This Row],[Ind]]),Tirage[[Am c Am]:[PA]],4,FALSE)=NonTriAm[[#This Row],[Ind]],1,0))</f>
        <v>0</v>
      </c>
      <c r="AM18" s="32">
        <f>IF(NonTriAm[[#This Row],[Ind]]=VALUE(NonTriAm[[#Headers],[4]]),"",IF(VLOOKUP(IF(NonTriAm[[#This Row],[Ind]]&lt;VALUE(NonTriAm[[#Headers],[4]]),NonTriAm[[#This Row],[Ind]]&amp;"c"&amp;NonTriAm[[#Headers],[4]],NonTriAm[[#Headers],[4]]&amp;"c"&amp;NonTriAm[[#This Row],[Ind]]),Tirage[[Am c Am]:[PA]],4,FALSE)=NonTriAm[[#This Row],[Ind]],1,0))</f>
        <v>0</v>
      </c>
      <c r="AN18" s="32">
        <f>IF(NonTriAm[[#This Row],[Ind]]=VALUE(NonTriAm[[#Headers],[5]]),"",IF(VLOOKUP(IF(NonTriAm[[#This Row],[Ind]]&lt;VALUE(NonTriAm[[#Headers],[5]]),NonTriAm[[#This Row],[Ind]]&amp;"c"&amp;NonTriAm[[#Headers],[5]],NonTriAm[[#Headers],[5]]&amp;"c"&amp;NonTriAm[[#This Row],[Ind]]),Tirage[[Am c Am]:[PA]],4,FALSE)=NonTriAm[[#This Row],[Ind]],1,0))</f>
        <v>0</v>
      </c>
      <c r="AO18" s="32">
        <f>IF(NonTriAm[[#This Row],[Ind]]=VALUE(NonTriAm[[#Headers],[6]]),"",IF(VLOOKUP(IF(NonTriAm[[#This Row],[Ind]]&lt;VALUE(NonTriAm[[#Headers],[6]]),NonTriAm[[#This Row],[Ind]]&amp;"c"&amp;NonTriAm[[#Headers],[6]],NonTriAm[[#Headers],[6]]&amp;"c"&amp;NonTriAm[[#This Row],[Ind]]),Tirage[[Am c Am]:[PA]],4,FALSE)=NonTriAm[[#This Row],[Ind]],1,0))</f>
        <v>0</v>
      </c>
      <c r="AP18" s="32">
        <f>IF(NonTriAm[[#This Row],[Ind]]=VALUE(NonTriAm[[#Headers],[7]]),"",IF(VLOOKUP(IF(NonTriAm[[#This Row],[Ind]]&lt;VALUE(NonTriAm[[#Headers],[7]]),NonTriAm[[#This Row],[Ind]]&amp;"c"&amp;NonTriAm[[#Headers],[7]],NonTriAm[[#Headers],[7]]&amp;"c"&amp;NonTriAm[[#This Row],[Ind]]),Tirage[[Am c Am]:[PA]],4,FALSE)=NonTriAm[[#This Row],[Ind]],1,0))</f>
        <v>0</v>
      </c>
      <c r="AQ18" s="32">
        <f>IF(NonTriAm[[#This Row],[Ind]]=VALUE(NonTriAm[[#Headers],[8]]),"",IF(VLOOKUP(IF(NonTriAm[[#This Row],[Ind]]&lt;VALUE(NonTriAm[[#Headers],[8]]),NonTriAm[[#This Row],[Ind]]&amp;"c"&amp;NonTriAm[[#Headers],[8]],NonTriAm[[#Headers],[8]]&amp;"c"&amp;NonTriAm[[#This Row],[Ind]]),Tirage[[Am c Am]:[PA]],4,FALSE)=NonTriAm[[#This Row],[Ind]],1,0))</f>
        <v>0</v>
      </c>
      <c r="AR18" s="32">
        <f>IF(NonTriAm[[#This Row],[Ind]]=VALUE(NonTriAm[[#Headers],[9]]),"",IF(VLOOKUP(IF(NonTriAm[[#This Row],[Ind]]&lt;VALUE(NonTriAm[[#Headers],[9]]),NonTriAm[[#This Row],[Ind]]&amp;"c"&amp;NonTriAm[[#Headers],[9]],NonTriAm[[#Headers],[9]]&amp;"c"&amp;NonTriAm[[#This Row],[Ind]]),Tirage[[Am c Am]:[PA]],4,FALSE)=NonTriAm[[#This Row],[Ind]],1,0))</f>
        <v>0</v>
      </c>
      <c r="AS18" s="32">
        <f>IF(NonTriAm[[#This Row],[Ind]]=VALUE(NonTriAm[[#Headers],[10]]),"",IF(VLOOKUP(IF(NonTriAm[[#This Row],[Ind]]&lt;VALUE(NonTriAm[[#Headers],[10]]),NonTriAm[[#This Row],[Ind]]&amp;"c"&amp;NonTriAm[[#Headers],[10]],NonTriAm[[#Headers],[10]]&amp;"c"&amp;NonTriAm[[#This Row],[Ind]]),Tirage[[Am c Am]:[PA]],4,FALSE)=NonTriAm[[#This Row],[Ind]],1,0))</f>
        <v>0</v>
      </c>
      <c r="AT18" s="32">
        <f>IF(NonTriAm[[#This Row],[Ind]]=VALUE(NonTriAm[[#Headers],[11]]),"",IF(VLOOKUP(IF(NonTriAm[[#This Row],[Ind]]&lt;VALUE(NonTriAm[[#Headers],[11]]),NonTriAm[[#This Row],[Ind]]&amp;"c"&amp;NonTriAm[[#Headers],[11]],NonTriAm[[#Headers],[11]]&amp;"c"&amp;NonTriAm[[#This Row],[Ind]]),Tirage[[Am c Am]:[PA]],4,FALSE)=NonTriAm[[#This Row],[Ind]],1,0))</f>
        <v>0</v>
      </c>
      <c r="AU18" s="32">
        <f>IF(NonTriAm[[#This Row],[Ind]]=VALUE(NonTriAm[[#Headers],[12]]),"",IF(VLOOKUP(IF(NonTriAm[[#This Row],[Ind]]&lt;VALUE(NonTriAm[[#Headers],[12]]),NonTriAm[[#This Row],[Ind]]&amp;"c"&amp;NonTriAm[[#Headers],[12]],NonTriAm[[#Headers],[12]]&amp;"c"&amp;NonTriAm[[#This Row],[Ind]]),Tirage[[Am c Am]:[PA]],4,FALSE)=NonTriAm[[#This Row],[Ind]],1,0))</f>
        <v>0</v>
      </c>
      <c r="AV18" s="32">
        <f>IF(NonTriAm[[#This Row],[Ind]]=VALUE(NonTriAm[[#Headers],[13]]),"",IF(VLOOKUP(IF(NonTriAm[[#This Row],[Ind]]&lt;VALUE(NonTriAm[[#Headers],[13]]),NonTriAm[[#This Row],[Ind]]&amp;"c"&amp;NonTriAm[[#Headers],[13]],NonTriAm[[#Headers],[13]]&amp;"c"&amp;NonTriAm[[#This Row],[Ind]]),Tirage[[Am c Am]:[PA]],4,FALSE)=NonTriAm[[#This Row],[Ind]],1,0))</f>
        <v>0</v>
      </c>
      <c r="AW18" s="32">
        <f>IF(NonTriAm[[#This Row],[Ind]]=VALUE(NonTriAm[[#Headers],[14]]),"",IF(VLOOKUP(IF(NonTriAm[[#This Row],[Ind]]&lt;VALUE(NonTriAm[[#Headers],[14]]),NonTriAm[[#This Row],[Ind]]&amp;"c"&amp;NonTriAm[[#Headers],[14]],NonTriAm[[#Headers],[14]]&amp;"c"&amp;NonTriAm[[#This Row],[Ind]]),Tirage[[Am c Am]:[PA]],4,FALSE)=NonTriAm[[#This Row],[Ind]],1,0))</f>
        <v>0</v>
      </c>
      <c r="AX18" s="32">
        <f>IF(NonTriAm[[#This Row],[Ind]]=VALUE(NonTriAm[[#Headers],[15]]),"",IF(VLOOKUP(IF(NonTriAm[[#This Row],[Ind]]&lt;VALUE(NonTriAm[[#Headers],[15]]),NonTriAm[[#This Row],[Ind]]&amp;"c"&amp;NonTriAm[[#Headers],[15]],NonTriAm[[#Headers],[15]]&amp;"c"&amp;NonTriAm[[#This Row],[Ind]]),Tirage[[Am c Am]:[PA]],4,FALSE)=NonTriAm[[#This Row],[Ind]],1,0))</f>
        <v>0</v>
      </c>
      <c r="AY18" s="32" t="str">
        <f>IF(NonTriAm[[#This Row],[Ind]]=VALUE(NonTriAm[[#Headers],[16]]),"",IF(VLOOKUP(IF(NonTriAm[[#This Row],[Ind]]&lt;VALUE(NonTriAm[[#Headers],[16]]),NonTriAm[[#This Row],[Ind]]&amp;"c"&amp;NonTriAm[[#Headers],[16]],NonTriAm[[#Headers],[16]]&amp;"c"&amp;NonTriAm[[#This Row],[Ind]]),Tirage[[Am c Am]:[PA]],4,FALSE)=NonTriAm[[#This Row],[Ind]],1,0))</f>
        <v/>
      </c>
      <c r="BA18" s="53">
        <v>16</v>
      </c>
      <c r="BB18" s="49">
        <v>16</v>
      </c>
      <c r="BC18" s="38" t="str">
        <v>Amateur 16</v>
      </c>
      <c r="BD18" s="53">
        <v>0</v>
      </c>
      <c r="BE18" s="59">
        <v>0</v>
      </c>
      <c r="BF18" s="49" t="str">
        <v>0#0</v>
      </c>
      <c r="BG18" s="53">
        <v>0</v>
      </c>
      <c r="BH18" s="49">
        <v>0</v>
      </c>
      <c r="BI18" s="49">
        <v>0</v>
      </c>
      <c r="BJ18" s="49">
        <v>0</v>
      </c>
      <c r="BK18" s="49">
        <v>0</v>
      </c>
      <c r="BL18" s="49">
        <v>0</v>
      </c>
      <c r="BM18" s="49">
        <v>0</v>
      </c>
      <c r="BN18" s="49">
        <v>0</v>
      </c>
      <c r="BO18" s="49">
        <v>0</v>
      </c>
      <c r="BP18" s="49">
        <v>0</v>
      </c>
      <c r="BQ18" s="49">
        <v>0</v>
      </c>
      <c r="BR18" s="49">
        <v>0</v>
      </c>
      <c r="BS18" s="49">
        <v>0</v>
      </c>
      <c r="BT18" s="49">
        <v>0</v>
      </c>
      <c r="BU18" s="49">
        <v>0</v>
      </c>
      <c r="BV18" s="59" t="str">
        <v/>
      </c>
      <c r="BW18" s="49">
        <f t="shared" si="0"/>
        <v>16</v>
      </c>
      <c r="BX18" s="49">
        <f>COUNTIF(BF$3:BF$18,BF18)</f>
        <v>16</v>
      </c>
      <c r="BY18" s="49" t="b">
        <f t="shared" si="1"/>
        <v>1</v>
      </c>
      <c r="BZ18" s="63">
        <f t="shared" si="2"/>
        <v>0</v>
      </c>
      <c r="CA18" s="68"/>
      <c r="CB18" s="59">
        <f t="shared" si="3"/>
        <v>0</v>
      </c>
    </row>
    <row r="20" spans="1:80" x14ac:dyDescent="0.25">
      <c r="BD20" s="137" t="s">
        <v>73</v>
      </c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</row>
    <row r="21" spans="1:80" x14ac:dyDescent="0.25">
      <c r="BD21" s="137" t="s">
        <v>74</v>
      </c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</row>
    <row r="22" spans="1:80" x14ac:dyDescent="0.25">
      <c r="BD22" s="137" t="s">
        <v>75</v>
      </c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</row>
    <row r="32" spans="1:80" x14ac:dyDescent="0.25">
      <c r="AL32" s="33"/>
    </row>
  </sheetData>
  <sheetProtection algorithmName="SHA-512" hashValue="+4xsTsbp1QaD+nkl/UkHa5u/5Ax7VG4cpZ2xbY9TN12i8fHB5QgakDBHOV9AeG130oeM6bpe16tWB9rqIPSO7w==" saltValue="n3m5nq/838Hj9FAe0tDejQ==" spinCount="100000" sheet="1" objects="1" scenarios="1" selectLockedCells="1"/>
  <mergeCells count="6">
    <mergeCell ref="BD21:BV21"/>
    <mergeCell ref="BD22:BV22"/>
    <mergeCell ref="A1:F1"/>
    <mergeCell ref="AE1:AH1"/>
    <mergeCell ref="BA1:CB1"/>
    <mergeCell ref="BD20:BV20"/>
  </mergeCells>
  <phoneticPr fontId="2" type="noConversion"/>
  <conditionalFormatting sqref="AJ3:AY18">
    <cfRule type="cellIs" dxfId="43" priority="12" operator="equal">
      <formula>""</formula>
    </cfRule>
    <cfRule type="cellIs" dxfId="42" priority="13" operator="equal">
      <formula>1</formula>
    </cfRule>
    <cfRule type="cellIs" dxfId="41" priority="14" operator="equal">
      <formula>0</formula>
    </cfRule>
  </conditionalFormatting>
  <conditionalFormatting sqref="BD3:BD1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F3:BF18">
    <cfRule type="duplicateValues" dxfId="40" priority="10"/>
  </conditionalFormatting>
  <conditionalFormatting sqref="BE3:BE18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Z3:BZ1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G3:BV18">
    <cfRule type="cellIs" dxfId="39" priority="5" operator="equal">
      <formula>0</formula>
    </cfRule>
    <cfRule type="cellIs" dxfId="38" priority="6" operator="equal">
      <formula>1</formula>
    </cfRule>
    <cfRule type="cellIs" dxfId="37" priority="7" operator="equal">
      <formula>""</formula>
    </cfRule>
  </conditionalFormatting>
  <conditionalFormatting sqref="CA3:CA18">
    <cfRule type="duplicateValues" dxfId="36" priority="4"/>
  </conditionalFormatting>
  <conditionalFormatting sqref="CB3:CB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duplicateValues" dxfId="35" priority="3"/>
  </conditionalFormatting>
  <conditionalFormatting sqref="A3:F18">
    <cfRule type="expression" dxfId="34" priority="1">
      <formula>AND($BY3=TRUE,$CA3="")</formula>
    </cfRule>
  </conditionalFormatting>
  <pageMargins left="0.7" right="0.7" top="0.75" bottom="0.75" header="0.3" footer="0.3"/>
  <pageSetup paperSize="9" orientation="portrait" r:id="rId1"/>
  <ignoredErrors>
    <ignoredError sqref="AJ3" calculatedColumn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2919-CAE4-42F4-954A-34906ABB1B4A}">
  <sheetPr codeName="Feuil6">
    <tabColor rgb="FF7030A0"/>
  </sheetPr>
  <dimension ref="A1:L18"/>
  <sheetViews>
    <sheetView workbookViewId="0">
      <selection activeCell="K17" sqref="K17"/>
    </sheetView>
  </sheetViews>
  <sheetFormatPr baseColWidth="10" defaultRowHeight="15" x14ac:dyDescent="0.25"/>
  <cols>
    <col min="1" max="1" width="6.42578125" bestFit="1" customWidth="1"/>
    <col min="2" max="2" width="5.7109375" hidden="1" customWidth="1"/>
    <col min="3" max="4" width="25.140625" customWidth="1"/>
    <col min="5" max="5" width="7.28515625" customWidth="1"/>
    <col min="6" max="6" width="2.28515625" hidden="1" customWidth="1"/>
    <col min="7" max="7" width="2.28515625" customWidth="1"/>
    <col min="8" max="8" width="6.42578125" bestFit="1" customWidth="1"/>
    <col min="9" max="9" width="30.28515625" customWidth="1"/>
    <col min="10" max="10" width="25.5703125" customWidth="1"/>
    <col min="11" max="11" width="5.85546875" bestFit="1" customWidth="1"/>
    <col min="12" max="12" width="2.28515625" hidden="1" customWidth="1"/>
    <col min="13" max="13" width="2.28515625" customWidth="1"/>
  </cols>
  <sheetData>
    <row r="1" spans="1:12" ht="33.75" x14ac:dyDescent="0.5">
      <c r="A1" s="141" t="s">
        <v>88</v>
      </c>
      <c r="B1" s="142"/>
      <c r="C1" s="142"/>
      <c r="D1" s="142"/>
      <c r="E1" s="143"/>
      <c r="H1" s="144" t="s">
        <v>89</v>
      </c>
      <c r="I1" s="145"/>
      <c r="J1" s="145"/>
      <c r="K1" s="146"/>
    </row>
    <row r="2" spans="1:12" ht="15.75" thickBot="1" x14ac:dyDescent="0.3">
      <c r="A2" s="119" t="s">
        <v>80</v>
      </c>
      <c r="B2" s="120" t="s">
        <v>44</v>
      </c>
      <c r="C2" s="120" t="s">
        <v>76</v>
      </c>
      <c r="D2" s="120" t="s">
        <v>77</v>
      </c>
      <c r="E2" s="121" t="s">
        <v>78</v>
      </c>
      <c r="F2" s="1" t="s">
        <v>79</v>
      </c>
      <c r="G2" s="1"/>
      <c r="H2" s="122" t="s">
        <v>81</v>
      </c>
      <c r="I2" s="123" t="s">
        <v>76</v>
      </c>
      <c r="J2" s="123" t="s">
        <v>77</v>
      </c>
      <c r="K2" s="124" t="s">
        <v>78</v>
      </c>
      <c r="L2" t="s">
        <v>79</v>
      </c>
    </row>
    <row r="3" spans="1:12" ht="15.75" thickBot="1" x14ac:dyDescent="0.3">
      <c r="A3" s="149">
        <v>1</v>
      </c>
      <c r="B3" s="45">
        <v>1</v>
      </c>
      <c r="C3" s="78" t="str">
        <f t="shared" ref="C3:C18" si="0">VLOOKUP(B3,ClassPro,4)</f>
        <v>Pro 1</v>
      </c>
      <c r="D3" s="79" t="str">
        <f t="shared" ref="D3:D18" si="1">VLOOKUP(B3,ClassAm,4)</f>
        <v>Amateur 1</v>
      </c>
      <c r="E3" s="131"/>
      <c r="F3" s="76" t="str" cm="1">
        <f t="array" ref="F3">_xlfn.IFS(E3&gt;E4,"V",E3=E4,"N",TRUE,"D")</f>
        <v>N</v>
      </c>
    </row>
    <row r="4" spans="1:12" ht="15.75" thickBot="1" x14ac:dyDescent="0.3">
      <c r="A4" s="148"/>
      <c r="B4" s="75">
        <v>4</v>
      </c>
      <c r="C4" s="80" t="str">
        <f t="shared" si="0"/>
        <v>Pro 4</v>
      </c>
      <c r="D4" s="81" t="str">
        <f t="shared" si="1"/>
        <v>Amateur 4</v>
      </c>
      <c r="E4" s="132"/>
      <c r="F4" s="77" t="str" cm="1">
        <f t="array" ref="F4">_xlfn.IFS(E4&gt;E3,"V",E4=E3,"N",TRUE,"D")</f>
        <v>N</v>
      </c>
      <c r="G4" s="125"/>
      <c r="H4" s="149">
        <v>1</v>
      </c>
      <c r="I4" s="82" t="str" cm="1">
        <f t="array" ref="I4">_xlfn.IFS($F3="V",C3,$F3="N","",TRUE,C4)</f>
        <v/>
      </c>
      <c r="J4" s="83" t="str" cm="1">
        <f t="array" ref="J4">_xlfn.IFS($F3="V",D3,$F3="N","",TRUE,D4)</f>
        <v/>
      </c>
      <c r="K4" s="135"/>
      <c r="L4" s="76" t="str" cm="1">
        <f t="array" ref="L4">_xlfn.IFS(K4&gt;K5,"V",K4=K5,"N",TRUE,"D")</f>
        <v>N</v>
      </c>
    </row>
    <row r="5" spans="1:12" ht="15.75" thickBot="1" x14ac:dyDescent="0.3">
      <c r="A5" s="149">
        <v>2</v>
      </c>
      <c r="B5" s="45">
        <v>3</v>
      </c>
      <c r="C5" s="78" t="str">
        <f t="shared" si="0"/>
        <v>Pro 3</v>
      </c>
      <c r="D5" s="79" t="str">
        <f t="shared" si="1"/>
        <v>Amateur 3</v>
      </c>
      <c r="E5" s="131"/>
      <c r="F5" s="76" t="str" cm="1">
        <f t="array" ref="F5">_xlfn.IFS(E5&gt;E6,"V",E5=E6,"N",TRUE,"D")</f>
        <v>N</v>
      </c>
      <c r="H5" s="148"/>
      <c r="I5" s="84" t="str" cm="1">
        <f t="array" ref="I5">_xlfn.IFS($F5="V",C5,$F5="N","",TRUE,C6)</f>
        <v/>
      </c>
      <c r="J5" s="85" t="str" cm="1">
        <f t="array" ref="J5">_xlfn.IFS($F5="V",D5,$F5="N","",TRUE,D6)</f>
        <v/>
      </c>
      <c r="K5" s="136"/>
      <c r="L5" s="77" t="str" cm="1">
        <f t="array" ref="L5">_xlfn.IFS(K5&gt;K4,"V",K5=K4,"N",TRUE,"D")</f>
        <v>N</v>
      </c>
    </row>
    <row r="6" spans="1:12" ht="15.75" thickBot="1" x14ac:dyDescent="0.3">
      <c r="A6" s="150"/>
      <c r="B6" s="128">
        <v>2</v>
      </c>
      <c r="C6" s="129" t="str">
        <f t="shared" si="0"/>
        <v>Pro 2</v>
      </c>
      <c r="D6" s="130" t="str">
        <f t="shared" si="1"/>
        <v>Amateur 2</v>
      </c>
      <c r="E6" s="133"/>
      <c r="F6" s="77" t="str" cm="1">
        <f t="array" ref="F6">_xlfn.IFS(E6&gt;E5,"V",E6=E5,"N",TRUE,"D")</f>
        <v>N</v>
      </c>
      <c r="I6" s="86"/>
      <c r="J6" s="86"/>
      <c r="K6" s="2"/>
    </row>
    <row r="7" spans="1:12" ht="16.5" thickTop="1" thickBot="1" x14ac:dyDescent="0.3">
      <c r="A7" s="147">
        <v>3</v>
      </c>
      <c r="B7" s="97">
        <v>5</v>
      </c>
      <c r="C7" s="126" t="str">
        <f t="shared" si="0"/>
        <v>Pro 5</v>
      </c>
      <c r="D7" s="127" t="str">
        <f t="shared" si="1"/>
        <v>Amateur 5</v>
      </c>
      <c r="E7" s="134"/>
      <c r="F7" s="76" t="str" cm="1">
        <f t="array" ref="F7">_xlfn.IFS(E7&gt;E8,"V",E7=E8,"N",TRUE,"D")</f>
        <v>N</v>
      </c>
      <c r="I7" s="86"/>
      <c r="J7" s="86"/>
      <c r="K7" s="2"/>
    </row>
    <row r="8" spans="1:12" ht="15.75" thickBot="1" x14ac:dyDescent="0.3">
      <c r="A8" s="148"/>
      <c r="B8" s="75">
        <v>8</v>
      </c>
      <c r="C8" s="80" t="str">
        <f t="shared" si="0"/>
        <v>Pro 8</v>
      </c>
      <c r="D8" s="81" t="str">
        <f t="shared" si="1"/>
        <v>Amateur 8</v>
      </c>
      <c r="E8" s="132"/>
      <c r="F8" s="77" t="str" cm="1">
        <f t="array" ref="F8">_xlfn.IFS(E8&gt;E7,"V",E8=E7,"N",TRUE,"D")</f>
        <v>N</v>
      </c>
      <c r="G8" s="125"/>
      <c r="H8" s="149">
        <v>2</v>
      </c>
      <c r="I8" s="82" t="str" cm="1">
        <f t="array" ref="I8">_xlfn.IFS($F7="V",C7,$F7="N","",TRUE,C8)</f>
        <v/>
      </c>
      <c r="J8" s="83" t="str" cm="1">
        <f t="array" ref="J8">_xlfn.IFS($F7="V",D7,$F7="N","",TRUE,D8)</f>
        <v/>
      </c>
      <c r="K8" s="135"/>
      <c r="L8" s="76" t="str" cm="1">
        <f t="array" ref="L8">_xlfn.IFS(K8&gt;K9,"V",K8=K9,"N",TRUE,"D")</f>
        <v>N</v>
      </c>
    </row>
    <row r="9" spans="1:12" ht="15.75" thickBot="1" x14ac:dyDescent="0.3">
      <c r="A9" s="149">
        <v>4</v>
      </c>
      <c r="B9" s="45">
        <v>6</v>
      </c>
      <c r="C9" s="78" t="str">
        <f t="shared" si="0"/>
        <v>Pro 6</v>
      </c>
      <c r="D9" s="79" t="str">
        <f t="shared" si="1"/>
        <v>Amateur 6</v>
      </c>
      <c r="E9" s="131"/>
      <c r="F9" s="76" t="str" cm="1">
        <f t="array" ref="F9">_xlfn.IFS(E9&gt;E10,"V",E9=E10,"N",TRUE,"D")</f>
        <v>N</v>
      </c>
      <c r="H9" s="148"/>
      <c r="I9" s="84" t="str" cm="1">
        <f t="array" ref="I9">_xlfn.IFS($F9="V",C9,$F9="N","",TRUE,C10)</f>
        <v/>
      </c>
      <c r="J9" s="85" t="str" cm="1">
        <f t="array" ref="J9">_xlfn.IFS($F9="V",D9,$F9="N","",TRUE,D10)</f>
        <v/>
      </c>
      <c r="K9" s="136"/>
      <c r="L9" s="77" t="str" cm="1">
        <f t="array" ref="L9">_xlfn.IFS(K9&gt;K8,"V",K9=K8,"N",TRUE,"D")</f>
        <v>N</v>
      </c>
    </row>
    <row r="10" spans="1:12" ht="15.75" thickBot="1" x14ac:dyDescent="0.3">
      <c r="A10" s="150"/>
      <c r="B10" s="128">
        <v>7</v>
      </c>
      <c r="C10" s="129" t="str">
        <f t="shared" si="0"/>
        <v>Pro 7</v>
      </c>
      <c r="D10" s="130" t="str">
        <f t="shared" si="1"/>
        <v>Amateur 7</v>
      </c>
      <c r="E10" s="133"/>
      <c r="F10" s="77" t="str" cm="1">
        <f t="array" ref="F10">_xlfn.IFS(E10&gt;E9,"V",E10=E9,"N",TRUE,"D")</f>
        <v>N</v>
      </c>
      <c r="I10" s="86"/>
      <c r="J10" s="86"/>
      <c r="K10" s="2"/>
    </row>
    <row r="11" spans="1:12" ht="16.5" thickTop="1" thickBot="1" x14ac:dyDescent="0.3">
      <c r="A11" s="147">
        <v>5</v>
      </c>
      <c r="B11" s="97">
        <v>9</v>
      </c>
      <c r="C11" s="126" t="str">
        <f t="shared" si="0"/>
        <v>Pro 9</v>
      </c>
      <c r="D11" s="127" t="str">
        <f t="shared" si="1"/>
        <v>Amateur 9</v>
      </c>
      <c r="E11" s="134"/>
      <c r="F11" s="76" t="str" cm="1">
        <f t="array" ref="F11">_xlfn.IFS(E11&gt;E12,"V",E11=E12,"N",TRUE,"D")</f>
        <v>N</v>
      </c>
      <c r="I11" s="86"/>
      <c r="J11" s="86"/>
      <c r="K11" s="2"/>
    </row>
    <row r="12" spans="1:12" ht="15.75" thickBot="1" x14ac:dyDescent="0.3">
      <c r="A12" s="148"/>
      <c r="B12" s="75">
        <v>12</v>
      </c>
      <c r="C12" s="80" t="str">
        <f t="shared" si="0"/>
        <v>Pro 12</v>
      </c>
      <c r="D12" s="81" t="str">
        <f t="shared" si="1"/>
        <v>Amateur 12</v>
      </c>
      <c r="E12" s="132"/>
      <c r="F12" s="77" t="str" cm="1">
        <f t="array" ref="F12">_xlfn.IFS(E12&gt;E11,"V",E12=E11,"N",TRUE,"D")</f>
        <v>N</v>
      </c>
      <c r="G12" s="125"/>
      <c r="H12" s="149">
        <v>3</v>
      </c>
      <c r="I12" s="82" t="str" cm="1">
        <f t="array" ref="I12">_xlfn.IFS($F11="V",C11,$F11="N","",TRUE,C12)</f>
        <v/>
      </c>
      <c r="J12" s="83" t="str" cm="1">
        <f t="array" ref="J12">_xlfn.IFS($F11="V",D11,$F11="N","",TRUE,D12)</f>
        <v/>
      </c>
      <c r="K12" s="135"/>
      <c r="L12" s="76" t="str" cm="1">
        <f t="array" ref="L12">_xlfn.IFS(K12&gt;K13,"V",K12=K13,"N",TRUE,"D")</f>
        <v>N</v>
      </c>
    </row>
    <row r="13" spans="1:12" ht="15.75" thickBot="1" x14ac:dyDescent="0.3">
      <c r="A13" s="149">
        <v>6</v>
      </c>
      <c r="B13" s="45">
        <v>10</v>
      </c>
      <c r="C13" s="78" t="str">
        <f t="shared" si="0"/>
        <v>Pro 10</v>
      </c>
      <c r="D13" s="79" t="str">
        <f t="shared" si="1"/>
        <v>Amateur 10</v>
      </c>
      <c r="E13" s="131"/>
      <c r="F13" s="76" t="str" cm="1">
        <f t="array" ref="F13">_xlfn.IFS(E13&gt;E14,"V",E13=E14,"N",TRUE,"D")</f>
        <v>N</v>
      </c>
      <c r="H13" s="148"/>
      <c r="I13" s="84" t="str" cm="1">
        <f t="array" ref="I13">_xlfn.IFS($F13="V",C13,$F13="N","",TRUE,C14)</f>
        <v/>
      </c>
      <c r="J13" s="85" t="str" cm="1">
        <f t="array" ref="J13">_xlfn.IFS($F13="V",D13,$F13="N","",TRUE,D14)</f>
        <v/>
      </c>
      <c r="K13" s="136"/>
      <c r="L13" s="77" t="str" cm="1">
        <f t="array" ref="L13">_xlfn.IFS(K13&gt;K12,"V",K13=K12,"N",TRUE,"D")</f>
        <v>N</v>
      </c>
    </row>
    <row r="14" spans="1:12" ht="15.75" thickBot="1" x14ac:dyDescent="0.3">
      <c r="A14" s="150"/>
      <c r="B14" s="128">
        <v>11</v>
      </c>
      <c r="C14" s="129" t="str">
        <f t="shared" si="0"/>
        <v>Pro 11</v>
      </c>
      <c r="D14" s="130" t="str">
        <f t="shared" si="1"/>
        <v>Amateur 11</v>
      </c>
      <c r="E14" s="133"/>
      <c r="F14" s="77" t="str" cm="1">
        <f t="array" ref="F14">_xlfn.IFS(E14&gt;E13,"V",E14=E13,"N",TRUE,"D")</f>
        <v>N</v>
      </c>
      <c r="I14" s="86"/>
      <c r="J14" s="86"/>
      <c r="K14" s="2"/>
    </row>
    <row r="15" spans="1:12" ht="16.5" thickTop="1" thickBot="1" x14ac:dyDescent="0.3">
      <c r="A15" s="147">
        <v>7</v>
      </c>
      <c r="B15" s="97">
        <v>13</v>
      </c>
      <c r="C15" s="126" t="str">
        <f t="shared" si="0"/>
        <v>Pro 13</v>
      </c>
      <c r="D15" s="127" t="str">
        <f t="shared" si="1"/>
        <v>Amateur 13</v>
      </c>
      <c r="E15" s="134"/>
      <c r="F15" s="76" t="str" cm="1">
        <f t="array" ref="F15">_xlfn.IFS(E15&gt;E16,"V",E15=E16,"N",TRUE,"D")</f>
        <v>N</v>
      </c>
      <c r="I15" s="86"/>
      <c r="J15" s="86"/>
      <c r="K15" s="2"/>
    </row>
    <row r="16" spans="1:12" ht="15.75" thickBot="1" x14ac:dyDescent="0.3">
      <c r="A16" s="148"/>
      <c r="B16" s="75">
        <v>16</v>
      </c>
      <c r="C16" s="80" t="str">
        <f t="shared" si="0"/>
        <v>Pro 16</v>
      </c>
      <c r="D16" s="81" t="str">
        <f t="shared" si="1"/>
        <v>Amateur 16</v>
      </c>
      <c r="E16" s="132"/>
      <c r="F16" s="77" t="str" cm="1">
        <f t="array" ref="F16">_xlfn.IFS(E16&gt;E15,"V",E16=E15,"N",TRUE,"D")</f>
        <v>N</v>
      </c>
      <c r="G16" s="125"/>
      <c r="H16" s="149">
        <v>4</v>
      </c>
      <c r="I16" s="82" t="str" cm="1">
        <f t="array" ref="I16">_xlfn.IFS($F15="V",C15,$F15="N","",TRUE,C16)</f>
        <v/>
      </c>
      <c r="J16" s="83" t="str" cm="1">
        <f t="array" ref="J16">_xlfn.IFS($F15="V",D15,$F15="N","",TRUE,D16)</f>
        <v/>
      </c>
      <c r="K16" s="135"/>
      <c r="L16" s="76" t="str" cm="1">
        <f t="array" ref="L16">_xlfn.IFS(K16&gt;K17,"V",K16=K17,"N",TRUE,"D")</f>
        <v>N</v>
      </c>
    </row>
    <row r="17" spans="1:12" ht="15.75" thickBot="1" x14ac:dyDescent="0.3">
      <c r="A17" s="149">
        <v>8</v>
      </c>
      <c r="B17" s="45">
        <v>14</v>
      </c>
      <c r="C17" s="78" t="str">
        <f t="shared" si="0"/>
        <v>Pro 14</v>
      </c>
      <c r="D17" s="79" t="str">
        <f t="shared" si="1"/>
        <v>Amateur 14</v>
      </c>
      <c r="E17" s="131"/>
      <c r="F17" s="76" t="str" cm="1">
        <f t="array" ref="F17">_xlfn.IFS(E17&gt;E18,"V",E17=E18,"N",TRUE,"D")</f>
        <v>N</v>
      </c>
      <c r="H17" s="148"/>
      <c r="I17" s="84" t="str" cm="1">
        <f t="array" ref="I17">_xlfn.IFS($F17="V",C17,$F17="N","",TRUE,C18)</f>
        <v/>
      </c>
      <c r="J17" s="85" t="str" cm="1">
        <f t="array" ref="J17">_xlfn.IFS($F17="V",D17,$F17="N","",TRUE,D18)</f>
        <v/>
      </c>
      <c r="K17" s="136"/>
      <c r="L17" s="77" t="str" cm="1">
        <f t="array" ref="L17">_xlfn.IFS(K17&gt;K16,"V",K17=K16,"N",TRUE,"D")</f>
        <v>N</v>
      </c>
    </row>
    <row r="18" spans="1:12" ht="15.75" thickBot="1" x14ac:dyDescent="0.3">
      <c r="A18" s="148"/>
      <c r="B18" s="75">
        <v>15</v>
      </c>
      <c r="C18" s="80" t="str">
        <f t="shared" si="0"/>
        <v>Pro 15</v>
      </c>
      <c r="D18" s="81" t="str">
        <f t="shared" si="1"/>
        <v>Amateur 15</v>
      </c>
      <c r="E18" s="132"/>
      <c r="F18" s="77" t="str" cm="1">
        <f t="array" ref="F18">_xlfn.IFS(E18&gt;E17,"V",E18=E17,"N",TRUE,"D")</f>
        <v>N</v>
      </c>
    </row>
  </sheetData>
  <sheetProtection algorithmName="SHA-512" hashValue="afeXYjOBGc/yediwPT15ZM8ePDDgdjhLuV8FdVgfMmzEmAnddnnlSv2V9VokoAAaoJUuRmAlkrO9iRX6uAttug==" saltValue="FrAW/V4ZzJ9bgjC5IPntuA==" spinCount="100000" sheet="1" objects="1" scenarios="1" selectLockedCells="1"/>
  <mergeCells count="14">
    <mergeCell ref="A1:E1"/>
    <mergeCell ref="H1:K1"/>
    <mergeCell ref="A15:A16"/>
    <mergeCell ref="A17:A18"/>
    <mergeCell ref="H4:H5"/>
    <mergeCell ref="H8:H9"/>
    <mergeCell ref="H12:H13"/>
    <mergeCell ref="H16:H17"/>
    <mergeCell ref="A3:A4"/>
    <mergeCell ref="A5:A6"/>
    <mergeCell ref="A7:A8"/>
    <mergeCell ref="A9:A10"/>
    <mergeCell ref="A11:A12"/>
    <mergeCell ref="A13:A14"/>
  </mergeCells>
  <conditionalFormatting sqref="B3:E18">
    <cfRule type="expression" dxfId="33" priority="17">
      <formula>$F3="V"</formula>
    </cfRule>
    <cfRule type="expression" dxfId="32" priority="18">
      <formula>$F3="D"</formula>
    </cfRule>
  </conditionalFormatting>
  <conditionalFormatting sqref="I4:K5">
    <cfRule type="expression" dxfId="31" priority="15">
      <formula>$L4="V"</formula>
    </cfRule>
    <cfRule type="expression" dxfId="30" priority="16">
      <formula>$L4="D"</formula>
    </cfRule>
  </conditionalFormatting>
  <conditionalFormatting sqref="I8:K9">
    <cfRule type="expression" dxfId="29" priority="13">
      <formula>$L8="V"</formula>
    </cfRule>
    <cfRule type="expression" dxfId="28" priority="14">
      <formula>$L8="D"</formula>
    </cfRule>
  </conditionalFormatting>
  <conditionalFormatting sqref="I12:K13">
    <cfRule type="expression" dxfId="27" priority="11">
      <formula>$L12="V"</formula>
    </cfRule>
    <cfRule type="expression" dxfId="26" priority="12">
      <formula>$L12="D"</formula>
    </cfRule>
  </conditionalFormatting>
  <conditionalFormatting sqref="I16:K17">
    <cfRule type="expression" dxfId="25" priority="9">
      <formula>$L16="V"</formula>
    </cfRule>
    <cfRule type="expression" dxfId="24" priority="10">
      <formula>$L16="D"</formula>
    </cfRule>
  </conditionalFormatting>
  <pageMargins left="0.7" right="0.7" top="0.75" bottom="0.75" header="0.3" footer="0.3"/>
  <pageSetup paperSize="9" orientation="portrait" r:id="rId1"/>
  <ignoredErrors>
    <ignoredError sqref="F4 F6 F8 F10 F12 F14 F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9187-CDA4-4F13-A3DF-D34D257DD252}">
  <sheetPr codeName="Feuil7">
    <tabColor theme="7" tint="-0.249977111117893"/>
  </sheetPr>
  <dimension ref="A1:C17"/>
  <sheetViews>
    <sheetView workbookViewId="0">
      <selection activeCell="J58" sqref="J58:N68"/>
    </sheetView>
  </sheetViews>
  <sheetFormatPr baseColWidth="10" defaultRowHeight="15" x14ac:dyDescent="0.25"/>
  <cols>
    <col min="1" max="1" width="9.28515625" bestFit="1" customWidth="1"/>
    <col min="2" max="3" width="56.28515625" customWidth="1"/>
  </cols>
  <sheetData>
    <row r="1" spans="1:3" ht="15.75" thickBot="1" x14ac:dyDescent="0.3">
      <c r="A1" t="s">
        <v>44</v>
      </c>
      <c r="B1" t="s">
        <v>76</v>
      </c>
      <c r="C1" t="s">
        <v>77</v>
      </c>
    </row>
    <row r="2" spans="1:3" ht="29.25" x14ac:dyDescent="0.4">
      <c r="A2" s="104" t="s">
        <v>90</v>
      </c>
      <c r="B2" s="105" t="str">
        <f>IF('Tour final'!$L4="V",'Tour final'!I4,'Tour final'!I5)</f>
        <v/>
      </c>
      <c r="C2" s="106" t="str">
        <f>IF('Tour final'!$L4="V",'Tour final'!J4,'Tour final'!J5)</f>
        <v/>
      </c>
    </row>
    <row r="3" spans="1:3" ht="27" thickBot="1" x14ac:dyDescent="0.4">
      <c r="A3" s="113" t="s">
        <v>91</v>
      </c>
      <c r="B3" s="114" t="str">
        <f>IF('Tour final'!$L5="D",'Tour final'!I5,'Tour final'!I4)</f>
        <v/>
      </c>
      <c r="C3" s="115" t="str">
        <f>IF('Tour final'!$L5="D",'Tour final'!J5,'Tour final'!J4)</f>
        <v/>
      </c>
    </row>
    <row r="4" spans="1:3" ht="23.25" x14ac:dyDescent="0.35">
      <c r="A4" s="116" t="s">
        <v>92</v>
      </c>
      <c r="B4" s="117" t="str">
        <f>IF('Tour final'!$L8="V",'Tour final'!I8,'Tour final'!I9)</f>
        <v/>
      </c>
      <c r="C4" s="118" t="str">
        <f>IF('Tour final'!$L8="V",'Tour final'!J8,'Tour final'!J9)</f>
        <v/>
      </c>
    </row>
    <row r="5" spans="1:3" ht="21.75" thickBot="1" x14ac:dyDescent="0.35">
      <c r="A5" s="107" t="s">
        <v>93</v>
      </c>
      <c r="B5" s="108" t="str">
        <f>IF('Tour final'!$L9="D",'Tour final'!I9,'Tour final'!I8)</f>
        <v/>
      </c>
      <c r="C5" s="109" t="str">
        <f>IF('Tour final'!$L9="D",'Tour final'!J9,'Tour final'!J8)</f>
        <v/>
      </c>
    </row>
    <row r="6" spans="1:3" ht="18" x14ac:dyDescent="0.25">
      <c r="A6" s="110" t="s">
        <v>94</v>
      </c>
      <c r="B6" s="111" t="str">
        <f>IF('Tour final'!$L12="V",'Tour final'!I12,'Tour final'!I13)</f>
        <v/>
      </c>
      <c r="C6" s="112" t="str">
        <f>IF('Tour final'!$L12="V",'Tour final'!J12,'Tour final'!J13)</f>
        <v/>
      </c>
    </row>
    <row r="7" spans="1:3" ht="18" thickBot="1" x14ac:dyDescent="0.3">
      <c r="A7" s="17" t="s">
        <v>95</v>
      </c>
      <c r="B7" s="11" t="str">
        <f>IF('Tour final'!$L13="D",'Tour final'!I13,'Tour final'!I12)</f>
        <v/>
      </c>
      <c r="C7" s="12" t="str">
        <f>IF('Tour final'!$L13="D",'Tour final'!J13,'Tour final'!J12)</f>
        <v/>
      </c>
    </row>
    <row r="8" spans="1:3" ht="17.25" x14ac:dyDescent="0.25">
      <c r="A8" s="15" t="s">
        <v>96</v>
      </c>
      <c r="B8" s="5" t="str">
        <f>IF('Tour final'!$L16="V",'Tour final'!I16,'Tour final'!I17)</f>
        <v/>
      </c>
      <c r="C8" s="6" t="str">
        <f>IF('Tour final'!$L16="V",'Tour final'!J16,'Tour final'!J17)</f>
        <v/>
      </c>
    </row>
    <row r="9" spans="1:3" ht="18" thickBot="1" x14ac:dyDescent="0.3">
      <c r="A9" s="17" t="s">
        <v>97</v>
      </c>
      <c r="B9" s="11" t="str">
        <f>IF('Tour final'!$L18="D",'Tour final'!I18,'Tour final'!I17)</f>
        <v/>
      </c>
      <c r="C9" s="12" t="str">
        <f>IF('Tour final'!$L18="D",'Tour final'!J18,'Tour final'!J17)</f>
        <v/>
      </c>
    </row>
    <row r="10" spans="1:3" ht="17.25" x14ac:dyDescent="0.25">
      <c r="A10" s="15" t="s">
        <v>98</v>
      </c>
      <c r="B10" s="5" t="str">
        <f>IF('Tour final'!F3="D",'Tour final'!C3,'Tour final'!C4)</f>
        <v>Pro 4</v>
      </c>
      <c r="C10" s="6" t="str">
        <f>IF('Tour final'!G3="D",'Tour final'!D3,'Tour final'!D4)</f>
        <v>Amateur 4</v>
      </c>
    </row>
    <row r="11" spans="1:3" ht="17.25" x14ac:dyDescent="0.25">
      <c r="A11" s="16" t="s">
        <v>99</v>
      </c>
      <c r="B11" s="8" t="str">
        <f>IF('Tour final'!F5="D",'Tour final'!C5,'Tour final'!C6)</f>
        <v>Pro 2</v>
      </c>
      <c r="C11" s="9" t="str">
        <f>IF('Tour final'!G5="D",'Tour final'!D5,'Tour final'!D6)</f>
        <v>Amateur 2</v>
      </c>
    </row>
    <row r="12" spans="1:3" ht="17.25" x14ac:dyDescent="0.25">
      <c r="A12" s="16" t="s">
        <v>100</v>
      </c>
      <c r="B12" s="8" t="str">
        <f>IF('Tour final'!F7="D",'Tour final'!C7,'Tour final'!C8)</f>
        <v>Pro 8</v>
      </c>
      <c r="C12" s="9" t="str">
        <f>IF('Tour final'!G7="D",'Tour final'!D7,'Tour final'!D8)</f>
        <v>Amateur 8</v>
      </c>
    </row>
    <row r="13" spans="1:3" ht="17.25" x14ac:dyDescent="0.25">
      <c r="A13" s="16" t="s">
        <v>101</v>
      </c>
      <c r="B13" s="8" t="str">
        <f>IF('Tour final'!F9="D",'Tour final'!C9,'Tour final'!C10)</f>
        <v>Pro 7</v>
      </c>
      <c r="C13" s="9" t="str">
        <f>IF('Tour final'!G9="D",'Tour final'!D9,'Tour final'!D10)</f>
        <v>Amateur 7</v>
      </c>
    </row>
    <row r="14" spans="1:3" ht="17.25" x14ac:dyDescent="0.25">
      <c r="A14" s="16" t="s">
        <v>102</v>
      </c>
      <c r="B14" s="8" t="str">
        <f>IF('Tour final'!F11="D",'Tour final'!C11,'Tour final'!C12)</f>
        <v>Pro 12</v>
      </c>
      <c r="C14" s="9" t="str">
        <f>IF('Tour final'!G11="D",'Tour final'!D11,'Tour final'!D12)</f>
        <v>Amateur 12</v>
      </c>
    </row>
    <row r="15" spans="1:3" ht="17.25" x14ac:dyDescent="0.25">
      <c r="A15" s="16" t="s">
        <v>103</v>
      </c>
      <c r="B15" s="8" t="str">
        <f>IF('Tour final'!F13="D",'Tour final'!C13,'Tour final'!C14)</f>
        <v>Pro 11</v>
      </c>
      <c r="C15" s="9" t="str">
        <f>IF('Tour final'!G13="D",'Tour final'!D13,'Tour final'!D14)</f>
        <v>Amateur 11</v>
      </c>
    </row>
    <row r="16" spans="1:3" ht="17.25" x14ac:dyDescent="0.25">
      <c r="A16" s="16" t="s">
        <v>104</v>
      </c>
      <c r="B16" s="8" t="str">
        <f>IF('Tour final'!F15="D",'Tour final'!C15,'Tour final'!C16)</f>
        <v>Pro 16</v>
      </c>
      <c r="C16" s="9" t="str">
        <f>IF('Tour final'!G15="D",'Tour final'!D15,'Tour final'!D16)</f>
        <v>Amateur 16</v>
      </c>
    </row>
    <row r="17" spans="1:3" ht="18" thickBot="1" x14ac:dyDescent="0.3">
      <c r="A17" s="17" t="s">
        <v>105</v>
      </c>
      <c r="B17" s="11" t="str">
        <f>IF('Tour final'!F17="D",'Tour final'!C17,'Tour final'!C18)</f>
        <v>Pro 15</v>
      </c>
      <c r="C17" s="12" t="str">
        <f>IF('Tour final'!G17="D",'Tour final'!D17,'Tour final'!D18)</f>
        <v>Amateur 15</v>
      </c>
    </row>
  </sheetData>
  <sheetProtection algorithmName="SHA-512" hashValue="VKwyk4ak+Izl7uaNtq/x+SM3En6RpWnVjLphUWEqAcrIZfeLP/iVjBAa5V53q3qU+zX0oYW2czB+gdiItFewmg==" saltValue="k1ipgKHcj9XvJlO5N66Q6w==" spinCount="100000" sheet="1" objects="1" scenarios="1" selectLockedCells="1"/>
  <phoneticPr fontId="2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6E82-8FEE-433A-B95E-F20612224F4D}">
  <sheetPr codeName="Feuil8"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6</v>
      </c>
      <c r="C2" s="153"/>
      <c r="D2" s="96" t="str" cm="1">
        <f t="array" aca="1" ref="D2" ca="1">RIGHT(CELL("filename",A1),LEN(CELL("filename",A1))-SEARCH("]",CELL("filename",A1)))</f>
        <v>1</v>
      </c>
      <c r="E2" s="153" t="str">
        <f ca="1">VLOOKUP((D2&amp;"-"&amp;D4),Tirage[],14,FALSE)</f>
        <v>Pro 10</v>
      </c>
      <c r="F2" s="153"/>
      <c r="G2" s="152"/>
      <c r="I2" s="152"/>
      <c r="J2" s="153" t="str">
        <f ca="1">VLOOKUP((L2&amp;"-"&amp;L4),Tirage[],9,FALSE)</f>
        <v>Pro 2</v>
      </c>
      <c r="K2" s="153"/>
      <c r="L2" s="96" t="str" cm="1">
        <f t="array" aca="1" ref="L2" ca="1">RIGHT(CELL("filename",I1),LEN(CELL("filename",I1))-SEARCH("]",CELL("filename",I1)))</f>
        <v>1</v>
      </c>
      <c r="M2" s="153" t="str">
        <f ca="1">VLOOKUP((L2&amp;"-"&amp;L4),Tirage[],14,FALSE)</f>
        <v>Pro 14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12</v>
      </c>
      <c r="C4" s="153"/>
      <c r="D4" s="96">
        <v>1</v>
      </c>
      <c r="E4" s="153" t="str">
        <f ca="1">VLOOKUP((D2&amp;"-"&amp;D4),Tirage[],15,FALSE)</f>
        <v>Amateur 5</v>
      </c>
      <c r="F4" s="153"/>
      <c r="G4" s="101">
        <v>2</v>
      </c>
      <c r="I4" s="95">
        <v>2</v>
      </c>
      <c r="J4" s="153" t="str">
        <f ca="1">VLOOKUP((L2&amp;"-"&amp;L4),Tirage[],10,FALSE)</f>
        <v>Amateur 16</v>
      </c>
      <c r="K4" s="153"/>
      <c r="L4" s="96">
        <v>2</v>
      </c>
      <c r="M4" s="153" t="str">
        <f ca="1">VLOOKUP((L2&amp;"-"&amp;L4),Tirage[],15,FALSE)</f>
        <v>Amateur 1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5</v>
      </c>
      <c r="C20" s="153"/>
      <c r="D20" s="96" t="str" cm="1">
        <f t="array" aca="1" ref="D20" ca="1">RIGHT(CELL("filename",A19),LEN(CELL("filename",A19))-SEARCH("]",CELL("filename",A19)))</f>
        <v>1</v>
      </c>
      <c r="E20" s="153" t="str">
        <f ca="1">VLOOKUP((D20&amp;"-"&amp;D22),Tirage[],14,FALSE)</f>
        <v>Pro 11</v>
      </c>
      <c r="F20" s="153"/>
      <c r="G20" s="152"/>
      <c r="I20" s="152"/>
      <c r="J20" s="153" t="str">
        <f ca="1">VLOOKUP((L20&amp;"-"&amp;L22),Tirage[],9,FALSE)</f>
        <v>Pro 1</v>
      </c>
      <c r="K20" s="153"/>
      <c r="L20" s="96" t="str" cm="1">
        <f t="array" aca="1" ref="L20" ca="1">RIGHT(CELL("filename",I19),LEN(CELL("filename",I19))-SEARCH("]",CELL("filename",I19)))</f>
        <v>1</v>
      </c>
      <c r="M20" s="153" t="str">
        <f ca="1">VLOOKUP((L20&amp;"-"&amp;L22),Tirage[],14,FALSE)</f>
        <v>Pro 15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11</v>
      </c>
      <c r="C22" s="153"/>
      <c r="D22" s="96">
        <v>3</v>
      </c>
      <c r="E22" s="153" t="str">
        <f ca="1">VLOOKUP((D20&amp;"-"&amp;D22),Tirage[],15,FALSE)</f>
        <v>Amateur 6</v>
      </c>
      <c r="F22" s="153"/>
      <c r="G22" s="101">
        <v>2</v>
      </c>
      <c r="I22" s="95">
        <v>2</v>
      </c>
      <c r="J22" s="153" t="str">
        <f ca="1">VLOOKUP((L20&amp;"-"&amp;L22),Tirage[],10,FALSE)</f>
        <v>Amateur 15</v>
      </c>
      <c r="K22" s="153"/>
      <c r="L22" s="96">
        <v>4</v>
      </c>
      <c r="M22" s="153" t="str">
        <f ca="1">VLOOKUP((L20&amp;"-"&amp;L22),Tirage[],15,FALSE)</f>
        <v>Amateur 2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7</v>
      </c>
      <c r="C37" s="153"/>
      <c r="D37" s="96" t="str" cm="1">
        <f t="array" aca="1" ref="D37" ca="1">RIGHT(CELL("filename",A36),LEN(CELL("filename",A36))-SEARCH("]",CELL("filename",A36)))</f>
        <v>1</v>
      </c>
      <c r="E37" s="153" t="str">
        <f ca="1">VLOOKUP((D37&amp;"-"&amp;D39),Tirage[],14,FALSE)</f>
        <v>Pro 16</v>
      </c>
      <c r="F37" s="153"/>
      <c r="G37" s="152"/>
      <c r="I37" s="152"/>
      <c r="J37" s="153" t="str">
        <f ca="1">VLOOKUP((L37&amp;"-"&amp;L39),Tirage[],9,FALSE)</f>
        <v>Pro 4</v>
      </c>
      <c r="K37" s="153"/>
      <c r="L37" s="96" t="str" cm="1">
        <f t="array" aca="1" ref="L37" ca="1">RIGHT(CELL("filename",I36),LEN(CELL("filename",I36))-SEARCH("]",CELL("filename",I36)))</f>
        <v>1</v>
      </c>
      <c r="M37" s="153" t="str">
        <f ca="1">VLOOKUP((L37&amp;"-"&amp;L39),Tirage[],14,FALSE)</f>
        <v>Pro 12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9</v>
      </c>
      <c r="C39" s="153"/>
      <c r="D39" s="96">
        <v>5</v>
      </c>
      <c r="E39" s="153" t="str">
        <f ca="1">VLOOKUP((D37&amp;"-"&amp;D39),Tirage[],15,FALSE)</f>
        <v>Amateur 8</v>
      </c>
      <c r="F39" s="153"/>
      <c r="G39" s="101">
        <v>2</v>
      </c>
      <c r="I39" s="95">
        <v>2</v>
      </c>
      <c r="J39" s="153" t="str">
        <f ca="1">VLOOKUP((L37&amp;"-"&amp;L39),Tirage[],10,FALSE)</f>
        <v>Amateur 14</v>
      </c>
      <c r="K39" s="153"/>
      <c r="L39" s="96">
        <v>6</v>
      </c>
      <c r="M39" s="153" t="str">
        <f ca="1">VLOOKUP((L37&amp;"-"&amp;L39),Tirage[],15,FALSE)</f>
        <v>Amateur 3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3</v>
      </c>
      <c r="C55" s="153"/>
      <c r="D55" s="96" t="str" cm="1">
        <f t="array" aca="1" ref="D55" ca="1">RIGHT(CELL("filename",A54),LEN(CELL("filename",A54))-SEARCH("]",CELL("filename",A54)))</f>
        <v>1</v>
      </c>
      <c r="E55" s="153" t="str">
        <f ca="1">VLOOKUP((D55&amp;"-"&amp;D57),Tirage[],14,FALSE)</f>
        <v>Pro 13</v>
      </c>
      <c r="F55" s="153"/>
      <c r="G55" s="152"/>
      <c r="I55" s="152"/>
      <c r="J55" s="153" t="str">
        <f ca="1">VLOOKUP((L55&amp;"-"&amp;L57),Tirage[],9,FALSE)</f>
        <v>Pro 8</v>
      </c>
      <c r="K55" s="153"/>
      <c r="L55" s="96" t="str" cm="1">
        <f t="array" aca="1" ref="L55" ca="1">RIGHT(CELL("filename",I54),LEN(CELL("filename",I54))-SEARCH("]",CELL("filename",I54)))</f>
        <v>1</v>
      </c>
      <c r="M55" s="153" t="str">
        <f ca="1">VLOOKUP((L55&amp;"-"&amp;L57),Tirage[],14,FALSE)</f>
        <v>Pro 9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13</v>
      </c>
      <c r="C57" s="153"/>
      <c r="D57" s="96">
        <v>7</v>
      </c>
      <c r="E57" s="153" t="str">
        <f ca="1">VLOOKUP((D55&amp;"-"&amp;D57),Tirage[],15,FALSE)</f>
        <v>Amateur 4</v>
      </c>
      <c r="F57" s="153"/>
      <c r="G57" s="101">
        <v>2</v>
      </c>
      <c r="I57" s="95">
        <v>2</v>
      </c>
      <c r="J57" s="153" t="str">
        <f ca="1">VLOOKUP((L55&amp;"-"&amp;L57),Tirage[],10,FALSE)</f>
        <v>Amateur 10</v>
      </c>
      <c r="K57" s="153"/>
      <c r="L57" s="96">
        <v>8</v>
      </c>
      <c r="M57" s="153" t="str">
        <f ca="1">VLOOKUP((L55&amp;"-"&amp;L57),Tirage[],15,FALSE)</f>
        <v>Amateur 7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  <mergeCell ref="M54:N54"/>
    <mergeCell ref="O54:O55"/>
    <mergeCell ref="B55:C55"/>
    <mergeCell ref="E55:F55"/>
    <mergeCell ref="J55:K55"/>
    <mergeCell ref="M55:N55"/>
    <mergeCell ref="J54:K54"/>
    <mergeCell ref="A54:A55"/>
    <mergeCell ref="B54:C54"/>
    <mergeCell ref="E54:F54"/>
    <mergeCell ref="G54:G55"/>
    <mergeCell ref="I54:I55"/>
    <mergeCell ref="O36:O37"/>
    <mergeCell ref="B37:C37"/>
    <mergeCell ref="E37:F37"/>
    <mergeCell ref="J37:K37"/>
    <mergeCell ref="M37:N37"/>
    <mergeCell ref="M22:N22"/>
    <mergeCell ref="J23:N33"/>
    <mergeCell ref="I36:I37"/>
    <mergeCell ref="J36:K36"/>
    <mergeCell ref="M36:N36"/>
    <mergeCell ref="J34:N35"/>
    <mergeCell ref="B16:F17"/>
    <mergeCell ref="B34:F35"/>
    <mergeCell ref="A36:A37"/>
    <mergeCell ref="G36:G37"/>
    <mergeCell ref="B23:F33"/>
    <mergeCell ref="B21:C21"/>
    <mergeCell ref="E21:F21"/>
    <mergeCell ref="B22:C22"/>
    <mergeCell ref="E22:F22"/>
    <mergeCell ref="M19:N19"/>
    <mergeCell ref="A19:A20"/>
    <mergeCell ref="J16:N17"/>
    <mergeCell ref="J21:K21"/>
    <mergeCell ref="M21:N21"/>
    <mergeCell ref="J22:K22"/>
    <mergeCell ref="B51:F52"/>
    <mergeCell ref="B40:F50"/>
    <mergeCell ref="J40:N50"/>
    <mergeCell ref="J51:N52"/>
    <mergeCell ref="B36:C36"/>
    <mergeCell ref="E36:F36"/>
    <mergeCell ref="E38:F38"/>
    <mergeCell ref="J38:K38"/>
    <mergeCell ref="M38:N38"/>
    <mergeCell ref="B39:C39"/>
    <mergeCell ref="E39:F39"/>
    <mergeCell ref="J39:K39"/>
    <mergeCell ref="M39:N39"/>
    <mergeCell ref="B38:C38"/>
    <mergeCell ref="O19:O20"/>
    <mergeCell ref="B20:C20"/>
    <mergeCell ref="E20:F20"/>
    <mergeCell ref="J20:K20"/>
    <mergeCell ref="M20:N20"/>
    <mergeCell ref="I19:I20"/>
    <mergeCell ref="J19:K19"/>
    <mergeCell ref="B19:C19"/>
    <mergeCell ref="E19:F19"/>
    <mergeCell ref="G19:G20"/>
    <mergeCell ref="J3:K3"/>
    <mergeCell ref="M3:N3"/>
    <mergeCell ref="J4:K4"/>
    <mergeCell ref="M4:N4"/>
    <mergeCell ref="J5:N15"/>
    <mergeCell ref="I1:I2"/>
    <mergeCell ref="J1:K1"/>
    <mergeCell ref="M1:N1"/>
    <mergeCell ref="O1:O2"/>
    <mergeCell ref="J2:K2"/>
    <mergeCell ref="M2:N2"/>
    <mergeCell ref="B5:F15"/>
    <mergeCell ref="B3:C3"/>
    <mergeCell ref="B1:C1"/>
    <mergeCell ref="E1:F1"/>
    <mergeCell ref="E3:F3"/>
    <mergeCell ref="A1:A2"/>
    <mergeCell ref="G1:G2"/>
    <mergeCell ref="B2:C2"/>
    <mergeCell ref="E2:F2"/>
    <mergeCell ref="B4:C4"/>
    <mergeCell ref="E4:F4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820A-F3A4-437F-AD0C-AB9DE329614C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4</v>
      </c>
      <c r="C2" s="153"/>
      <c r="D2" s="96" t="str" cm="1">
        <f t="array" aca="1" ref="D2" ca="1">RIGHT(CELL("filename",A1),LEN(CELL("filename",A1))-SEARCH("]",CELL("filename",A1)))</f>
        <v>2</v>
      </c>
      <c r="E2" s="153" t="str">
        <f ca="1">VLOOKUP((D2&amp;"-"&amp;D4),Tirage[],14,FALSE)</f>
        <v>Pro 14</v>
      </c>
      <c r="F2" s="153"/>
      <c r="G2" s="152"/>
      <c r="I2" s="152"/>
      <c r="J2" s="153" t="str">
        <f ca="1">VLOOKUP((L2&amp;"-"&amp;L4),Tirage[],9,FALSE)</f>
        <v>Pro 6</v>
      </c>
      <c r="K2" s="153"/>
      <c r="L2" s="96" t="str" cm="1">
        <f t="array" aca="1" ref="L2" ca="1">RIGHT(CELL("filename",I1),LEN(CELL("filename",I1))-SEARCH("]",CELL("filename",I1)))</f>
        <v>2</v>
      </c>
      <c r="M2" s="153" t="str">
        <f ca="1">VLOOKUP((L2&amp;"-"&amp;L4),Tirage[],14,FALSE)</f>
        <v>Pro 9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13</v>
      </c>
      <c r="C4" s="153"/>
      <c r="D4" s="96">
        <v>1</v>
      </c>
      <c r="E4" s="153" t="str">
        <f ca="1">VLOOKUP((D2&amp;"-"&amp;D4),Tirage[],15,FALSE)</f>
        <v>Amateur 2</v>
      </c>
      <c r="F4" s="153"/>
      <c r="G4" s="101">
        <v>2</v>
      </c>
      <c r="I4" s="95">
        <v>2</v>
      </c>
      <c r="J4" s="153" t="str">
        <f ca="1">VLOOKUP((L2&amp;"-"&amp;L4),Tirage[],10,FALSE)</f>
        <v>Amateur 11</v>
      </c>
      <c r="K4" s="153"/>
      <c r="L4" s="96">
        <v>2</v>
      </c>
      <c r="M4" s="153" t="str">
        <f ca="1">VLOOKUP((L2&amp;"-"&amp;L4),Tirage[],15,FALSE)</f>
        <v>Amateur 8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2</v>
      </c>
      <c r="C20" s="153"/>
      <c r="D20" s="96" t="str" cm="1">
        <f t="array" aca="1" ref="D20" ca="1">RIGHT(CELL("filename",A19),LEN(CELL("filename",A19))-SEARCH("]",CELL("filename",A19)))</f>
        <v>2</v>
      </c>
      <c r="E20" s="153" t="str">
        <f ca="1">VLOOKUP((D20&amp;"-"&amp;D22),Tirage[],14,FALSE)</f>
        <v>Pro 12</v>
      </c>
      <c r="F20" s="153"/>
      <c r="G20" s="152"/>
      <c r="I20" s="152"/>
      <c r="J20" s="153" t="str">
        <f ca="1">VLOOKUP((L20&amp;"-"&amp;L22),Tirage[],9,FALSE)</f>
        <v>Pro 7</v>
      </c>
      <c r="K20" s="153"/>
      <c r="L20" s="96" t="str" cm="1">
        <f t="array" aca="1" ref="L20" ca="1">RIGHT(CELL("filename",I19),LEN(CELL("filename",I19))-SEARCH("]",CELL("filename",I19)))</f>
        <v>2</v>
      </c>
      <c r="M20" s="153" t="str">
        <f ca="1">VLOOKUP((L20&amp;"-"&amp;L22),Tirage[],14,FALSE)</f>
        <v>Pro 11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15</v>
      </c>
      <c r="C22" s="153"/>
      <c r="D22" s="96">
        <v>3</v>
      </c>
      <c r="E22" s="153" t="str">
        <f ca="1">VLOOKUP((D20&amp;"-"&amp;D22),Tirage[],15,FALSE)</f>
        <v>Amateur 4</v>
      </c>
      <c r="F22" s="153"/>
      <c r="G22" s="101">
        <v>2</v>
      </c>
      <c r="I22" s="95">
        <v>2</v>
      </c>
      <c r="J22" s="153" t="str">
        <f ca="1">VLOOKUP((L20&amp;"-"&amp;L22),Tirage[],10,FALSE)</f>
        <v>Amateur 10</v>
      </c>
      <c r="K22" s="153"/>
      <c r="L22" s="96">
        <v>4</v>
      </c>
      <c r="M22" s="153" t="str">
        <f ca="1">VLOOKUP((L20&amp;"-"&amp;L22),Tirage[],15,FALSE)</f>
        <v>Amateur 5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1</v>
      </c>
      <c r="C37" s="153"/>
      <c r="D37" s="96" t="str" cm="1">
        <f t="array" aca="1" ref="D37" ca="1">RIGHT(CELL("filename",A36),LEN(CELL("filename",A36))-SEARCH("]",CELL("filename",A36)))</f>
        <v>2</v>
      </c>
      <c r="E37" s="153" t="str">
        <f ca="1">VLOOKUP((D37&amp;"-"&amp;D39),Tirage[],14,FALSE)</f>
        <v>Pro 13</v>
      </c>
      <c r="F37" s="153"/>
      <c r="G37" s="152"/>
      <c r="I37" s="152"/>
      <c r="J37" s="153" t="str">
        <f ca="1">VLOOKUP((L37&amp;"-"&amp;L39),Tirage[],9,FALSE)</f>
        <v>Pro 8</v>
      </c>
      <c r="K37" s="153"/>
      <c r="L37" s="96" t="str" cm="1">
        <f t="array" aca="1" ref="L37" ca="1">RIGHT(CELL("filename",I36),LEN(CELL("filename",I36))-SEARCH("]",CELL("filename",I36)))</f>
        <v>2</v>
      </c>
      <c r="M37" s="153" t="str">
        <f ca="1">VLOOKUP((L37&amp;"-"&amp;L39),Tirage[],14,FALSE)</f>
        <v>Pro 10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16</v>
      </c>
      <c r="C39" s="153"/>
      <c r="D39" s="96">
        <v>5</v>
      </c>
      <c r="E39" s="153" t="str">
        <f ca="1">VLOOKUP((D37&amp;"-"&amp;D39),Tirage[],15,FALSE)</f>
        <v>Amateur 3</v>
      </c>
      <c r="F39" s="153"/>
      <c r="G39" s="101">
        <v>2</v>
      </c>
      <c r="I39" s="95">
        <v>2</v>
      </c>
      <c r="J39" s="153" t="str">
        <f ca="1">VLOOKUP((L37&amp;"-"&amp;L39),Tirage[],10,FALSE)</f>
        <v>Amateur 9</v>
      </c>
      <c r="K39" s="153"/>
      <c r="L39" s="96">
        <v>6</v>
      </c>
      <c r="M39" s="153" t="str">
        <f ca="1">VLOOKUP((L37&amp;"-"&amp;L39),Tirage[],15,FALSE)</f>
        <v>Amateur 6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5</v>
      </c>
      <c r="C55" s="153"/>
      <c r="D55" s="96" t="str" cm="1">
        <f t="array" aca="1" ref="D55" ca="1">RIGHT(CELL("filename",A54),LEN(CELL("filename",A54))-SEARCH("]",CELL("filename",A54)))</f>
        <v>2</v>
      </c>
      <c r="E55" s="153" t="str">
        <f ca="1">VLOOKUP((D55&amp;"-"&amp;D57),Tirage[],14,FALSE)</f>
        <v>Pro 16</v>
      </c>
      <c r="F55" s="153"/>
      <c r="G55" s="152"/>
      <c r="I55" s="152"/>
      <c r="J55" s="153" t="str">
        <f ca="1">VLOOKUP((L55&amp;"-"&amp;L57),Tirage[],9,FALSE)</f>
        <v>Pro 3</v>
      </c>
      <c r="K55" s="153"/>
      <c r="L55" s="96" t="str" cm="1">
        <f t="array" aca="1" ref="L55" ca="1">RIGHT(CELL("filename",I54),LEN(CELL("filename",I54))-SEARCH("]",CELL("filename",I54)))</f>
        <v>2</v>
      </c>
      <c r="M55" s="153" t="str">
        <f ca="1">VLOOKUP((L55&amp;"-"&amp;L57),Tirage[],14,FALSE)</f>
        <v>Pro 15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12</v>
      </c>
      <c r="C57" s="153"/>
      <c r="D57" s="96">
        <v>7</v>
      </c>
      <c r="E57" s="153" t="str">
        <f ca="1">VLOOKUP((D55&amp;"-"&amp;D57),Tirage[],15,FALSE)</f>
        <v>Amateur 7</v>
      </c>
      <c r="F57" s="153"/>
      <c r="G57" s="101">
        <v>2</v>
      </c>
      <c r="I57" s="95">
        <v>2</v>
      </c>
      <c r="J57" s="153" t="str">
        <f ca="1">VLOOKUP((L55&amp;"-"&amp;L57),Tirage[],10,FALSE)</f>
        <v>Amateur 14</v>
      </c>
      <c r="K57" s="153"/>
      <c r="L57" s="96">
        <v>8</v>
      </c>
      <c r="M57" s="153" t="str">
        <f ca="1">VLOOKUP((L55&amp;"-"&amp;L57),Tirage[],15,FALSE)</f>
        <v>Amateur 1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5F1E-A7C6-4EC6-82C2-DD5D18E82320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5</v>
      </c>
      <c r="C2" s="153"/>
      <c r="D2" s="96" t="str" cm="1">
        <f t="array" aca="1" ref="D2" ca="1">RIGHT(CELL("filename",A1),LEN(CELL("filename",A1))-SEARCH("]",CELL("filename",A1)))</f>
        <v>3</v>
      </c>
      <c r="E2" s="153" t="str">
        <f ca="1">VLOOKUP((D2&amp;"-"&amp;D4),Tirage[],14,FALSE)</f>
        <v>Pro 15</v>
      </c>
      <c r="F2" s="153"/>
      <c r="G2" s="152"/>
      <c r="I2" s="152"/>
      <c r="J2" s="153" t="str">
        <f ca="1">VLOOKUP((L2&amp;"-"&amp;L4),Tirage[],9,FALSE)</f>
        <v>Pro 1</v>
      </c>
      <c r="K2" s="153"/>
      <c r="L2" s="96" t="str" cm="1">
        <f t="array" aca="1" ref="L2" ca="1">RIGHT(CELL("filename",I1),LEN(CELL("filename",I1))-SEARCH("]",CELL("filename",I1)))</f>
        <v>3</v>
      </c>
      <c r="M2" s="153" t="str">
        <f ca="1">VLOOKUP((L2&amp;"-"&amp;L4),Tirage[],14,FALSE)</f>
        <v>Pro 11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3</v>
      </c>
      <c r="C4" s="153"/>
      <c r="D4" s="96">
        <v>1</v>
      </c>
      <c r="E4" s="153" t="str">
        <f ca="1">VLOOKUP((D2&amp;"-"&amp;D4),Tirage[],15,FALSE)</f>
        <v>Amateur 10</v>
      </c>
      <c r="F4" s="153"/>
      <c r="G4" s="101">
        <v>2</v>
      </c>
      <c r="I4" s="95">
        <v>2</v>
      </c>
      <c r="J4" s="153" t="str">
        <f ca="1">VLOOKUP((L2&amp;"-"&amp;L4),Tirage[],10,FALSE)</f>
        <v>Amateur 7</v>
      </c>
      <c r="K4" s="153"/>
      <c r="L4" s="96">
        <v>2</v>
      </c>
      <c r="M4" s="153" t="str">
        <f ca="1">VLOOKUP((L2&amp;"-"&amp;L4),Tirage[],15,FALSE)</f>
        <v>Amateur 14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7</v>
      </c>
      <c r="C20" s="153"/>
      <c r="D20" s="96" t="str" cm="1">
        <f t="array" aca="1" ref="D20" ca="1">RIGHT(CELL("filename",A19),LEN(CELL("filename",A19))-SEARCH("]",CELL("filename",A19)))</f>
        <v>3</v>
      </c>
      <c r="E20" s="153" t="str">
        <f ca="1">VLOOKUP((D20&amp;"-"&amp;D22),Tirage[],14,FALSE)</f>
        <v>Pro 13</v>
      </c>
      <c r="F20" s="153"/>
      <c r="G20" s="152"/>
      <c r="I20" s="152"/>
      <c r="J20" s="153" t="str">
        <f ca="1">VLOOKUP((L20&amp;"-"&amp;L22),Tirage[],9,FALSE)</f>
        <v>Pro 2</v>
      </c>
      <c r="K20" s="153"/>
      <c r="L20" s="96" t="str" cm="1">
        <f t="array" aca="1" ref="L20" ca="1">RIGHT(CELL("filename",I19),LEN(CELL("filename",I19))-SEARCH("]",CELL("filename",I19)))</f>
        <v>3</v>
      </c>
      <c r="M20" s="153" t="str">
        <f ca="1">VLOOKUP((L20&amp;"-"&amp;L22),Tirage[],14,FALSE)</f>
        <v>Pro 10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</v>
      </c>
      <c r="C22" s="153"/>
      <c r="D22" s="96">
        <v>3</v>
      </c>
      <c r="E22" s="153" t="str">
        <f ca="1">VLOOKUP((D20&amp;"-"&amp;D22),Tirage[],15,FALSE)</f>
        <v>Amateur 12</v>
      </c>
      <c r="F22" s="153"/>
      <c r="G22" s="101">
        <v>2</v>
      </c>
      <c r="I22" s="95">
        <v>2</v>
      </c>
      <c r="J22" s="153" t="str">
        <f ca="1">VLOOKUP((L20&amp;"-"&amp;L22),Tirage[],10,FALSE)</f>
        <v>Amateur 8</v>
      </c>
      <c r="K22" s="153"/>
      <c r="L22" s="96">
        <v>4</v>
      </c>
      <c r="M22" s="153" t="str">
        <f ca="1">VLOOKUP((L20&amp;"-"&amp;L22),Tirage[],15,FALSE)</f>
        <v>Amateur 13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8</v>
      </c>
      <c r="C37" s="153"/>
      <c r="D37" s="96" t="str" cm="1">
        <f t="array" aca="1" ref="D37" ca="1">RIGHT(CELL("filename",A36),LEN(CELL("filename",A36))-SEARCH("]",CELL("filename",A36)))</f>
        <v>3</v>
      </c>
      <c r="E37" s="153" t="str">
        <f ca="1">VLOOKUP((D37&amp;"-"&amp;D39),Tirage[],14,FALSE)</f>
        <v>Pro 12</v>
      </c>
      <c r="F37" s="153"/>
      <c r="G37" s="152"/>
      <c r="I37" s="152"/>
      <c r="J37" s="153" t="str">
        <f ca="1">VLOOKUP((L37&amp;"-"&amp;L39),Tirage[],9,FALSE)</f>
        <v>Pro 3</v>
      </c>
      <c r="K37" s="153"/>
      <c r="L37" s="96" t="str" cm="1">
        <f t="array" aca="1" ref="L37" ca="1">RIGHT(CELL("filename",I36),LEN(CELL("filename",I36))-SEARCH("]",CELL("filename",I36)))</f>
        <v>3</v>
      </c>
      <c r="M37" s="153" t="str">
        <f ca="1">VLOOKUP((L37&amp;"-"&amp;L39),Tirage[],14,FALSE)</f>
        <v>Pro 16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2</v>
      </c>
      <c r="C39" s="153"/>
      <c r="D39" s="96">
        <v>5</v>
      </c>
      <c r="E39" s="153" t="str">
        <f ca="1">VLOOKUP((D37&amp;"-"&amp;D39),Tirage[],15,FALSE)</f>
        <v>Amateur 11</v>
      </c>
      <c r="F39" s="153"/>
      <c r="G39" s="101">
        <v>2</v>
      </c>
      <c r="I39" s="95">
        <v>2</v>
      </c>
      <c r="J39" s="153" t="str">
        <f ca="1">VLOOKUP((L37&amp;"-"&amp;L39),Tirage[],10,FALSE)</f>
        <v>Amateur 5</v>
      </c>
      <c r="K39" s="153"/>
      <c r="L39" s="96">
        <v>6</v>
      </c>
      <c r="M39" s="153" t="str">
        <f ca="1">VLOOKUP((L37&amp;"-"&amp;L39),Tirage[],15,FALSE)</f>
        <v>Amateur 16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4</v>
      </c>
      <c r="C55" s="153"/>
      <c r="D55" s="96" t="str" cm="1">
        <f t="array" aca="1" ref="D55" ca="1">RIGHT(CELL("filename",A54),LEN(CELL("filename",A54))-SEARCH("]",CELL("filename",A54)))</f>
        <v>3</v>
      </c>
      <c r="E55" s="153" t="str">
        <f ca="1">VLOOKUP((D55&amp;"-"&amp;D57),Tirage[],14,FALSE)</f>
        <v>Pro 9</v>
      </c>
      <c r="F55" s="153"/>
      <c r="G55" s="152"/>
      <c r="I55" s="152"/>
      <c r="J55" s="153" t="str">
        <f ca="1">VLOOKUP((L55&amp;"-"&amp;L57),Tirage[],9,FALSE)</f>
        <v>Pro 6</v>
      </c>
      <c r="K55" s="153"/>
      <c r="L55" s="96" t="str" cm="1">
        <f t="array" aca="1" ref="L55" ca="1">RIGHT(CELL("filename",I54),LEN(CELL("filename",I54))-SEARCH("]",CELL("filename",I54)))</f>
        <v>3</v>
      </c>
      <c r="M55" s="153" t="str">
        <f ca="1">VLOOKUP((L55&amp;"-"&amp;L57),Tirage[],14,FALSE)</f>
        <v>Pro 14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6</v>
      </c>
      <c r="C57" s="153"/>
      <c r="D57" s="96">
        <v>7</v>
      </c>
      <c r="E57" s="153" t="str">
        <f ca="1">VLOOKUP((D55&amp;"-"&amp;D57),Tirage[],15,FALSE)</f>
        <v>Amateur 15</v>
      </c>
      <c r="F57" s="153"/>
      <c r="G57" s="101">
        <v>2</v>
      </c>
      <c r="I57" s="95">
        <v>2</v>
      </c>
      <c r="J57" s="153" t="str">
        <f ca="1">VLOOKUP((L55&amp;"-"&amp;L57),Tirage[],10,FALSE)</f>
        <v>Amateur 4</v>
      </c>
      <c r="K57" s="153"/>
      <c r="L57" s="96">
        <v>8</v>
      </c>
      <c r="M57" s="153" t="str">
        <f ca="1">VLOOKUP((L55&amp;"-"&amp;L57),Tirage[],15,FALSE)</f>
        <v>Amateur 9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7E28-A05C-473A-89B5-FBF370F47225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9</v>
      </c>
      <c r="C2" s="153"/>
      <c r="D2" s="96" t="str" cm="1">
        <f t="array" aca="1" ref="D2" ca="1">RIGHT(CELL("filename",A1),LEN(CELL("filename",A1))-SEARCH("]",CELL("filename",A1)))</f>
        <v>4</v>
      </c>
      <c r="E2" s="153" t="str">
        <f ca="1">VLOOKUP((D2&amp;"-"&amp;D4),Tirage[],14,FALSE)</f>
        <v>Pro 12</v>
      </c>
      <c r="F2" s="153"/>
      <c r="G2" s="152"/>
      <c r="I2" s="152"/>
      <c r="J2" s="153" t="str">
        <f ca="1">VLOOKUP((L2&amp;"-"&amp;L4),Tirage[],9,FALSE)</f>
        <v>Pro 10</v>
      </c>
      <c r="K2" s="153"/>
      <c r="L2" s="96" t="str" cm="1">
        <f t="array" aca="1" ref="L2" ca="1">RIGHT(CELL("filename",I1),LEN(CELL("filename",I1))-SEARCH("]",CELL("filename",I1)))</f>
        <v>4</v>
      </c>
      <c r="M2" s="153" t="str">
        <f ca="1">VLOOKUP((L2&amp;"-"&amp;L4),Tirage[],14,FALSE)</f>
        <v>Pro 14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9</v>
      </c>
      <c r="C4" s="153"/>
      <c r="D4" s="96">
        <v>1</v>
      </c>
      <c r="E4" s="153" t="str">
        <f ca="1">VLOOKUP((D2&amp;"-"&amp;D4),Tirage[],15,FALSE)</f>
        <v>Amateur 13</v>
      </c>
      <c r="F4" s="153"/>
      <c r="G4" s="101">
        <v>2</v>
      </c>
      <c r="I4" s="95">
        <v>2</v>
      </c>
      <c r="J4" s="153" t="str">
        <f ca="1">VLOOKUP((L2&amp;"-"&amp;L4),Tirage[],10,FALSE)</f>
        <v>Amateur 11</v>
      </c>
      <c r="K4" s="153"/>
      <c r="L4" s="96">
        <v>2</v>
      </c>
      <c r="M4" s="153" t="str">
        <f ca="1">VLOOKUP((L2&amp;"-"&amp;L4),Tirage[],15,FALSE)</f>
        <v>Amateur 15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4</v>
      </c>
      <c r="C20" s="153"/>
      <c r="D20" s="96" t="str" cm="1">
        <f t="array" aca="1" ref="D20" ca="1">RIGHT(CELL("filename",A19),LEN(CELL("filename",A19))-SEARCH("]",CELL("filename",A19)))</f>
        <v>4</v>
      </c>
      <c r="E20" s="153" t="str">
        <f ca="1">VLOOKUP((D20&amp;"-"&amp;D22),Tirage[],14,FALSE)</f>
        <v>Pro 8</v>
      </c>
      <c r="F20" s="153"/>
      <c r="G20" s="152"/>
      <c r="I20" s="152"/>
      <c r="J20" s="153" t="str">
        <f ca="1">VLOOKUP((L20&amp;"-"&amp;L22),Tirage[],9,FALSE)</f>
        <v>Pro 11</v>
      </c>
      <c r="K20" s="153"/>
      <c r="L20" s="96" t="str" cm="1">
        <f t="array" aca="1" ref="L20" ca="1">RIGHT(CELL("filename",I19),LEN(CELL("filename",I19))-SEARCH("]",CELL("filename",I19)))</f>
        <v>4</v>
      </c>
      <c r="M20" s="153" t="str">
        <f ca="1">VLOOKUP((L20&amp;"-"&amp;L22),Tirage[],14,FALSE)</f>
        <v>Pro 15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4</v>
      </c>
      <c r="C22" s="153"/>
      <c r="D22" s="96">
        <v>3</v>
      </c>
      <c r="E22" s="153" t="str">
        <f ca="1">VLOOKUP((D20&amp;"-"&amp;D22),Tirage[],15,FALSE)</f>
        <v>Amateur 8</v>
      </c>
      <c r="F22" s="153"/>
      <c r="G22" s="101">
        <v>2</v>
      </c>
      <c r="I22" s="95">
        <v>2</v>
      </c>
      <c r="J22" s="153" t="str">
        <f ca="1">VLOOKUP((L20&amp;"-"&amp;L22),Tirage[],10,FALSE)</f>
        <v>Amateur 12</v>
      </c>
      <c r="K22" s="153"/>
      <c r="L22" s="96">
        <v>4</v>
      </c>
      <c r="M22" s="153" t="str">
        <f ca="1">VLOOKUP((L20&amp;"-"&amp;L22),Tirage[],15,FALSE)</f>
        <v>Amateur 16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3</v>
      </c>
      <c r="C37" s="153"/>
      <c r="D37" s="96" t="str" cm="1">
        <f t="array" aca="1" ref="D37" ca="1">RIGHT(CELL("filename",A36),LEN(CELL("filename",A36))-SEARCH("]",CELL("filename",A36)))</f>
        <v>4</v>
      </c>
      <c r="E37" s="153" t="str">
        <f ca="1">VLOOKUP((D37&amp;"-"&amp;D39),Tirage[],14,FALSE)</f>
        <v>Pro 7</v>
      </c>
      <c r="F37" s="153"/>
      <c r="G37" s="152"/>
      <c r="I37" s="152"/>
      <c r="J37" s="153" t="str">
        <f ca="1">VLOOKUP((L37&amp;"-"&amp;L39),Tirage[],9,FALSE)</f>
        <v>Pro 2</v>
      </c>
      <c r="K37" s="153"/>
      <c r="L37" s="96" t="str" cm="1">
        <f t="array" aca="1" ref="L37" ca="1">RIGHT(CELL("filename",I36),LEN(CELL("filename",I36))-SEARCH("]",CELL("filename",I36)))</f>
        <v>4</v>
      </c>
      <c r="M37" s="153" t="str">
        <f ca="1">VLOOKUP((L37&amp;"-"&amp;L39),Tirage[],14,FALSE)</f>
        <v>Pro 6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3</v>
      </c>
      <c r="C39" s="153"/>
      <c r="D39" s="96">
        <v>5</v>
      </c>
      <c r="E39" s="153" t="str">
        <f ca="1">VLOOKUP((D37&amp;"-"&amp;D39),Tirage[],15,FALSE)</f>
        <v>Amateur 7</v>
      </c>
      <c r="F39" s="153"/>
      <c r="G39" s="101">
        <v>2</v>
      </c>
      <c r="I39" s="95">
        <v>2</v>
      </c>
      <c r="J39" s="153" t="str">
        <f ca="1">VLOOKUP((L37&amp;"-"&amp;L39),Tirage[],10,FALSE)</f>
        <v>Amateur 2</v>
      </c>
      <c r="K39" s="153"/>
      <c r="L39" s="96">
        <v>6</v>
      </c>
      <c r="M39" s="153" t="str">
        <f ca="1">VLOOKUP((L37&amp;"-"&amp;L39),Tirage[],15,FALSE)</f>
        <v>Amateur 6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1</v>
      </c>
      <c r="C55" s="153"/>
      <c r="D55" s="96" t="str" cm="1">
        <f t="array" aca="1" ref="D55" ca="1">RIGHT(CELL("filename",A54),LEN(CELL("filename",A54))-SEARCH("]",CELL("filename",A54)))</f>
        <v>4</v>
      </c>
      <c r="E55" s="153" t="str">
        <f ca="1">VLOOKUP((D55&amp;"-"&amp;D57),Tirage[],14,FALSE)</f>
        <v>Pro 5</v>
      </c>
      <c r="F55" s="153"/>
      <c r="G55" s="152"/>
      <c r="I55" s="152"/>
      <c r="J55" s="153" t="str">
        <f ca="1">VLOOKUP((L55&amp;"-"&amp;L57),Tirage[],9,FALSE)</f>
        <v>Pro 16</v>
      </c>
      <c r="K55" s="153"/>
      <c r="L55" s="96" t="str" cm="1">
        <f t="array" aca="1" ref="L55" ca="1">RIGHT(CELL("filename",I54),LEN(CELL("filename",I54))-SEARCH("]",CELL("filename",I54)))</f>
        <v>4</v>
      </c>
      <c r="M55" s="153" t="str">
        <f ca="1">VLOOKUP((L55&amp;"-"&amp;L57),Tirage[],14,FALSE)</f>
        <v>Pro 13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</v>
      </c>
      <c r="C57" s="153"/>
      <c r="D57" s="96">
        <v>7</v>
      </c>
      <c r="E57" s="153" t="str">
        <f ca="1">VLOOKUP((D55&amp;"-"&amp;D57),Tirage[],15,FALSE)</f>
        <v>Amateur 5</v>
      </c>
      <c r="F57" s="153"/>
      <c r="G57" s="101">
        <v>2</v>
      </c>
      <c r="I57" s="95">
        <v>2</v>
      </c>
      <c r="J57" s="153" t="str">
        <f ca="1">VLOOKUP((L55&amp;"-"&amp;L57),Tirage[],10,FALSE)</f>
        <v>Amateur 10</v>
      </c>
      <c r="K57" s="153"/>
      <c r="L57" s="96">
        <v>8</v>
      </c>
      <c r="M57" s="153" t="str">
        <f ca="1">VLOOKUP((L55&amp;"-"&amp;L57),Tirage[],15,FALSE)</f>
        <v>Amateur 14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DBF6A-A0B6-4FED-B677-9B6C8C38B9B6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16</v>
      </c>
      <c r="C2" s="153"/>
      <c r="D2" s="96" t="str" cm="1">
        <f t="array" aca="1" ref="D2" ca="1">RIGHT(CELL("filename",A1),LEN(CELL("filename",A1))-SEARCH("]",CELL("filename",A1)))</f>
        <v>5</v>
      </c>
      <c r="E2" s="153" t="str">
        <f ca="1">VLOOKUP((D2&amp;"-"&amp;D4),Tirage[],14,FALSE)</f>
        <v>Pro 10</v>
      </c>
      <c r="F2" s="153"/>
      <c r="G2" s="152"/>
      <c r="I2" s="152"/>
      <c r="J2" s="153" t="str">
        <f ca="1">VLOOKUP((L2&amp;"-"&amp;L4),Tirage[],9,FALSE)</f>
        <v>Pro 2</v>
      </c>
      <c r="K2" s="153"/>
      <c r="L2" s="96" t="str" cm="1">
        <f t="array" aca="1" ref="L2" ca="1">RIGHT(CELL("filename",I1),LEN(CELL("filename",I1))-SEARCH("]",CELL("filename",I1)))</f>
        <v>5</v>
      </c>
      <c r="M2" s="153" t="str">
        <f ca="1">VLOOKUP((L2&amp;"-"&amp;L4),Tirage[],14,FALSE)</f>
        <v>Pro 3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</v>
      </c>
      <c r="C4" s="153"/>
      <c r="D4" s="96">
        <v>1</v>
      </c>
      <c r="E4" s="153" t="str">
        <f ca="1">VLOOKUP((D2&amp;"-"&amp;D4),Tirage[],15,FALSE)</f>
        <v>Amateur 4</v>
      </c>
      <c r="F4" s="153"/>
      <c r="G4" s="101">
        <v>2</v>
      </c>
      <c r="I4" s="95">
        <v>2</v>
      </c>
      <c r="J4" s="153" t="str">
        <f ca="1">VLOOKUP((L2&amp;"-"&amp;L4),Tirage[],10,FALSE)</f>
        <v>Amateur 9</v>
      </c>
      <c r="K4" s="153"/>
      <c r="L4" s="96">
        <v>2</v>
      </c>
      <c r="M4" s="153" t="str">
        <f ca="1">VLOOKUP((L2&amp;"-"&amp;L4),Tirage[],15,FALSE)</f>
        <v>Amateur 12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9</v>
      </c>
      <c r="C20" s="153"/>
      <c r="D20" s="96" t="str" cm="1">
        <f t="array" aca="1" ref="D20" ca="1">RIGHT(CELL("filename",A19),LEN(CELL("filename",A19))-SEARCH("]",CELL("filename",A19)))</f>
        <v>5</v>
      </c>
      <c r="E20" s="153" t="str">
        <f ca="1">VLOOKUP((D20&amp;"-"&amp;D22),Tirage[],14,FALSE)</f>
        <v>Pro 11</v>
      </c>
      <c r="F20" s="153"/>
      <c r="G20" s="152"/>
      <c r="I20" s="152"/>
      <c r="J20" s="153" t="str">
        <f ca="1">VLOOKUP((L20&amp;"-"&amp;L22),Tirage[],9,FALSE)</f>
        <v>Pro 13</v>
      </c>
      <c r="K20" s="153"/>
      <c r="L20" s="96" t="str" cm="1">
        <f t="array" aca="1" ref="L20" ca="1">RIGHT(CELL("filename",I19),LEN(CELL("filename",I19))-SEARCH("]",CELL("filename",I19)))</f>
        <v>5</v>
      </c>
      <c r="M20" s="153" t="str">
        <f ca="1">VLOOKUP((L20&amp;"-"&amp;L22),Tirage[],14,FALSE)</f>
        <v>Pro 14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2</v>
      </c>
      <c r="C22" s="153"/>
      <c r="D22" s="96">
        <v>3</v>
      </c>
      <c r="E22" s="153" t="str">
        <f ca="1">VLOOKUP((D20&amp;"-"&amp;D22),Tirage[],15,FALSE)</f>
        <v>Amateur 3</v>
      </c>
      <c r="F22" s="153"/>
      <c r="G22" s="101">
        <v>2</v>
      </c>
      <c r="I22" s="95">
        <v>2</v>
      </c>
      <c r="J22" s="153" t="str">
        <f ca="1">VLOOKUP((L20&amp;"-"&amp;L22),Tirage[],10,FALSE)</f>
        <v>Amateur 5</v>
      </c>
      <c r="K22" s="153"/>
      <c r="L22" s="96">
        <v>4</v>
      </c>
      <c r="M22" s="153" t="str">
        <f ca="1">VLOOKUP((L20&amp;"-"&amp;L22),Tirage[],15,FALSE)</f>
        <v>Amateur 8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5</v>
      </c>
      <c r="C37" s="153"/>
      <c r="D37" s="96" t="str" cm="1">
        <f t="array" aca="1" ref="D37" ca="1">RIGHT(CELL("filename",A36),LEN(CELL("filename",A36))-SEARCH("]",CELL("filename",A36)))</f>
        <v>5</v>
      </c>
      <c r="E37" s="153" t="str">
        <f ca="1">VLOOKUP((D37&amp;"-"&amp;D39),Tirage[],14,FALSE)</f>
        <v>Pro 8</v>
      </c>
      <c r="F37" s="153"/>
      <c r="G37" s="152"/>
      <c r="I37" s="152"/>
      <c r="J37" s="153" t="str">
        <f ca="1">VLOOKUP((L37&amp;"-"&amp;L39),Tirage[],9,FALSE)</f>
        <v>Pro 1</v>
      </c>
      <c r="K37" s="153"/>
      <c r="L37" s="96" t="str" cm="1">
        <f t="array" aca="1" ref="L37" ca="1">RIGHT(CELL("filename",I36),LEN(CELL("filename",I36))-SEARCH("]",CELL("filename",I36)))</f>
        <v>5</v>
      </c>
      <c r="M37" s="153" t="str">
        <f ca="1">VLOOKUP((L37&amp;"-"&amp;L39),Tirage[],14,FALSE)</f>
        <v>Pro 4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14</v>
      </c>
      <c r="C39" s="153"/>
      <c r="D39" s="96">
        <v>5</v>
      </c>
      <c r="E39" s="153" t="str">
        <f ca="1">VLOOKUP((D37&amp;"-"&amp;D39),Tirage[],15,FALSE)</f>
        <v>Amateur 15</v>
      </c>
      <c r="F39" s="153"/>
      <c r="G39" s="101">
        <v>2</v>
      </c>
      <c r="I39" s="95">
        <v>2</v>
      </c>
      <c r="J39" s="153" t="str">
        <f ca="1">VLOOKUP((L37&amp;"-"&amp;L39),Tirage[],10,FALSE)</f>
        <v>Amateur 10</v>
      </c>
      <c r="K39" s="153"/>
      <c r="L39" s="96">
        <v>6</v>
      </c>
      <c r="M39" s="153" t="str">
        <f ca="1">VLOOKUP((L37&amp;"-"&amp;L39),Tirage[],15,FALSE)</f>
        <v>Amateur 11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6</v>
      </c>
      <c r="C55" s="153"/>
      <c r="D55" s="96" t="str" cm="1">
        <f t="array" aca="1" ref="D55" ca="1">RIGHT(CELL("filename",A54),LEN(CELL("filename",A54))-SEARCH("]",CELL("filename",A54)))</f>
        <v>5</v>
      </c>
      <c r="E55" s="153" t="str">
        <f ca="1">VLOOKUP((D55&amp;"-"&amp;D57),Tirage[],14,FALSE)</f>
        <v>Pro 7</v>
      </c>
      <c r="F55" s="153"/>
      <c r="G55" s="152"/>
      <c r="I55" s="152"/>
      <c r="J55" s="153" t="str">
        <f ca="1">VLOOKUP((L55&amp;"-"&amp;L57),Tirage[],9,FALSE)</f>
        <v>Pro 12</v>
      </c>
      <c r="K55" s="153"/>
      <c r="L55" s="96" t="str" cm="1">
        <f t="array" aca="1" ref="L55" ca="1">RIGHT(CELL("filename",I54),LEN(CELL("filename",I54))-SEARCH("]",CELL("filename",I54)))</f>
        <v>5</v>
      </c>
      <c r="M55" s="153" t="str">
        <f ca="1">VLOOKUP((L55&amp;"-"&amp;L57),Tirage[],14,FALSE)</f>
        <v>Pro 15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13</v>
      </c>
      <c r="C57" s="153"/>
      <c r="D57" s="96">
        <v>7</v>
      </c>
      <c r="E57" s="153" t="str">
        <f ca="1">VLOOKUP((D55&amp;"-"&amp;D57),Tirage[],15,FALSE)</f>
        <v>Amateur 16</v>
      </c>
      <c r="F57" s="153"/>
      <c r="G57" s="101">
        <v>2</v>
      </c>
      <c r="I57" s="95">
        <v>2</v>
      </c>
      <c r="J57" s="153" t="str">
        <f ca="1">VLOOKUP((L55&amp;"-"&amp;L57),Tirage[],10,FALSE)</f>
        <v>Amateur 6</v>
      </c>
      <c r="K57" s="153"/>
      <c r="L57" s="96">
        <v>8</v>
      </c>
      <c r="M57" s="153" t="str">
        <f ca="1">VLOOKUP((L55&amp;"-"&amp;L57),Tirage[],15,FALSE)</f>
        <v>Amateur 7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E565-0F67-41A0-BF56-282B8F75873B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9</v>
      </c>
      <c r="C2" s="153"/>
      <c r="D2" s="96" t="str" cm="1">
        <f t="array" aca="1" ref="D2" ca="1">RIGHT(CELL("filename",A1),LEN(CELL("filename",A1))-SEARCH("]",CELL("filename",A1)))</f>
        <v>6</v>
      </c>
      <c r="E2" s="153" t="str">
        <f ca="1">VLOOKUP((D2&amp;"-"&amp;D4),Tirage[],14,FALSE)</f>
        <v>Pro 14</v>
      </c>
      <c r="F2" s="153"/>
      <c r="G2" s="152"/>
      <c r="I2" s="152"/>
      <c r="J2" s="153" t="str">
        <f ca="1">VLOOKUP((L2&amp;"-"&amp;L4),Tirage[],9,FALSE)</f>
        <v>Pro 4</v>
      </c>
      <c r="K2" s="153"/>
      <c r="L2" s="96" t="str" cm="1">
        <f t="array" aca="1" ref="L2" ca="1">RIGHT(CELL("filename",I1),LEN(CELL("filename",I1))-SEARCH("]",CELL("filename",I1)))</f>
        <v>6</v>
      </c>
      <c r="M2" s="153" t="str">
        <f ca="1">VLOOKUP((L2&amp;"-"&amp;L4),Tirage[],14,FALSE)</f>
        <v>Pro 6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10</v>
      </c>
      <c r="C4" s="153"/>
      <c r="D4" s="96">
        <v>1</v>
      </c>
      <c r="E4" s="153" t="str">
        <f ca="1">VLOOKUP((D2&amp;"-"&amp;D4),Tirage[],15,FALSE)</f>
        <v>Amateur 16</v>
      </c>
      <c r="F4" s="153"/>
      <c r="G4" s="101">
        <v>2</v>
      </c>
      <c r="I4" s="95">
        <v>2</v>
      </c>
      <c r="J4" s="153" t="str">
        <f ca="1">VLOOKUP((L2&amp;"-"&amp;L4),Tirage[],10,FALSE)</f>
        <v>Amateur 3</v>
      </c>
      <c r="K4" s="153"/>
      <c r="L4" s="96">
        <v>2</v>
      </c>
      <c r="M4" s="153" t="str">
        <f ca="1">VLOOKUP((L2&amp;"-"&amp;L4),Tirage[],15,FALSE)</f>
        <v>Amateur 5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16</v>
      </c>
      <c r="C20" s="153"/>
      <c r="D20" s="96" t="str" cm="1">
        <f t="array" aca="1" ref="D20" ca="1">RIGHT(CELL("filename",A19),LEN(CELL("filename",A19))-SEARCH("]",CELL("filename",A19)))</f>
        <v>6</v>
      </c>
      <c r="E20" s="153" t="str">
        <f ca="1">VLOOKUP((D20&amp;"-"&amp;D22),Tirage[],14,FALSE)</f>
        <v>Pro 15</v>
      </c>
      <c r="F20" s="153"/>
      <c r="G20" s="152"/>
      <c r="I20" s="152"/>
      <c r="J20" s="153" t="str">
        <f ca="1">VLOOKUP((L20&amp;"-"&amp;L22),Tirage[],9,FALSE)</f>
        <v>Pro 5</v>
      </c>
      <c r="K20" s="153"/>
      <c r="L20" s="96" t="str" cm="1">
        <f t="array" aca="1" ref="L20" ca="1">RIGHT(CELL("filename",I19),LEN(CELL("filename",I19))-SEARCH("]",CELL("filename",I19)))</f>
        <v>6</v>
      </c>
      <c r="M20" s="153" t="str">
        <f ca="1">VLOOKUP((L20&amp;"-"&amp;L22),Tirage[],14,FALSE)</f>
        <v>Pro 3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9</v>
      </c>
      <c r="C22" s="153"/>
      <c r="D22" s="96">
        <v>3</v>
      </c>
      <c r="E22" s="153" t="str">
        <f ca="1">VLOOKUP((D20&amp;"-"&amp;D22),Tirage[],15,FALSE)</f>
        <v>Amateur 15</v>
      </c>
      <c r="F22" s="153"/>
      <c r="G22" s="101">
        <v>2</v>
      </c>
      <c r="I22" s="95">
        <v>2</v>
      </c>
      <c r="J22" s="153" t="str">
        <f ca="1">VLOOKUP((L20&amp;"-"&amp;L22),Tirage[],10,FALSE)</f>
        <v>Amateur 6</v>
      </c>
      <c r="K22" s="153"/>
      <c r="L22" s="96">
        <v>4</v>
      </c>
      <c r="M22" s="153" t="str">
        <f ca="1">VLOOKUP((L20&amp;"-"&amp;L22),Tirage[],15,FALSE)</f>
        <v>Amateur 4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11</v>
      </c>
      <c r="C37" s="153"/>
      <c r="D37" s="96" t="str" cm="1">
        <f t="array" aca="1" ref="D37" ca="1">RIGHT(CELL("filename",A36),LEN(CELL("filename",A36))-SEARCH("]",CELL("filename",A36)))</f>
        <v>6</v>
      </c>
      <c r="E37" s="153" t="str">
        <f ca="1">VLOOKUP((D37&amp;"-"&amp;D39),Tirage[],14,FALSE)</f>
        <v>Pro 13</v>
      </c>
      <c r="F37" s="153"/>
      <c r="G37" s="152"/>
      <c r="I37" s="152"/>
      <c r="J37" s="153" t="str">
        <f ca="1">VLOOKUP((L37&amp;"-"&amp;L39),Tirage[],9,FALSE)</f>
        <v>Pro 2</v>
      </c>
      <c r="K37" s="153"/>
      <c r="L37" s="96" t="str" cm="1">
        <f t="array" aca="1" ref="L37" ca="1">RIGHT(CELL("filename",I36),LEN(CELL("filename",I36))-SEARCH("]",CELL("filename",I36)))</f>
        <v>6</v>
      </c>
      <c r="M37" s="153" t="str">
        <f ca="1">VLOOKUP((L37&amp;"-"&amp;L39),Tirage[],14,FALSE)</f>
        <v>Pro 8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11</v>
      </c>
      <c r="C39" s="153"/>
      <c r="D39" s="96">
        <v>5</v>
      </c>
      <c r="E39" s="153" t="str">
        <f ca="1">VLOOKUP((D37&amp;"-"&amp;D39),Tirage[],15,FALSE)</f>
        <v>Amateur 13</v>
      </c>
      <c r="F39" s="153"/>
      <c r="G39" s="101">
        <v>2</v>
      </c>
      <c r="I39" s="95">
        <v>2</v>
      </c>
      <c r="J39" s="153" t="str">
        <f ca="1">VLOOKUP((L37&amp;"-"&amp;L39),Tirage[],10,FALSE)</f>
        <v>Amateur 1</v>
      </c>
      <c r="K39" s="153"/>
      <c r="L39" s="96">
        <v>6</v>
      </c>
      <c r="M39" s="153" t="str">
        <f ca="1">VLOOKUP((L37&amp;"-"&amp;L39),Tirage[],15,FALSE)</f>
        <v>Amateur 7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10</v>
      </c>
      <c r="C55" s="153"/>
      <c r="D55" s="96" t="str" cm="1">
        <f t="array" aca="1" ref="D55" ca="1">RIGHT(CELL("filename",A54),LEN(CELL("filename",A54))-SEARCH("]",CELL("filename",A54)))</f>
        <v>6</v>
      </c>
      <c r="E55" s="153" t="str">
        <f ca="1">VLOOKUP((D55&amp;"-"&amp;D57),Tirage[],14,FALSE)</f>
        <v>Pro 12</v>
      </c>
      <c r="F55" s="153"/>
      <c r="G55" s="152"/>
      <c r="I55" s="152"/>
      <c r="J55" s="153" t="str">
        <f ca="1">VLOOKUP((L55&amp;"-"&amp;L57),Tirage[],9,FALSE)</f>
        <v>Pro 1</v>
      </c>
      <c r="K55" s="153"/>
      <c r="L55" s="96" t="str" cm="1">
        <f t="array" aca="1" ref="L55" ca="1">RIGHT(CELL("filename",I54),LEN(CELL("filename",I54))-SEARCH("]",CELL("filename",I54)))</f>
        <v>6</v>
      </c>
      <c r="M55" s="153" t="str">
        <f ca="1">VLOOKUP((L55&amp;"-"&amp;L57),Tirage[],14,FALSE)</f>
        <v>Pro 7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12</v>
      </c>
      <c r="C57" s="153"/>
      <c r="D57" s="96">
        <v>7</v>
      </c>
      <c r="E57" s="153" t="str">
        <f ca="1">VLOOKUP((D55&amp;"-"&amp;D57),Tirage[],15,FALSE)</f>
        <v>Amateur 14</v>
      </c>
      <c r="F57" s="153"/>
      <c r="G57" s="101">
        <v>2</v>
      </c>
      <c r="I57" s="95">
        <v>2</v>
      </c>
      <c r="J57" s="153" t="str">
        <f ca="1">VLOOKUP((L55&amp;"-"&amp;L57),Tirage[],10,FALSE)</f>
        <v>Amateur 2</v>
      </c>
      <c r="K57" s="153"/>
      <c r="L57" s="96">
        <v>8</v>
      </c>
      <c r="M57" s="153" t="str">
        <f ca="1">VLOOKUP((L55&amp;"-"&amp;L57),Tirage[],15,FALSE)</f>
        <v>Amateur 8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32047-D885-40D3-9C0D-C405D4612373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1</v>
      </c>
      <c r="C2" s="153"/>
      <c r="D2" s="96" t="str" cm="1">
        <f t="array" aca="1" ref="D2" ca="1">RIGHT(CELL("filename",A1),LEN(CELL("filename",A1))-SEARCH("]",CELL("filename",A1)))</f>
        <v>7</v>
      </c>
      <c r="E2" s="153" t="str">
        <f ca="1">VLOOKUP((D2&amp;"-"&amp;D4),Tirage[],14,FALSE)</f>
        <v>Pro 8</v>
      </c>
      <c r="F2" s="153"/>
      <c r="G2" s="152"/>
      <c r="I2" s="152"/>
      <c r="J2" s="153" t="str">
        <f ca="1">VLOOKUP((L2&amp;"-"&amp;L4),Tirage[],9,FALSE)</f>
        <v>Pro 2</v>
      </c>
      <c r="K2" s="153"/>
      <c r="L2" s="96" t="str" cm="1">
        <f t="array" aca="1" ref="L2" ca="1">RIGHT(CELL("filename",I1),LEN(CELL("filename",I1))-SEARCH("]",CELL("filename",I1)))</f>
        <v>7</v>
      </c>
      <c r="M2" s="153" t="str">
        <f ca="1">VLOOKUP((L2&amp;"-"&amp;L4),Tirage[],14,FALSE)</f>
        <v>Pro 7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3</v>
      </c>
      <c r="C4" s="153"/>
      <c r="D4" s="96">
        <v>1</v>
      </c>
      <c r="E4" s="153" t="str">
        <f ca="1">VLOOKUP((D2&amp;"-"&amp;D4),Tirage[],15,FALSE)</f>
        <v>Amateur 6</v>
      </c>
      <c r="F4" s="153"/>
      <c r="G4" s="101">
        <v>2</v>
      </c>
      <c r="I4" s="95">
        <v>2</v>
      </c>
      <c r="J4" s="153" t="str">
        <f ca="1">VLOOKUP((L2&amp;"-"&amp;L4),Tirage[],10,FALSE)</f>
        <v>Amateur 4</v>
      </c>
      <c r="K4" s="153"/>
      <c r="L4" s="96">
        <v>2</v>
      </c>
      <c r="M4" s="153" t="str">
        <f ca="1">VLOOKUP((L2&amp;"-"&amp;L4),Tirage[],15,FALSE)</f>
        <v>Amateur 5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3</v>
      </c>
      <c r="C20" s="153"/>
      <c r="D20" s="96" t="str" cm="1">
        <f t="array" aca="1" ref="D20" ca="1">RIGHT(CELL("filename",A19),LEN(CELL("filename",A19))-SEARCH("]",CELL("filename",A19)))</f>
        <v>7</v>
      </c>
      <c r="E20" s="153" t="str">
        <f ca="1">VLOOKUP((D20&amp;"-"&amp;D22),Tirage[],14,FALSE)</f>
        <v>Pro 6</v>
      </c>
      <c r="F20" s="153"/>
      <c r="G20" s="152"/>
      <c r="I20" s="152"/>
      <c r="J20" s="153" t="str">
        <f ca="1">VLOOKUP((L20&amp;"-"&amp;L22),Tirage[],9,FALSE)</f>
        <v>Pro 9</v>
      </c>
      <c r="K20" s="153"/>
      <c r="L20" s="96" t="str" cm="1">
        <f t="array" aca="1" ref="L20" ca="1">RIGHT(CELL("filename",I19),LEN(CELL("filename",I19))-SEARCH("]",CELL("filename",I19)))</f>
        <v>7</v>
      </c>
      <c r="M20" s="153" t="str">
        <f ca="1">VLOOKUP((L20&amp;"-"&amp;L22),Tirage[],14,FALSE)</f>
        <v>Pro 15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</v>
      </c>
      <c r="C22" s="153"/>
      <c r="D22" s="96">
        <v>3</v>
      </c>
      <c r="E22" s="153" t="str">
        <f ca="1">VLOOKUP((D20&amp;"-"&amp;D22),Tirage[],15,FALSE)</f>
        <v>Amateur 8</v>
      </c>
      <c r="F22" s="153"/>
      <c r="G22" s="101">
        <v>2</v>
      </c>
      <c r="I22" s="95">
        <v>2</v>
      </c>
      <c r="J22" s="153" t="str">
        <f ca="1">VLOOKUP((L20&amp;"-"&amp;L22),Tirage[],10,FALSE)</f>
        <v>Amateur 11</v>
      </c>
      <c r="K22" s="153"/>
      <c r="L22" s="96">
        <v>4</v>
      </c>
      <c r="M22" s="153" t="str">
        <f ca="1">VLOOKUP((L20&amp;"-"&amp;L22),Tirage[],15,FALSE)</f>
        <v>Amateur 14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4</v>
      </c>
      <c r="C37" s="153"/>
      <c r="D37" s="96" t="str" cm="1">
        <f t="array" aca="1" ref="D37" ca="1">RIGHT(CELL("filename",A36),LEN(CELL("filename",A36))-SEARCH("]",CELL("filename",A36)))</f>
        <v>7</v>
      </c>
      <c r="E37" s="153" t="str">
        <f ca="1">VLOOKUP((D37&amp;"-"&amp;D39),Tirage[],14,FALSE)</f>
        <v>Pro 5</v>
      </c>
      <c r="F37" s="153"/>
      <c r="G37" s="152"/>
      <c r="I37" s="152"/>
      <c r="J37" s="153" t="str">
        <f ca="1">VLOOKUP((L37&amp;"-"&amp;L39),Tirage[],9,FALSE)</f>
        <v>Pro 16</v>
      </c>
      <c r="K37" s="153"/>
      <c r="L37" s="96" t="str" cm="1">
        <f t="array" aca="1" ref="L37" ca="1">RIGHT(CELL("filename",I36),LEN(CELL("filename",I36))-SEARCH("]",CELL("filename",I36)))</f>
        <v>7</v>
      </c>
      <c r="M37" s="153" t="str">
        <f ca="1">VLOOKUP((L37&amp;"-"&amp;L39),Tirage[],14,FALSE)</f>
        <v>Pro 14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2</v>
      </c>
      <c r="C39" s="153"/>
      <c r="D39" s="96">
        <v>5</v>
      </c>
      <c r="E39" s="153" t="str">
        <f ca="1">VLOOKUP((D37&amp;"-"&amp;D39),Tirage[],15,FALSE)</f>
        <v>Amateur 7</v>
      </c>
      <c r="F39" s="153"/>
      <c r="G39" s="101">
        <v>2</v>
      </c>
      <c r="I39" s="95">
        <v>2</v>
      </c>
      <c r="J39" s="153" t="str">
        <f ca="1">VLOOKUP((L37&amp;"-"&amp;L39),Tirage[],10,FALSE)</f>
        <v>Amateur 12</v>
      </c>
      <c r="K39" s="153"/>
      <c r="L39" s="96">
        <v>6</v>
      </c>
      <c r="M39" s="153" t="str">
        <f ca="1">VLOOKUP((L37&amp;"-"&amp;L39),Tirage[],15,FALSE)</f>
        <v>Amateur 13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11</v>
      </c>
      <c r="C55" s="153"/>
      <c r="D55" s="96" t="str" cm="1">
        <f t="array" aca="1" ref="D55" ca="1">RIGHT(CELL("filename",A54),LEN(CELL("filename",A54))-SEARCH("]",CELL("filename",A54)))</f>
        <v>7</v>
      </c>
      <c r="E55" s="153" t="str">
        <f ca="1">VLOOKUP((D55&amp;"-"&amp;D57),Tirage[],14,FALSE)</f>
        <v>Pro 12</v>
      </c>
      <c r="F55" s="153"/>
      <c r="G55" s="152"/>
      <c r="I55" s="152"/>
      <c r="J55" s="153" t="str">
        <f ca="1">VLOOKUP((L55&amp;"-"&amp;L57),Tirage[],9,FALSE)</f>
        <v>Pro 10</v>
      </c>
      <c r="K55" s="153"/>
      <c r="L55" s="96" t="str" cm="1">
        <f t="array" aca="1" ref="L55" ca="1">RIGHT(CELL("filename",I54),LEN(CELL("filename",I54))-SEARCH("]",CELL("filename",I54)))</f>
        <v>7</v>
      </c>
      <c r="M55" s="153" t="str">
        <f ca="1">VLOOKUP((L55&amp;"-"&amp;L57),Tirage[],14,FALSE)</f>
        <v>Pro 13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10</v>
      </c>
      <c r="C57" s="153"/>
      <c r="D57" s="96">
        <v>7</v>
      </c>
      <c r="E57" s="153" t="str">
        <f ca="1">VLOOKUP((D55&amp;"-"&amp;D57),Tirage[],15,FALSE)</f>
        <v>Amateur 15</v>
      </c>
      <c r="F57" s="153"/>
      <c r="G57" s="101">
        <v>2</v>
      </c>
      <c r="I57" s="95">
        <v>2</v>
      </c>
      <c r="J57" s="153" t="str">
        <f ca="1">VLOOKUP((L55&amp;"-"&amp;L57),Tirage[],10,FALSE)</f>
        <v>Amateur 9</v>
      </c>
      <c r="K57" s="153"/>
      <c r="L57" s="96">
        <v>8</v>
      </c>
      <c r="M57" s="153" t="str">
        <f ca="1">VLOOKUP((L55&amp;"-"&amp;L57),Tirage[],15,FALSE)</f>
        <v>Amateur 16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A96C5-5C8E-4626-A74F-AF39805F2A2D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4</v>
      </c>
      <c r="C2" s="153"/>
      <c r="D2" s="96" t="str" cm="1">
        <f t="array" aca="1" ref="D2" ca="1">RIGHT(CELL("filename",A1),LEN(CELL("filename",A1))-SEARCH("]",CELL("filename",A1)))</f>
        <v>8</v>
      </c>
      <c r="E2" s="153" t="str">
        <f ca="1">VLOOKUP((D2&amp;"-"&amp;D4),Tirage[],14,FALSE)</f>
        <v>Pro 13</v>
      </c>
      <c r="F2" s="153"/>
      <c r="G2" s="152"/>
      <c r="I2" s="152"/>
      <c r="J2" s="153" t="str">
        <f ca="1">VLOOKUP((L2&amp;"-"&amp;L4),Tirage[],9,FALSE)</f>
        <v>Pro 3</v>
      </c>
      <c r="K2" s="153"/>
      <c r="L2" s="96" t="str" cm="1">
        <f t="array" aca="1" ref="L2" ca="1">RIGHT(CELL("filename",I1),LEN(CELL("filename",I1))-SEARCH("]",CELL("filename",I1)))</f>
        <v>8</v>
      </c>
      <c r="M2" s="153" t="str">
        <f ca="1">VLOOKUP((L2&amp;"-"&amp;L4),Tirage[],14,FALSE)</f>
        <v>Pro 12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15</v>
      </c>
      <c r="C4" s="153"/>
      <c r="D4" s="96">
        <v>1</v>
      </c>
      <c r="E4" s="153" t="str">
        <f ca="1">VLOOKUP((D2&amp;"-"&amp;D4),Tirage[],15,FALSE)</f>
        <v>Amateur 1</v>
      </c>
      <c r="F4" s="153"/>
      <c r="G4" s="101">
        <v>2</v>
      </c>
      <c r="I4" s="95">
        <v>2</v>
      </c>
      <c r="J4" s="153" t="str">
        <f ca="1">VLOOKUP((L2&amp;"-"&amp;L4),Tirage[],10,FALSE)</f>
        <v>Amateur 16</v>
      </c>
      <c r="K4" s="153"/>
      <c r="L4" s="96">
        <v>2</v>
      </c>
      <c r="M4" s="153" t="str">
        <f ca="1">VLOOKUP((L2&amp;"-"&amp;L4),Tirage[],15,FALSE)</f>
        <v>Amateur 2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1</v>
      </c>
      <c r="C20" s="153"/>
      <c r="D20" s="96" t="str" cm="1">
        <f t="array" aca="1" ref="D20" ca="1">RIGHT(CELL("filename",A19),LEN(CELL("filename",A19))-SEARCH("]",CELL("filename",A19)))</f>
        <v>8</v>
      </c>
      <c r="E20" s="153" t="str">
        <f ca="1">VLOOKUP((D20&amp;"-"&amp;D22),Tirage[],14,FALSE)</f>
        <v>Pro 14</v>
      </c>
      <c r="F20" s="153"/>
      <c r="G20" s="152"/>
      <c r="I20" s="152"/>
      <c r="J20" s="153" t="str">
        <f ca="1">VLOOKUP((L20&amp;"-"&amp;L22),Tirage[],9,FALSE)</f>
        <v>Pro 6</v>
      </c>
      <c r="K20" s="153"/>
      <c r="L20" s="96" t="str" cm="1">
        <f t="array" aca="1" ref="L20" ca="1">RIGHT(CELL("filename",I19),LEN(CELL("filename",I19))-SEARCH("]",CELL("filename",I19)))</f>
        <v>8</v>
      </c>
      <c r="M20" s="153" t="str">
        <f ca="1">VLOOKUP((L20&amp;"-"&amp;L22),Tirage[],14,FALSE)</f>
        <v>Pro 11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14</v>
      </c>
      <c r="C22" s="153"/>
      <c r="D22" s="96">
        <v>3</v>
      </c>
      <c r="E22" s="153" t="str">
        <f ca="1">VLOOKUP((D20&amp;"-"&amp;D22),Tirage[],15,FALSE)</f>
        <v>Amateur 4</v>
      </c>
      <c r="F22" s="153"/>
      <c r="G22" s="101">
        <v>2</v>
      </c>
      <c r="I22" s="95">
        <v>2</v>
      </c>
      <c r="J22" s="153" t="str">
        <f ca="1">VLOOKUP((L20&amp;"-"&amp;L22),Tirage[],10,FALSE)</f>
        <v>Amateur 9</v>
      </c>
      <c r="K22" s="153"/>
      <c r="L22" s="96">
        <v>4</v>
      </c>
      <c r="M22" s="153" t="str">
        <f ca="1">VLOOKUP((L20&amp;"-"&amp;L22),Tirage[],15,FALSE)</f>
        <v>Amateur 7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7</v>
      </c>
      <c r="C37" s="153"/>
      <c r="D37" s="96" t="str" cm="1">
        <f t="array" aca="1" ref="D37" ca="1">RIGHT(CELL("filename",A36),LEN(CELL("filename",A36))-SEARCH("]",CELL("filename",A36)))</f>
        <v>8</v>
      </c>
      <c r="E37" s="153" t="str">
        <f ca="1">VLOOKUP((D37&amp;"-"&amp;D39),Tirage[],14,FALSE)</f>
        <v>Pro 9</v>
      </c>
      <c r="F37" s="153"/>
      <c r="G37" s="152"/>
      <c r="I37" s="152"/>
      <c r="J37" s="153" t="str">
        <f ca="1">VLOOKUP((L37&amp;"-"&amp;L39),Tirage[],9,FALSE)</f>
        <v>Pro 5</v>
      </c>
      <c r="K37" s="153"/>
      <c r="L37" s="96" t="str" cm="1">
        <f t="array" aca="1" ref="L37" ca="1">RIGHT(CELL("filename",I36),LEN(CELL("filename",I36))-SEARCH("]",CELL("filename",I36)))</f>
        <v>8</v>
      </c>
      <c r="M37" s="153" t="str">
        <f ca="1">VLOOKUP((L37&amp;"-"&amp;L39),Tirage[],14,FALSE)</f>
        <v>Pro 10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12</v>
      </c>
      <c r="C39" s="153"/>
      <c r="D39" s="96">
        <v>5</v>
      </c>
      <c r="E39" s="153" t="str">
        <f ca="1">VLOOKUP((D37&amp;"-"&amp;D39),Tirage[],15,FALSE)</f>
        <v>Amateur 6</v>
      </c>
      <c r="F39" s="153"/>
      <c r="G39" s="101">
        <v>2</v>
      </c>
      <c r="I39" s="95">
        <v>2</v>
      </c>
      <c r="J39" s="153" t="str">
        <f ca="1">VLOOKUP((L37&amp;"-"&amp;L39),Tirage[],10,FALSE)</f>
        <v>Amateur 10</v>
      </c>
      <c r="K39" s="153"/>
      <c r="L39" s="96">
        <v>6</v>
      </c>
      <c r="M39" s="153" t="str">
        <f ca="1">VLOOKUP((L37&amp;"-"&amp;L39),Tirage[],15,FALSE)</f>
        <v>Amateur 8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2</v>
      </c>
      <c r="C55" s="153"/>
      <c r="D55" s="96" t="str" cm="1">
        <f t="array" aca="1" ref="D55" ca="1">RIGHT(CELL("filename",A54),LEN(CELL("filename",A54))-SEARCH("]",CELL("filename",A54)))</f>
        <v>8</v>
      </c>
      <c r="E55" s="153" t="str">
        <f ca="1">VLOOKUP((D55&amp;"-"&amp;D57),Tirage[],14,FALSE)</f>
        <v>Pro 15</v>
      </c>
      <c r="F55" s="153"/>
      <c r="G55" s="152"/>
      <c r="I55" s="152"/>
      <c r="J55" s="153" t="str">
        <f ca="1">VLOOKUP((L55&amp;"-"&amp;L57),Tirage[],9,FALSE)</f>
        <v>Pro 8</v>
      </c>
      <c r="K55" s="153"/>
      <c r="L55" s="96" t="str" cm="1">
        <f t="array" aca="1" ref="L55" ca="1">RIGHT(CELL("filename",I54),LEN(CELL("filename",I54))-SEARCH("]",CELL("filename",I54)))</f>
        <v>8</v>
      </c>
      <c r="M55" s="153" t="str">
        <f ca="1">VLOOKUP((L55&amp;"-"&amp;L57),Tirage[],14,FALSE)</f>
        <v>Pro 16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13</v>
      </c>
      <c r="C57" s="153"/>
      <c r="D57" s="96">
        <v>7</v>
      </c>
      <c r="E57" s="153" t="str">
        <f ca="1">VLOOKUP((D55&amp;"-"&amp;D57),Tirage[],15,FALSE)</f>
        <v>Amateur 3</v>
      </c>
      <c r="F57" s="153"/>
      <c r="G57" s="101">
        <v>2</v>
      </c>
      <c r="I57" s="95">
        <v>2</v>
      </c>
      <c r="J57" s="153" t="str">
        <f ca="1">VLOOKUP((L55&amp;"-"&amp;L57),Tirage[],10,FALSE)</f>
        <v>Amateur 11</v>
      </c>
      <c r="K57" s="153"/>
      <c r="L57" s="96">
        <v>8</v>
      </c>
      <c r="M57" s="153" t="str">
        <f ca="1">VLOOKUP((L55&amp;"-"&amp;L57),Tirage[],15,FALSE)</f>
        <v>Amateur 5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1292-AC35-491D-A2DB-ABA07B8F154B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1</v>
      </c>
      <c r="C2" s="153"/>
      <c r="D2" s="96" t="str" cm="1">
        <f t="array" aca="1" ref="D2" ca="1">RIGHT(CELL("filename",A1),LEN(CELL("filename",A1))-SEARCH("]",CELL("filename",A1)))</f>
        <v>9</v>
      </c>
      <c r="E2" s="153" t="str">
        <f ca="1">VLOOKUP((D2&amp;"-"&amp;D4),Tirage[],14,FALSE)</f>
        <v>Pro 9</v>
      </c>
      <c r="F2" s="153"/>
      <c r="G2" s="152"/>
      <c r="I2" s="152"/>
      <c r="J2" s="153" t="str">
        <f ca="1">VLOOKUP((L2&amp;"-"&amp;L4),Tirage[],9,FALSE)</f>
        <v>Pro 5</v>
      </c>
      <c r="K2" s="153"/>
      <c r="L2" s="96" t="str" cm="1">
        <f t="array" aca="1" ref="L2" ca="1">RIGHT(CELL("filename",I1),LEN(CELL("filename",I1))-SEARCH("]",CELL("filename",I1)))</f>
        <v>9</v>
      </c>
      <c r="M2" s="153" t="str">
        <f ca="1">VLOOKUP((L2&amp;"-"&amp;L4),Tirage[],14,FALSE)</f>
        <v>Pro 12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5</v>
      </c>
      <c r="C4" s="153"/>
      <c r="D4" s="96">
        <v>1</v>
      </c>
      <c r="E4" s="153" t="str">
        <f ca="1">VLOOKUP((D2&amp;"-"&amp;D4),Tirage[],15,FALSE)</f>
        <v>Amateur 13</v>
      </c>
      <c r="F4" s="153"/>
      <c r="G4" s="101">
        <v>2</v>
      </c>
      <c r="I4" s="95">
        <v>2</v>
      </c>
      <c r="J4" s="153" t="str">
        <f ca="1">VLOOKUP((L2&amp;"-"&amp;L4),Tirage[],10,FALSE)</f>
        <v>Amateur 1</v>
      </c>
      <c r="K4" s="153"/>
      <c r="L4" s="96">
        <v>2</v>
      </c>
      <c r="M4" s="153" t="str">
        <f ca="1">VLOOKUP((L2&amp;"-"&amp;L4),Tirage[],15,FALSE)</f>
        <v>Amateur 9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3</v>
      </c>
      <c r="C20" s="153"/>
      <c r="D20" s="96" t="str" cm="1">
        <f t="array" aca="1" ref="D20" ca="1">RIGHT(CELL("filename",A19),LEN(CELL("filename",A19))-SEARCH("]",CELL("filename",A19)))</f>
        <v>9</v>
      </c>
      <c r="E20" s="153" t="str">
        <f ca="1">VLOOKUP((D20&amp;"-"&amp;D22),Tirage[],14,FALSE)</f>
        <v>Pro 10</v>
      </c>
      <c r="F20" s="153"/>
      <c r="G20" s="152"/>
      <c r="I20" s="152"/>
      <c r="J20" s="153" t="str">
        <f ca="1">VLOOKUP((L20&amp;"-"&amp;L22),Tirage[],9,FALSE)</f>
        <v>Pro 2</v>
      </c>
      <c r="K20" s="153"/>
      <c r="L20" s="96" t="str" cm="1">
        <f t="array" aca="1" ref="L20" ca="1">RIGHT(CELL("filename",I19),LEN(CELL("filename",I19))-SEARCH("]",CELL("filename",I19)))</f>
        <v>9</v>
      </c>
      <c r="M20" s="153" t="str">
        <f ca="1">VLOOKUP((L20&amp;"-"&amp;L22),Tirage[],14,FALSE)</f>
        <v>Pro 16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7</v>
      </c>
      <c r="C22" s="153"/>
      <c r="D22" s="96">
        <v>3</v>
      </c>
      <c r="E22" s="153" t="str">
        <f ca="1">VLOOKUP((D20&amp;"-"&amp;D22),Tirage[],15,FALSE)</f>
        <v>Amateur 15</v>
      </c>
      <c r="F22" s="153"/>
      <c r="G22" s="101">
        <v>2</v>
      </c>
      <c r="I22" s="95">
        <v>2</v>
      </c>
      <c r="J22" s="153" t="str">
        <f ca="1">VLOOKUP((L20&amp;"-"&amp;L22),Tirage[],10,FALSE)</f>
        <v>Amateur 6</v>
      </c>
      <c r="K22" s="153"/>
      <c r="L22" s="96">
        <v>4</v>
      </c>
      <c r="M22" s="153" t="str">
        <f ca="1">VLOOKUP((L20&amp;"-"&amp;L22),Tirage[],15,FALSE)</f>
        <v>Amateur 14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7</v>
      </c>
      <c r="C37" s="153"/>
      <c r="D37" s="96" t="str" cm="1">
        <f t="array" aca="1" ref="D37" ca="1">RIGHT(CELL("filename",A36),LEN(CELL("filename",A36))-SEARCH("]",CELL("filename",A36)))</f>
        <v>9</v>
      </c>
      <c r="E37" s="153" t="str">
        <f ca="1">VLOOKUP((D37&amp;"-"&amp;D39),Tirage[],14,FALSE)</f>
        <v>Pro 14</v>
      </c>
      <c r="F37" s="153"/>
      <c r="G37" s="152"/>
      <c r="I37" s="152"/>
      <c r="J37" s="153" t="str">
        <f ca="1">VLOOKUP((L37&amp;"-"&amp;L39),Tirage[],9,FALSE)</f>
        <v>Pro 8</v>
      </c>
      <c r="K37" s="153"/>
      <c r="L37" s="96" t="str" cm="1">
        <f t="array" aca="1" ref="L37" ca="1">RIGHT(CELL("filename",I36),LEN(CELL("filename",I36))-SEARCH("]",CELL("filename",I36)))</f>
        <v>9</v>
      </c>
      <c r="M37" s="153" t="str">
        <f ca="1">VLOOKUP((L37&amp;"-"&amp;L39),Tirage[],14,FALSE)</f>
        <v>Pro 15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3</v>
      </c>
      <c r="C39" s="153"/>
      <c r="D39" s="96">
        <v>5</v>
      </c>
      <c r="E39" s="153" t="str">
        <f ca="1">VLOOKUP((D37&amp;"-"&amp;D39),Tirage[],15,FALSE)</f>
        <v>Amateur 11</v>
      </c>
      <c r="F39" s="153"/>
      <c r="G39" s="101">
        <v>2</v>
      </c>
      <c r="I39" s="95">
        <v>2</v>
      </c>
      <c r="J39" s="153" t="str">
        <f ca="1">VLOOKUP((L37&amp;"-"&amp;L39),Tirage[],10,FALSE)</f>
        <v>Amateur 4</v>
      </c>
      <c r="K39" s="153"/>
      <c r="L39" s="96">
        <v>6</v>
      </c>
      <c r="M39" s="153" t="str">
        <f ca="1">VLOOKUP((L37&amp;"-"&amp;L39),Tirage[],15,FALSE)</f>
        <v>Amateur 12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6</v>
      </c>
      <c r="C55" s="153"/>
      <c r="D55" s="96" t="str" cm="1">
        <f t="array" aca="1" ref="D55" ca="1">RIGHT(CELL("filename",A54),LEN(CELL("filename",A54))-SEARCH("]",CELL("filename",A54)))</f>
        <v>9</v>
      </c>
      <c r="E55" s="153" t="str">
        <f ca="1">VLOOKUP((D55&amp;"-"&amp;D57),Tirage[],14,FALSE)</f>
        <v>Pro 13</v>
      </c>
      <c r="F55" s="153"/>
      <c r="G55" s="152"/>
      <c r="I55" s="152"/>
      <c r="J55" s="153" t="str">
        <f ca="1">VLOOKUP((L55&amp;"-"&amp;L57),Tirage[],9,FALSE)</f>
        <v>Pro 4</v>
      </c>
      <c r="K55" s="153"/>
      <c r="L55" s="96" t="str" cm="1">
        <f t="array" aca="1" ref="L55" ca="1">RIGHT(CELL("filename",I54),LEN(CELL("filename",I54))-SEARCH("]",CELL("filename",I54)))</f>
        <v>9</v>
      </c>
      <c r="M55" s="153" t="str">
        <f ca="1">VLOOKUP((L55&amp;"-"&amp;L57),Tirage[],14,FALSE)</f>
        <v>Pro 11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2</v>
      </c>
      <c r="C57" s="153"/>
      <c r="D57" s="96">
        <v>7</v>
      </c>
      <c r="E57" s="153" t="str">
        <f ca="1">VLOOKUP((D55&amp;"-"&amp;D57),Tirage[],15,FALSE)</f>
        <v>Amateur 10</v>
      </c>
      <c r="F57" s="153"/>
      <c r="G57" s="101">
        <v>2</v>
      </c>
      <c r="I57" s="95">
        <v>2</v>
      </c>
      <c r="J57" s="153" t="str">
        <f ca="1">VLOOKUP((L55&amp;"-"&amp;L57),Tirage[],10,FALSE)</f>
        <v>Amateur 8</v>
      </c>
      <c r="K57" s="153"/>
      <c r="L57" s="96">
        <v>8</v>
      </c>
      <c r="M57" s="153" t="str">
        <f ca="1">VLOOKUP((L55&amp;"-"&amp;L57),Tirage[],15,FALSE)</f>
        <v>Amateur 16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9DAC9-3FCC-49F6-823D-6267C2404B54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16</v>
      </c>
      <c r="C2" s="153"/>
      <c r="D2" s="96" t="str" cm="1">
        <f t="array" aca="1" ref="D2" ca="1">RIGHT(CELL("filename",A1),LEN(CELL("filename",A1))-SEARCH("]",CELL("filename",A1)))</f>
        <v>10</v>
      </c>
      <c r="E2" s="153" t="str">
        <f ca="1">VLOOKUP((D2&amp;"-"&amp;D4),Tirage[],14,FALSE)</f>
        <v>Pro 11</v>
      </c>
      <c r="F2" s="153"/>
      <c r="G2" s="152"/>
      <c r="I2" s="152"/>
      <c r="J2" s="153" t="str">
        <f ca="1">VLOOKUP((L2&amp;"-"&amp;L4),Tirage[],9,FALSE)</f>
        <v>Pro 13</v>
      </c>
      <c r="K2" s="153"/>
      <c r="L2" s="96" t="str" cm="1">
        <f t="array" aca="1" ref="L2" ca="1">RIGHT(CELL("filename",I1),LEN(CELL("filename",I1))-SEARCH("]",CELL("filename",I1)))</f>
        <v>10</v>
      </c>
      <c r="M2" s="153" t="str">
        <f ca="1">VLOOKUP((L2&amp;"-"&amp;L4),Tirage[],14,FALSE)</f>
        <v>Pro 15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4</v>
      </c>
      <c r="C4" s="153"/>
      <c r="D4" s="96">
        <v>1</v>
      </c>
      <c r="E4" s="153" t="str">
        <f ca="1">VLOOKUP((D2&amp;"-"&amp;D4),Tirage[],15,FALSE)</f>
        <v>Amateur 2</v>
      </c>
      <c r="F4" s="153"/>
      <c r="G4" s="101">
        <v>2</v>
      </c>
      <c r="I4" s="95">
        <v>2</v>
      </c>
      <c r="J4" s="153" t="str">
        <f ca="1">VLOOKUP((L2&amp;"-"&amp;L4),Tirage[],10,FALSE)</f>
        <v>Amateur 8</v>
      </c>
      <c r="K4" s="153"/>
      <c r="L4" s="96">
        <v>2</v>
      </c>
      <c r="M4" s="153" t="str">
        <f ca="1">VLOOKUP((L2&amp;"-"&amp;L4),Tirage[],15,FALSE)</f>
        <v>Amateur 6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2</v>
      </c>
      <c r="C20" s="153"/>
      <c r="D20" s="96" t="str" cm="1">
        <f t="array" aca="1" ref="D20" ca="1">RIGHT(CELL("filename",A19),LEN(CELL("filename",A19))-SEARCH("]",CELL("filename",A19)))</f>
        <v>10</v>
      </c>
      <c r="E20" s="153" t="str">
        <f ca="1">VLOOKUP((D20&amp;"-"&amp;D22),Tirage[],14,FALSE)</f>
        <v>Pro 4</v>
      </c>
      <c r="F20" s="153"/>
      <c r="G20" s="152"/>
      <c r="I20" s="152"/>
      <c r="J20" s="153" t="str">
        <f ca="1">VLOOKUP((L20&amp;"-"&amp;L22),Tirage[],9,FALSE)</f>
        <v>Pro 9</v>
      </c>
      <c r="K20" s="153"/>
      <c r="L20" s="96" t="str" cm="1">
        <f t="array" aca="1" ref="L20" ca="1">RIGHT(CELL("filename",I19),LEN(CELL("filename",I19))-SEARCH("]",CELL("filename",I19)))</f>
        <v>10</v>
      </c>
      <c r="M20" s="153" t="str">
        <f ca="1">VLOOKUP((L20&amp;"-"&amp;L22),Tirage[],14,FALSE)</f>
        <v>Pro 10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12</v>
      </c>
      <c r="C22" s="153"/>
      <c r="D22" s="96">
        <v>3</v>
      </c>
      <c r="E22" s="153" t="str">
        <f ca="1">VLOOKUP((D20&amp;"-"&amp;D22),Tirage[],15,FALSE)</f>
        <v>Amateur 10</v>
      </c>
      <c r="F22" s="153"/>
      <c r="G22" s="101">
        <v>2</v>
      </c>
      <c r="I22" s="95">
        <v>2</v>
      </c>
      <c r="J22" s="153" t="str">
        <f ca="1">VLOOKUP((L20&amp;"-"&amp;L22),Tirage[],10,FALSE)</f>
        <v>Amateur 3</v>
      </c>
      <c r="K22" s="153"/>
      <c r="L22" s="96">
        <v>4</v>
      </c>
      <c r="M22" s="153" t="str">
        <f ca="1">VLOOKUP((L20&amp;"-"&amp;L22),Tirage[],15,FALSE)</f>
        <v>Amateur 1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6</v>
      </c>
      <c r="C37" s="153"/>
      <c r="D37" s="96" t="str" cm="1">
        <f t="array" aca="1" ref="D37" ca="1">RIGHT(CELL("filename",A36),LEN(CELL("filename",A36))-SEARCH("]",CELL("filename",A36)))</f>
        <v>10</v>
      </c>
      <c r="E37" s="153" t="str">
        <f ca="1">VLOOKUP((D37&amp;"-"&amp;D39),Tirage[],14,FALSE)</f>
        <v>Pro 8</v>
      </c>
      <c r="F37" s="153"/>
      <c r="G37" s="152"/>
      <c r="I37" s="152"/>
      <c r="J37" s="153" t="str">
        <f ca="1">VLOOKUP((L37&amp;"-"&amp;L39),Tirage[],9,FALSE)</f>
        <v>Pro 12</v>
      </c>
      <c r="K37" s="153"/>
      <c r="L37" s="96" t="str" cm="1">
        <f t="array" aca="1" ref="L37" ca="1">RIGHT(CELL("filename",I36),LEN(CELL("filename",I36))-SEARCH("]",CELL("filename",I36)))</f>
        <v>10</v>
      </c>
      <c r="M37" s="153" t="str">
        <f ca="1">VLOOKUP((L37&amp;"-"&amp;L39),Tirage[],14,FALSE)</f>
        <v>Pro 14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16</v>
      </c>
      <c r="C39" s="153"/>
      <c r="D39" s="96">
        <v>5</v>
      </c>
      <c r="E39" s="153" t="str">
        <f ca="1">VLOOKUP((D37&amp;"-"&amp;D39),Tirage[],15,FALSE)</f>
        <v>Amateur 14</v>
      </c>
      <c r="F39" s="153"/>
      <c r="G39" s="101">
        <v>2</v>
      </c>
      <c r="I39" s="95">
        <v>2</v>
      </c>
      <c r="J39" s="153" t="str">
        <f ca="1">VLOOKUP((L37&amp;"-"&amp;L39),Tirage[],10,FALSE)</f>
        <v>Amateur 7</v>
      </c>
      <c r="K39" s="153"/>
      <c r="L39" s="96">
        <v>6</v>
      </c>
      <c r="M39" s="153" t="str">
        <f ca="1">VLOOKUP((L37&amp;"-"&amp;L39),Tirage[],15,FALSE)</f>
        <v>Amateur 5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1</v>
      </c>
      <c r="C55" s="153"/>
      <c r="D55" s="96" t="str" cm="1">
        <f t="array" aca="1" ref="D55" ca="1">RIGHT(CELL("filename",A54),LEN(CELL("filename",A54))-SEARCH("]",CELL("filename",A54)))</f>
        <v>10</v>
      </c>
      <c r="E55" s="153" t="str">
        <f ca="1">VLOOKUP((D55&amp;"-"&amp;D57),Tirage[],14,FALSE)</f>
        <v>Pro 3</v>
      </c>
      <c r="F55" s="153"/>
      <c r="G55" s="152"/>
      <c r="I55" s="152"/>
      <c r="J55" s="153" t="str">
        <f ca="1">VLOOKUP((L55&amp;"-"&amp;L57),Tirage[],9,FALSE)</f>
        <v>Pro 5</v>
      </c>
      <c r="K55" s="153"/>
      <c r="L55" s="96" t="str" cm="1">
        <f t="array" aca="1" ref="L55" ca="1">RIGHT(CELL("filename",I54),LEN(CELL("filename",I54))-SEARCH("]",CELL("filename",I54)))</f>
        <v>10</v>
      </c>
      <c r="M55" s="153" t="str">
        <f ca="1">VLOOKUP((L55&amp;"-"&amp;L57),Tirage[],14,FALSE)</f>
        <v>Pro 7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11</v>
      </c>
      <c r="C57" s="153"/>
      <c r="D57" s="96">
        <v>7</v>
      </c>
      <c r="E57" s="153" t="str">
        <f ca="1">VLOOKUP((D55&amp;"-"&amp;D57),Tirage[],15,FALSE)</f>
        <v>Amateur 9</v>
      </c>
      <c r="F57" s="153"/>
      <c r="G57" s="101">
        <v>2</v>
      </c>
      <c r="I57" s="95">
        <v>2</v>
      </c>
      <c r="J57" s="153" t="str">
        <f ca="1">VLOOKUP((L55&amp;"-"&amp;L57),Tirage[],10,FALSE)</f>
        <v>Amateur 15</v>
      </c>
      <c r="K57" s="153"/>
      <c r="L57" s="96">
        <v>8</v>
      </c>
      <c r="M57" s="153" t="str">
        <f ca="1">VLOOKUP((L55&amp;"-"&amp;L57),Tirage[],15,FALSE)</f>
        <v>Amateur 13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FEB9E-F4EF-4560-BB27-4BC39729969D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2</v>
      </c>
      <c r="C2" s="153"/>
      <c r="D2" s="96" t="str" cm="1">
        <f t="array" aca="1" ref="D2" ca="1">RIGHT(CELL("filename",A1),LEN(CELL("filename",A1))-SEARCH("]",CELL("filename",A1)))</f>
        <v>11</v>
      </c>
      <c r="E2" s="153" t="str">
        <f ca="1">VLOOKUP((D2&amp;"-"&amp;D4),Tirage[],14,FALSE)</f>
        <v>Pro 9</v>
      </c>
      <c r="F2" s="153"/>
      <c r="G2" s="152"/>
      <c r="I2" s="152"/>
      <c r="J2" s="153" t="str">
        <f ca="1">VLOOKUP((L2&amp;"-"&amp;L4),Tirage[],9,FALSE)</f>
        <v>Pro 4</v>
      </c>
      <c r="K2" s="153"/>
      <c r="L2" s="96" t="str" cm="1">
        <f t="array" aca="1" ref="L2" ca="1">RIGHT(CELL("filename",I1),LEN(CELL("filename",I1))-SEARCH("]",CELL("filename",I1)))</f>
        <v>11</v>
      </c>
      <c r="M2" s="153" t="str">
        <f ca="1">VLOOKUP((L2&amp;"-"&amp;L4),Tirage[],14,FALSE)</f>
        <v>Pro 10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7</v>
      </c>
      <c r="C4" s="153"/>
      <c r="D4" s="96">
        <v>1</v>
      </c>
      <c r="E4" s="153" t="str">
        <f ca="1">VLOOKUP((D2&amp;"-"&amp;D4),Tirage[],15,FALSE)</f>
        <v>Amateur 16</v>
      </c>
      <c r="F4" s="153"/>
      <c r="G4" s="101">
        <v>2</v>
      </c>
      <c r="I4" s="95">
        <v>2</v>
      </c>
      <c r="J4" s="153" t="str">
        <f ca="1">VLOOKUP((L2&amp;"-"&amp;L4),Tirage[],10,FALSE)</f>
        <v>Amateur 5</v>
      </c>
      <c r="K4" s="153"/>
      <c r="L4" s="96">
        <v>2</v>
      </c>
      <c r="M4" s="153" t="str">
        <f ca="1">VLOOKUP((L2&amp;"-"&amp;L4),Tirage[],15,FALSE)</f>
        <v>Amateur 14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3</v>
      </c>
      <c r="C20" s="153"/>
      <c r="D20" s="96" t="str" cm="1">
        <f t="array" aca="1" ref="D20" ca="1">RIGHT(CELL("filename",A19),LEN(CELL("filename",A19))-SEARCH("]",CELL("filename",A19)))</f>
        <v>11</v>
      </c>
      <c r="E20" s="153" t="str">
        <f ca="1">VLOOKUP((D20&amp;"-"&amp;D22),Tirage[],14,FALSE)</f>
        <v>Pro 11</v>
      </c>
      <c r="F20" s="153"/>
      <c r="G20" s="152"/>
      <c r="I20" s="152"/>
      <c r="J20" s="153" t="str">
        <f ca="1">VLOOKUP((L20&amp;"-"&amp;L22),Tirage[],9,FALSE)</f>
        <v>Pro 5</v>
      </c>
      <c r="K20" s="153"/>
      <c r="L20" s="96" t="str" cm="1">
        <f t="array" aca="1" ref="L20" ca="1">RIGHT(CELL("filename",I19),LEN(CELL("filename",I19))-SEARCH("]",CELL("filename",I19)))</f>
        <v>11</v>
      </c>
      <c r="M20" s="153" t="str">
        <f ca="1">VLOOKUP((L20&amp;"-"&amp;L22),Tirage[],14,FALSE)</f>
        <v>Pro 13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6</v>
      </c>
      <c r="C22" s="153"/>
      <c r="D22" s="96">
        <v>3</v>
      </c>
      <c r="E22" s="153" t="str">
        <f ca="1">VLOOKUP((D20&amp;"-"&amp;D22),Tirage[],15,FALSE)</f>
        <v>Amateur 13</v>
      </c>
      <c r="F22" s="153"/>
      <c r="G22" s="101">
        <v>2</v>
      </c>
      <c r="I22" s="95">
        <v>2</v>
      </c>
      <c r="J22" s="153" t="str">
        <f ca="1">VLOOKUP((L20&amp;"-"&amp;L22),Tirage[],10,FALSE)</f>
        <v>Amateur 4</v>
      </c>
      <c r="K22" s="153"/>
      <c r="L22" s="96">
        <v>4</v>
      </c>
      <c r="M22" s="153" t="str">
        <f ca="1">VLOOKUP((L20&amp;"-"&amp;L22),Tirage[],15,FALSE)</f>
        <v>Amateur 11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1</v>
      </c>
      <c r="C37" s="153"/>
      <c r="D37" s="96" t="str" cm="1">
        <f t="array" aca="1" ref="D37" ca="1">RIGHT(CELL("filename",A36),LEN(CELL("filename",A36))-SEARCH("]",CELL("filename",A36)))</f>
        <v>11</v>
      </c>
      <c r="E37" s="153" t="str">
        <f ca="1">VLOOKUP((D37&amp;"-"&amp;D39),Tirage[],14,FALSE)</f>
        <v>Pro 16</v>
      </c>
      <c r="F37" s="153"/>
      <c r="G37" s="152"/>
      <c r="I37" s="152"/>
      <c r="J37" s="153" t="str">
        <f ca="1">VLOOKUP((L37&amp;"-"&amp;L39),Tirage[],9,FALSE)</f>
        <v>Pro 7</v>
      </c>
      <c r="K37" s="153"/>
      <c r="L37" s="96" t="str" cm="1">
        <f t="array" aca="1" ref="L37" ca="1">RIGHT(CELL("filename",I36),LEN(CELL("filename",I36))-SEARCH("]",CELL("filename",I36)))</f>
        <v>11</v>
      </c>
      <c r="M37" s="153" t="str">
        <f ca="1">VLOOKUP((L37&amp;"-"&amp;L39),Tirage[],14,FALSE)</f>
        <v>Pro 15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8</v>
      </c>
      <c r="C39" s="153"/>
      <c r="D39" s="96">
        <v>5</v>
      </c>
      <c r="E39" s="153" t="str">
        <f ca="1">VLOOKUP((D37&amp;"-"&amp;D39),Tirage[],15,FALSE)</f>
        <v>Amateur 15</v>
      </c>
      <c r="F39" s="153"/>
      <c r="G39" s="101">
        <v>2</v>
      </c>
      <c r="I39" s="95">
        <v>2</v>
      </c>
      <c r="J39" s="153" t="str">
        <f ca="1">VLOOKUP((L37&amp;"-"&amp;L39),Tirage[],10,FALSE)</f>
        <v>Amateur 2</v>
      </c>
      <c r="K39" s="153"/>
      <c r="L39" s="96">
        <v>6</v>
      </c>
      <c r="M39" s="153" t="str">
        <f ca="1">VLOOKUP((L37&amp;"-"&amp;L39),Tirage[],15,FALSE)</f>
        <v>Amateur 9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8</v>
      </c>
      <c r="C55" s="153"/>
      <c r="D55" s="96" t="str" cm="1">
        <f t="array" aca="1" ref="D55" ca="1">RIGHT(CELL("filename",A54),LEN(CELL("filename",A54))-SEARCH("]",CELL("filename",A54)))</f>
        <v>11</v>
      </c>
      <c r="E55" s="153" t="str">
        <f ca="1">VLOOKUP((D55&amp;"-"&amp;D57),Tirage[],14,FALSE)</f>
        <v>Pro 14</v>
      </c>
      <c r="F55" s="153"/>
      <c r="G55" s="152"/>
      <c r="I55" s="152"/>
      <c r="J55" s="153" t="str">
        <f ca="1">VLOOKUP((L55&amp;"-"&amp;L57),Tirage[],9,FALSE)</f>
        <v>Pro 6</v>
      </c>
      <c r="K55" s="153"/>
      <c r="L55" s="96" t="str" cm="1">
        <f t="array" aca="1" ref="L55" ca="1">RIGHT(CELL("filename",I54),LEN(CELL("filename",I54))-SEARCH("]",CELL("filename",I54)))</f>
        <v>11</v>
      </c>
      <c r="M55" s="153" t="str">
        <f ca="1">VLOOKUP((L55&amp;"-"&amp;L57),Tirage[],14,FALSE)</f>
        <v>Pro 12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</v>
      </c>
      <c r="C57" s="153"/>
      <c r="D57" s="96">
        <v>7</v>
      </c>
      <c r="E57" s="153" t="str">
        <f ca="1">VLOOKUP((D55&amp;"-"&amp;D57),Tirage[],15,FALSE)</f>
        <v>Amateur 10</v>
      </c>
      <c r="F57" s="153"/>
      <c r="G57" s="101">
        <v>2</v>
      </c>
      <c r="I57" s="95">
        <v>2</v>
      </c>
      <c r="J57" s="153" t="str">
        <f ca="1">VLOOKUP((L55&amp;"-"&amp;L57),Tirage[],10,FALSE)</f>
        <v>Amateur 3</v>
      </c>
      <c r="K57" s="153"/>
      <c r="L57" s="96">
        <v>8</v>
      </c>
      <c r="M57" s="153" t="str">
        <f ca="1">VLOOKUP((L55&amp;"-"&amp;L57),Tirage[],15,FALSE)</f>
        <v>Amateur 12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4B8B-E3B6-4201-9F6A-05AB75620815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7</v>
      </c>
      <c r="C2" s="153"/>
      <c r="D2" s="96" t="str" cm="1">
        <f t="array" aca="1" ref="D2" ca="1">RIGHT(CELL("filename",A1),LEN(CELL("filename",A1))-SEARCH("]",CELL("filename",A1)))</f>
        <v>12</v>
      </c>
      <c r="E2" s="153" t="str">
        <f ca="1">VLOOKUP((D2&amp;"-"&amp;D4),Tirage[],14,FALSE)</f>
        <v>Pro 12</v>
      </c>
      <c r="F2" s="153"/>
      <c r="G2" s="152"/>
      <c r="I2" s="152"/>
      <c r="J2" s="153" t="str">
        <f ca="1">VLOOKUP((L2&amp;"-"&amp;L4),Tirage[],9,FALSE)</f>
        <v>Pro 8</v>
      </c>
      <c r="K2" s="153"/>
      <c r="L2" s="96" t="str" cm="1">
        <f t="array" aca="1" ref="L2" ca="1">RIGHT(CELL("filename",I1),LEN(CELL("filename",I1))-SEARCH("]",CELL("filename",I1)))</f>
        <v>12</v>
      </c>
      <c r="M2" s="153" t="str">
        <f ca="1">VLOOKUP((L2&amp;"-"&amp;L4),Tirage[],14,FALSE)</f>
        <v>Pro 13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4</v>
      </c>
      <c r="C4" s="153"/>
      <c r="D4" s="96">
        <v>1</v>
      </c>
      <c r="E4" s="153" t="str">
        <f ca="1">VLOOKUP((D2&amp;"-"&amp;D4),Tirage[],15,FALSE)</f>
        <v>Amateur 10</v>
      </c>
      <c r="F4" s="153"/>
      <c r="G4" s="101">
        <v>2</v>
      </c>
      <c r="I4" s="95">
        <v>2</v>
      </c>
      <c r="J4" s="153" t="str">
        <f ca="1">VLOOKUP((L2&amp;"-"&amp;L4),Tirage[],10,FALSE)</f>
        <v>Amateur 3</v>
      </c>
      <c r="K4" s="153"/>
      <c r="L4" s="96">
        <v>2</v>
      </c>
      <c r="M4" s="153" t="str">
        <f ca="1">VLOOKUP((L2&amp;"-"&amp;L4),Tirage[],15,FALSE)</f>
        <v>Amateur 9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6</v>
      </c>
      <c r="C20" s="153"/>
      <c r="D20" s="96" t="str" cm="1">
        <f t="array" aca="1" ref="D20" ca="1">RIGHT(CELL("filename",A19),LEN(CELL("filename",A19))-SEARCH("]",CELL("filename",A19)))</f>
        <v>12</v>
      </c>
      <c r="E20" s="153" t="str">
        <f ca="1">VLOOKUP((D20&amp;"-"&amp;D22),Tirage[],14,FALSE)</f>
        <v>Pro 15</v>
      </c>
      <c r="F20" s="153"/>
      <c r="G20" s="152"/>
      <c r="I20" s="152"/>
      <c r="J20" s="153" t="str">
        <f ca="1">VLOOKUP((L20&amp;"-"&amp;L22),Tirage[],9,FALSE)</f>
        <v>Pro 4</v>
      </c>
      <c r="K20" s="153"/>
      <c r="L20" s="96" t="str" cm="1">
        <f t="array" aca="1" ref="L20" ca="1">RIGHT(CELL("filename",I19),LEN(CELL("filename",I19))-SEARCH("]",CELL("filename",I19)))</f>
        <v>12</v>
      </c>
      <c r="M20" s="153" t="str">
        <f ca="1">VLOOKUP((L20&amp;"-"&amp;L22),Tirage[],14,FALSE)</f>
        <v>Pro 16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</v>
      </c>
      <c r="C22" s="153"/>
      <c r="D22" s="96">
        <v>3</v>
      </c>
      <c r="E22" s="153" t="str">
        <f ca="1">VLOOKUP((D20&amp;"-"&amp;D22),Tirage[],15,FALSE)</f>
        <v>Amateur 11</v>
      </c>
      <c r="F22" s="153"/>
      <c r="G22" s="101">
        <v>2</v>
      </c>
      <c r="I22" s="95">
        <v>2</v>
      </c>
      <c r="J22" s="153" t="str">
        <f ca="1">VLOOKUP((L20&amp;"-"&amp;L22),Tirage[],10,FALSE)</f>
        <v>Amateur 7</v>
      </c>
      <c r="K22" s="153"/>
      <c r="L22" s="96">
        <v>4</v>
      </c>
      <c r="M22" s="153" t="str">
        <f ca="1">VLOOKUP((L20&amp;"-"&amp;L22),Tirage[],15,FALSE)</f>
        <v>Amateur 13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2</v>
      </c>
      <c r="C37" s="153"/>
      <c r="D37" s="96" t="str" cm="1">
        <f t="array" aca="1" ref="D37" ca="1">RIGHT(CELL("filename",A36),LEN(CELL("filename",A36))-SEARCH("]",CELL("filename",A36)))</f>
        <v>12</v>
      </c>
      <c r="E37" s="153" t="str">
        <f ca="1">VLOOKUP((D37&amp;"-"&amp;D39),Tirage[],14,FALSE)</f>
        <v>Pro 11</v>
      </c>
      <c r="F37" s="153"/>
      <c r="G37" s="152"/>
      <c r="I37" s="152"/>
      <c r="J37" s="153" t="str">
        <f ca="1">VLOOKUP((L37&amp;"-"&amp;L39),Tirage[],9,FALSE)</f>
        <v>Pro 3</v>
      </c>
      <c r="K37" s="153"/>
      <c r="L37" s="96" t="str" cm="1">
        <f t="array" aca="1" ref="L37" ca="1">RIGHT(CELL("filename",I36),LEN(CELL("filename",I36))-SEARCH("]",CELL("filename",I36)))</f>
        <v>12</v>
      </c>
      <c r="M37" s="153" t="str">
        <f ca="1">VLOOKUP((L37&amp;"-"&amp;L39),Tirage[],14,FALSE)</f>
        <v>Pro 9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5</v>
      </c>
      <c r="C39" s="153"/>
      <c r="D39" s="96">
        <v>5</v>
      </c>
      <c r="E39" s="153" t="str">
        <f ca="1">VLOOKUP((D37&amp;"-"&amp;D39),Tirage[],15,FALSE)</f>
        <v>Amateur 15</v>
      </c>
      <c r="F39" s="153"/>
      <c r="G39" s="101">
        <v>2</v>
      </c>
      <c r="I39" s="95">
        <v>2</v>
      </c>
      <c r="J39" s="153" t="str">
        <f ca="1">VLOOKUP((L37&amp;"-"&amp;L39),Tirage[],10,FALSE)</f>
        <v>Amateur 8</v>
      </c>
      <c r="K39" s="153"/>
      <c r="L39" s="96">
        <v>6</v>
      </c>
      <c r="M39" s="153" t="str">
        <f ca="1">VLOOKUP((L37&amp;"-"&amp;L39),Tirage[],15,FALSE)</f>
        <v>Amateur 14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5</v>
      </c>
      <c r="C55" s="153"/>
      <c r="D55" s="96" t="str" cm="1">
        <f t="array" aca="1" ref="D55" ca="1">RIGHT(CELL("filename",A54),LEN(CELL("filename",A54))-SEARCH("]",CELL("filename",A54)))</f>
        <v>12</v>
      </c>
      <c r="E55" s="153" t="str">
        <f ca="1">VLOOKUP((D55&amp;"-"&amp;D57),Tirage[],14,FALSE)</f>
        <v>Pro 14</v>
      </c>
      <c r="F55" s="153"/>
      <c r="G55" s="152"/>
      <c r="I55" s="152"/>
      <c r="J55" s="153" t="str">
        <f ca="1">VLOOKUP((L55&amp;"-"&amp;L57),Tirage[],9,FALSE)</f>
        <v>Pro 1</v>
      </c>
      <c r="K55" s="153"/>
      <c r="L55" s="96" t="str" cm="1">
        <f t="array" aca="1" ref="L55" ca="1">RIGHT(CELL("filename",I54),LEN(CELL("filename",I54))-SEARCH("]",CELL("filename",I54)))</f>
        <v>12</v>
      </c>
      <c r="M55" s="153" t="str">
        <f ca="1">VLOOKUP((L55&amp;"-"&amp;L57),Tirage[],14,FALSE)</f>
        <v>Pro 10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2</v>
      </c>
      <c r="C57" s="153"/>
      <c r="D57" s="96">
        <v>7</v>
      </c>
      <c r="E57" s="153" t="str">
        <f ca="1">VLOOKUP((D55&amp;"-"&amp;D57),Tirage[],15,FALSE)</f>
        <v>Amateur 12</v>
      </c>
      <c r="F57" s="153"/>
      <c r="G57" s="101">
        <v>2</v>
      </c>
      <c r="I57" s="95">
        <v>2</v>
      </c>
      <c r="J57" s="153" t="str">
        <f ca="1">VLOOKUP((L55&amp;"-"&amp;L57),Tirage[],10,FALSE)</f>
        <v>Amateur 6</v>
      </c>
      <c r="K57" s="153"/>
      <c r="L57" s="96">
        <v>8</v>
      </c>
      <c r="M57" s="153" t="str">
        <f ca="1">VLOOKUP((L55&amp;"-"&amp;L57),Tirage[],15,FALSE)</f>
        <v>Amateur 16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E537A-37D4-494C-8A71-DA30B3B2B3B5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2</v>
      </c>
      <c r="C2" s="153"/>
      <c r="D2" s="96" t="str" cm="1">
        <f t="array" aca="1" ref="D2" ca="1">RIGHT(CELL("filename",A1),LEN(CELL("filename",A1))-SEARCH("]",CELL("filename",A1)))</f>
        <v>13</v>
      </c>
      <c r="E2" s="153" t="str">
        <f ca="1">VLOOKUP((D2&amp;"-"&amp;D4),Tirage[],14,FALSE)</f>
        <v>Pro 5</v>
      </c>
      <c r="F2" s="153"/>
      <c r="G2" s="152"/>
      <c r="I2" s="152"/>
      <c r="J2" s="153" t="str">
        <f ca="1">VLOOKUP((L2&amp;"-"&amp;L4),Tirage[],9,FALSE)</f>
        <v>Pro 10</v>
      </c>
      <c r="K2" s="153"/>
      <c r="L2" s="96" t="str" cm="1">
        <f t="array" aca="1" ref="L2" ca="1">RIGHT(CELL("filename",I1),LEN(CELL("filename",I1))-SEARCH("]",CELL("filename",I1)))</f>
        <v>13</v>
      </c>
      <c r="M2" s="153" t="str">
        <f ca="1">VLOOKUP((L2&amp;"-"&amp;L4),Tirage[],14,FALSE)</f>
        <v>Pro 15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3</v>
      </c>
      <c r="C4" s="153"/>
      <c r="D4" s="96">
        <v>1</v>
      </c>
      <c r="E4" s="153" t="str">
        <f ca="1">VLOOKUP((D2&amp;"-"&amp;D4),Tirage[],15,FALSE)</f>
        <v>Amateur 8</v>
      </c>
      <c r="F4" s="153"/>
      <c r="G4" s="101">
        <v>2</v>
      </c>
      <c r="I4" s="95">
        <v>2</v>
      </c>
      <c r="J4" s="153" t="str">
        <f ca="1">VLOOKUP((L2&amp;"-"&amp;L4),Tirage[],10,FALSE)</f>
        <v>Amateur 10</v>
      </c>
      <c r="K4" s="153"/>
      <c r="L4" s="96">
        <v>2</v>
      </c>
      <c r="M4" s="153" t="str">
        <f ca="1">VLOOKUP((L2&amp;"-"&amp;L4),Tirage[],15,FALSE)</f>
        <v>Amateur 13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16</v>
      </c>
      <c r="C20" s="153"/>
      <c r="D20" s="96" t="str" cm="1">
        <f t="array" aca="1" ref="D20" ca="1">RIGHT(CELL("filename",A19),LEN(CELL("filename",A19))-SEARCH("]",CELL("filename",A19)))</f>
        <v>13</v>
      </c>
      <c r="E20" s="153" t="str">
        <f ca="1">VLOOKUP((D20&amp;"-"&amp;D22),Tirage[],14,FALSE)</f>
        <v>Pro 12</v>
      </c>
      <c r="F20" s="153"/>
      <c r="G20" s="152"/>
      <c r="I20" s="152"/>
      <c r="J20" s="153" t="str">
        <f ca="1">VLOOKUP((L20&amp;"-"&amp;L22),Tirage[],9,FALSE)</f>
        <v>Pro 3</v>
      </c>
      <c r="K20" s="153"/>
      <c r="L20" s="96" t="str" cm="1">
        <f t="array" aca="1" ref="L20" ca="1">RIGHT(CELL("filename",I19),LEN(CELL("filename",I19))-SEARCH("]",CELL("filename",I19)))</f>
        <v>13</v>
      </c>
      <c r="M20" s="153" t="str">
        <f ca="1">VLOOKUP((L20&amp;"-"&amp;L22),Tirage[],14,FALSE)</f>
        <v>Pro 8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11</v>
      </c>
      <c r="C22" s="153"/>
      <c r="D22" s="96">
        <v>3</v>
      </c>
      <c r="E22" s="153" t="str">
        <f ca="1">VLOOKUP((D20&amp;"-"&amp;D22),Tirage[],15,FALSE)</f>
        <v>Amateur 16</v>
      </c>
      <c r="F22" s="153"/>
      <c r="G22" s="101">
        <v>2</v>
      </c>
      <c r="I22" s="95">
        <v>2</v>
      </c>
      <c r="J22" s="153" t="str">
        <f ca="1">VLOOKUP((L20&amp;"-"&amp;L22),Tirage[],10,FALSE)</f>
        <v>Amateur 2</v>
      </c>
      <c r="K22" s="153"/>
      <c r="L22" s="96">
        <v>4</v>
      </c>
      <c r="M22" s="153" t="str">
        <f ca="1">VLOOKUP((L20&amp;"-"&amp;L22),Tirage[],15,FALSE)</f>
        <v>Amateur 5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1</v>
      </c>
      <c r="C37" s="153"/>
      <c r="D37" s="96" t="str" cm="1">
        <f t="array" aca="1" ref="D37" ca="1">RIGHT(CELL("filename",A36),LEN(CELL("filename",A36))-SEARCH("]",CELL("filename",A36)))</f>
        <v>13</v>
      </c>
      <c r="E37" s="153" t="str">
        <f ca="1">VLOOKUP((D37&amp;"-"&amp;D39),Tirage[],14,FALSE)</f>
        <v>Pro 6</v>
      </c>
      <c r="F37" s="153"/>
      <c r="G37" s="152"/>
      <c r="I37" s="152"/>
      <c r="J37" s="153" t="str">
        <f ca="1">VLOOKUP((L37&amp;"-"&amp;L39),Tirage[],9,FALSE)</f>
        <v>Pro 9</v>
      </c>
      <c r="K37" s="153"/>
      <c r="L37" s="96" t="str" cm="1">
        <f t="array" aca="1" ref="L37" ca="1">RIGHT(CELL("filename",I36),LEN(CELL("filename",I36))-SEARCH("]",CELL("filename",I36)))</f>
        <v>13</v>
      </c>
      <c r="M37" s="153" t="str">
        <f ca="1">VLOOKUP((L37&amp;"-"&amp;L39),Tirage[],14,FALSE)</f>
        <v>Pro 13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4</v>
      </c>
      <c r="C39" s="153"/>
      <c r="D39" s="96">
        <v>5</v>
      </c>
      <c r="E39" s="153" t="str">
        <f ca="1">VLOOKUP((D37&amp;"-"&amp;D39),Tirage[],15,FALSE)</f>
        <v>Amateur 7</v>
      </c>
      <c r="F39" s="153"/>
      <c r="G39" s="101">
        <v>2</v>
      </c>
      <c r="I39" s="95">
        <v>2</v>
      </c>
      <c r="J39" s="153" t="str">
        <f ca="1">VLOOKUP((L37&amp;"-"&amp;L39),Tirage[],10,FALSE)</f>
        <v>Amateur 12</v>
      </c>
      <c r="K39" s="153"/>
      <c r="L39" s="96">
        <v>6</v>
      </c>
      <c r="M39" s="153" t="str">
        <f ca="1">VLOOKUP((L37&amp;"-"&amp;L39),Tirage[],15,FALSE)</f>
        <v>Amateur 15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4</v>
      </c>
      <c r="C55" s="153"/>
      <c r="D55" s="96" t="str" cm="1">
        <f t="array" aca="1" ref="D55" ca="1">RIGHT(CELL("filename",A54),LEN(CELL("filename",A54))-SEARCH("]",CELL("filename",A54)))</f>
        <v>13</v>
      </c>
      <c r="E55" s="153" t="str">
        <f ca="1">VLOOKUP((D55&amp;"-"&amp;D57),Tirage[],14,FALSE)</f>
        <v>Pro 7</v>
      </c>
      <c r="F55" s="153"/>
      <c r="G55" s="152"/>
      <c r="I55" s="152"/>
      <c r="J55" s="153" t="str">
        <f ca="1">VLOOKUP((L55&amp;"-"&amp;L57),Tirage[],9,FALSE)</f>
        <v>Pro 11</v>
      </c>
      <c r="K55" s="153"/>
      <c r="L55" s="96" t="str" cm="1">
        <f t="array" aca="1" ref="L55" ca="1">RIGHT(CELL("filename",I54),LEN(CELL("filename",I54))-SEARCH("]",CELL("filename",I54)))</f>
        <v>13</v>
      </c>
      <c r="M55" s="153" t="str">
        <f ca="1">VLOOKUP((L55&amp;"-"&amp;L57),Tirage[],14,FALSE)</f>
        <v>Pro 14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</v>
      </c>
      <c r="C57" s="153"/>
      <c r="D57" s="96">
        <v>7</v>
      </c>
      <c r="E57" s="153" t="str">
        <f ca="1">VLOOKUP((D55&amp;"-"&amp;D57),Tirage[],15,FALSE)</f>
        <v>Amateur 6</v>
      </c>
      <c r="F57" s="153"/>
      <c r="G57" s="101">
        <v>2</v>
      </c>
      <c r="I57" s="95">
        <v>2</v>
      </c>
      <c r="J57" s="153" t="str">
        <f ca="1">VLOOKUP((L55&amp;"-"&amp;L57),Tirage[],10,FALSE)</f>
        <v>Amateur 9</v>
      </c>
      <c r="K57" s="153"/>
      <c r="L57" s="96">
        <v>8</v>
      </c>
      <c r="M57" s="153" t="str">
        <f ca="1">VLOOKUP((L55&amp;"-"&amp;L57),Tirage[],15,FALSE)</f>
        <v>Amateur 14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D6233-9CCA-4582-9ADA-E78217C71958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8</v>
      </c>
      <c r="C2" s="153"/>
      <c r="D2" s="96" t="str" cm="1">
        <f t="array" aca="1" ref="D2" ca="1">RIGHT(CELL("filename",A1),LEN(CELL("filename",A1))-SEARCH("]",CELL("filename",A1)))</f>
        <v>14</v>
      </c>
      <c r="E2" s="153" t="str">
        <f ca="1">VLOOKUP((D2&amp;"-"&amp;D4),Tirage[],14,FALSE)</f>
        <v>Pro 11</v>
      </c>
      <c r="F2" s="153"/>
      <c r="G2" s="152"/>
      <c r="I2" s="152"/>
      <c r="J2" s="153" t="str">
        <f ca="1">VLOOKUP((L2&amp;"-"&amp;L4),Tirage[],9,FALSE)</f>
        <v>Pro 3</v>
      </c>
      <c r="K2" s="153"/>
      <c r="L2" s="96" t="str" cm="1">
        <f t="array" aca="1" ref="L2" ca="1">RIGHT(CELL("filename",I1),LEN(CELL("filename",I1))-SEARCH("]",CELL("filename",I1)))</f>
        <v>14</v>
      </c>
      <c r="M2" s="153" t="str">
        <f ca="1">VLOOKUP((L2&amp;"-"&amp;L4),Tirage[],14,FALSE)</f>
        <v>Pro 14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12</v>
      </c>
      <c r="C4" s="153"/>
      <c r="D4" s="96">
        <v>1</v>
      </c>
      <c r="E4" s="153" t="str">
        <f ca="1">VLOOKUP((D2&amp;"-"&amp;D4),Tirage[],15,FALSE)</f>
        <v>Amateur 8</v>
      </c>
      <c r="F4" s="153"/>
      <c r="G4" s="101">
        <v>2</v>
      </c>
      <c r="I4" s="95">
        <v>2</v>
      </c>
      <c r="J4" s="153" t="str">
        <f ca="1">VLOOKUP((L2&amp;"-"&amp;L4),Tirage[],10,FALSE)</f>
        <v>Amateur 15</v>
      </c>
      <c r="K4" s="153"/>
      <c r="L4" s="96">
        <v>2</v>
      </c>
      <c r="M4" s="153" t="str">
        <f ca="1">VLOOKUP((L2&amp;"-"&amp;L4),Tirage[],15,FALSE)</f>
        <v>Amateur 3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5</v>
      </c>
      <c r="C20" s="153"/>
      <c r="D20" s="96" t="str" cm="1">
        <f t="array" aca="1" ref="D20" ca="1">RIGHT(CELL("filename",A19),LEN(CELL("filename",A19))-SEARCH("]",CELL("filename",A19)))</f>
        <v>14</v>
      </c>
      <c r="E20" s="153" t="str">
        <f ca="1">VLOOKUP((D20&amp;"-"&amp;D22),Tirage[],14,FALSE)</f>
        <v>Pro 9</v>
      </c>
      <c r="F20" s="153"/>
      <c r="G20" s="152"/>
      <c r="I20" s="152"/>
      <c r="J20" s="153" t="str">
        <f ca="1">VLOOKUP((L20&amp;"-"&amp;L22),Tirage[],9,FALSE)</f>
        <v>Pro 7</v>
      </c>
      <c r="K20" s="153"/>
      <c r="L20" s="96" t="str" cm="1">
        <f t="array" aca="1" ref="L20" ca="1">RIGHT(CELL("filename",I19),LEN(CELL("filename",I19))-SEARCH("]",CELL("filename",I19)))</f>
        <v>14</v>
      </c>
      <c r="M20" s="153" t="str">
        <f ca="1">VLOOKUP((L20&amp;"-"&amp;L22),Tirage[],14,FALSE)</f>
        <v>Pro 10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9</v>
      </c>
      <c r="C22" s="153"/>
      <c r="D22" s="96">
        <v>3</v>
      </c>
      <c r="E22" s="153" t="str">
        <f ca="1">VLOOKUP((D20&amp;"-"&amp;D22),Tirage[],15,FALSE)</f>
        <v>Amateur 5</v>
      </c>
      <c r="F22" s="153"/>
      <c r="G22" s="101">
        <v>2</v>
      </c>
      <c r="I22" s="95">
        <v>2</v>
      </c>
      <c r="J22" s="153" t="str">
        <f ca="1">VLOOKUP((L20&amp;"-"&amp;L22),Tirage[],10,FALSE)</f>
        <v>Amateur 11</v>
      </c>
      <c r="K22" s="153"/>
      <c r="L22" s="96">
        <v>4</v>
      </c>
      <c r="M22" s="153" t="str">
        <f ca="1">VLOOKUP((L20&amp;"-"&amp;L22),Tirage[],15,FALSE)</f>
        <v>Amateur 7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2</v>
      </c>
      <c r="C37" s="153"/>
      <c r="D37" s="96" t="str" cm="1">
        <f t="array" aca="1" ref="D37" ca="1">RIGHT(CELL("filename",A36),LEN(CELL("filename",A36))-SEARCH("]",CELL("filename",A36)))</f>
        <v>14</v>
      </c>
      <c r="E37" s="153" t="str">
        <f ca="1">VLOOKUP((D37&amp;"-"&amp;D39),Tirage[],14,FALSE)</f>
        <v>Pro 13</v>
      </c>
      <c r="F37" s="153"/>
      <c r="G37" s="152"/>
      <c r="I37" s="152"/>
      <c r="J37" s="153" t="str">
        <f ca="1">VLOOKUP((L37&amp;"-"&amp;L39),Tirage[],9,FALSE)</f>
        <v>Pro 6</v>
      </c>
      <c r="K37" s="153"/>
      <c r="L37" s="96" t="str" cm="1">
        <f t="array" aca="1" ref="L37" ca="1">RIGHT(CELL("filename",I36),LEN(CELL("filename",I36))-SEARCH("]",CELL("filename",I36)))</f>
        <v>14</v>
      </c>
      <c r="M37" s="153" t="str">
        <f ca="1">VLOOKUP((L37&amp;"-"&amp;L39),Tirage[],14,FALSE)</f>
        <v>Pro 16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14</v>
      </c>
      <c r="C39" s="153"/>
      <c r="D39" s="96">
        <v>5</v>
      </c>
      <c r="E39" s="153" t="str">
        <f ca="1">VLOOKUP((D37&amp;"-"&amp;D39),Tirage[],15,FALSE)</f>
        <v>Amateur 2</v>
      </c>
      <c r="F39" s="153"/>
      <c r="G39" s="101">
        <v>2</v>
      </c>
      <c r="I39" s="95">
        <v>2</v>
      </c>
      <c r="J39" s="153" t="str">
        <f ca="1">VLOOKUP((L37&amp;"-"&amp;L39),Tirage[],10,FALSE)</f>
        <v>Amateur 10</v>
      </c>
      <c r="K39" s="153"/>
      <c r="L39" s="96">
        <v>6</v>
      </c>
      <c r="M39" s="153" t="str">
        <f ca="1">VLOOKUP((L37&amp;"-"&amp;L39),Tirage[],15,FALSE)</f>
        <v>Amateur 6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4</v>
      </c>
      <c r="C55" s="153"/>
      <c r="D55" s="96" t="str" cm="1">
        <f t="array" aca="1" ref="D55" ca="1">RIGHT(CELL("filename",A54),LEN(CELL("filename",A54))-SEARCH("]",CELL("filename",A54)))</f>
        <v>14</v>
      </c>
      <c r="E55" s="153" t="str">
        <f ca="1">VLOOKUP((D55&amp;"-"&amp;D57),Tirage[],14,FALSE)</f>
        <v>Pro 15</v>
      </c>
      <c r="F55" s="153"/>
      <c r="G55" s="152"/>
      <c r="I55" s="152"/>
      <c r="J55" s="153" t="str">
        <f ca="1">VLOOKUP((L55&amp;"-"&amp;L57),Tirage[],9,FALSE)</f>
        <v>Pro 1</v>
      </c>
      <c r="K55" s="153"/>
      <c r="L55" s="96" t="str" cm="1">
        <f t="array" aca="1" ref="L55" ca="1">RIGHT(CELL("filename",I54),LEN(CELL("filename",I54))-SEARCH("]",CELL("filename",I54)))</f>
        <v>14</v>
      </c>
      <c r="M55" s="153" t="str">
        <f ca="1">VLOOKUP((L55&amp;"-"&amp;L57),Tirage[],14,FALSE)</f>
        <v>Pro 12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16</v>
      </c>
      <c r="C57" s="153"/>
      <c r="D57" s="96">
        <v>7</v>
      </c>
      <c r="E57" s="153" t="str">
        <f ca="1">VLOOKUP((D55&amp;"-"&amp;D57),Tirage[],15,FALSE)</f>
        <v>Amateur 4</v>
      </c>
      <c r="F57" s="153"/>
      <c r="G57" s="101">
        <v>2</v>
      </c>
      <c r="I57" s="95">
        <v>2</v>
      </c>
      <c r="J57" s="153" t="str">
        <f ca="1">VLOOKUP((L55&amp;"-"&amp;L57),Tirage[],10,FALSE)</f>
        <v>Amateur 13</v>
      </c>
      <c r="K57" s="153"/>
      <c r="L57" s="96">
        <v>8</v>
      </c>
      <c r="M57" s="153" t="str">
        <f ca="1">VLOOKUP((L55&amp;"-"&amp;L57),Tirage[],15,FALSE)</f>
        <v>Amateur 1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D0B5E-BFEB-498B-A7A0-5165CCA0280A}">
  <sheetPr>
    <tabColor rgb="FFFFFF00"/>
  </sheetPr>
  <dimension ref="A1:O70"/>
  <sheetViews>
    <sheetView zoomScale="85" zoomScaleNormal="85" workbookViewId="0">
      <selection activeCell="J58" sqref="J58:N68"/>
    </sheetView>
  </sheetViews>
  <sheetFormatPr baseColWidth="10" defaultRowHeight="15" x14ac:dyDescent="0.25"/>
  <cols>
    <col min="1" max="1" width="6.7109375" customWidth="1"/>
    <col min="4" max="4" width="7.28515625" customWidth="1"/>
    <col min="7" max="7" width="6.7109375" customWidth="1"/>
    <col min="8" max="8" width="2.5703125" customWidth="1"/>
    <col min="9" max="9" width="6.7109375" customWidth="1"/>
    <col min="15" max="15" width="6.7109375" customWidth="1"/>
  </cols>
  <sheetData>
    <row r="1" spans="1:15" x14ac:dyDescent="0.25">
      <c r="A1" s="151" t="s">
        <v>69</v>
      </c>
      <c r="B1" s="158" t="s">
        <v>76</v>
      </c>
      <c r="C1" s="159"/>
      <c r="D1" s="98" t="s">
        <v>84</v>
      </c>
      <c r="E1" s="158" t="s">
        <v>76</v>
      </c>
      <c r="F1" s="159"/>
      <c r="G1" s="151" t="s">
        <v>69</v>
      </c>
      <c r="I1" s="151" t="s">
        <v>69</v>
      </c>
      <c r="J1" s="158" t="s">
        <v>76</v>
      </c>
      <c r="K1" s="159"/>
      <c r="L1" s="98" t="s">
        <v>84</v>
      </c>
      <c r="M1" s="158" t="s">
        <v>76</v>
      </c>
      <c r="N1" s="159"/>
      <c r="O1" s="151" t="s">
        <v>69</v>
      </c>
    </row>
    <row r="2" spans="1:15" ht="15.75" thickBot="1" x14ac:dyDescent="0.3">
      <c r="A2" s="152"/>
      <c r="B2" s="153" t="str">
        <f ca="1">VLOOKUP((D2&amp;"-"&amp;D4),Tirage[],9,FALSE)</f>
        <v>Pro 6</v>
      </c>
      <c r="C2" s="153"/>
      <c r="D2" s="96" t="str" cm="1">
        <f t="array" aca="1" ref="D2" ca="1">RIGHT(CELL("filename",A1),LEN(CELL("filename",A1))-SEARCH("]",CELL("filename",A1)))</f>
        <v>15</v>
      </c>
      <c r="E2" s="153" t="str">
        <f ca="1">VLOOKUP((D2&amp;"-"&amp;D4),Tirage[],14,FALSE)</f>
        <v>Pro 5</v>
      </c>
      <c r="F2" s="153"/>
      <c r="G2" s="152"/>
      <c r="I2" s="152"/>
      <c r="J2" s="153" t="str">
        <f ca="1">VLOOKUP((L2&amp;"-"&amp;L4),Tirage[],9,FALSE)</f>
        <v>Pro 9</v>
      </c>
      <c r="K2" s="153"/>
      <c r="L2" s="96" t="str" cm="1">
        <f t="array" aca="1" ref="L2" ca="1">RIGHT(CELL("filename",I1),LEN(CELL("filename",I1))-SEARCH("]",CELL("filename",I1)))</f>
        <v>15</v>
      </c>
      <c r="M2" s="153" t="str">
        <f ca="1">VLOOKUP((L2&amp;"-"&amp;L4),Tirage[],14,FALSE)</f>
        <v>Pro 16</v>
      </c>
      <c r="N2" s="153"/>
      <c r="O2" s="152"/>
    </row>
    <row r="3" spans="1:15" x14ac:dyDescent="0.25">
      <c r="A3" s="100">
        <v>1</v>
      </c>
      <c r="B3" s="156" t="s">
        <v>86</v>
      </c>
      <c r="C3" s="157"/>
      <c r="D3" s="98" t="s">
        <v>82</v>
      </c>
      <c r="E3" s="156" t="s">
        <v>86</v>
      </c>
      <c r="F3" s="157"/>
      <c r="G3" s="102">
        <v>1</v>
      </c>
      <c r="I3" s="100">
        <v>1</v>
      </c>
      <c r="J3" s="156" t="s">
        <v>86</v>
      </c>
      <c r="K3" s="157"/>
      <c r="L3" s="98" t="s">
        <v>82</v>
      </c>
      <c r="M3" s="156" t="s">
        <v>86</v>
      </c>
      <c r="N3" s="157"/>
      <c r="O3" s="102">
        <v>1</v>
      </c>
    </row>
    <row r="4" spans="1:15" ht="15.75" thickBot="1" x14ac:dyDescent="0.3">
      <c r="A4" s="95">
        <v>2</v>
      </c>
      <c r="B4" s="153" t="str">
        <f ca="1">VLOOKUP((D2&amp;"-"&amp;D4),Tirage[],10,FALSE)</f>
        <v>Amateur 14</v>
      </c>
      <c r="C4" s="153"/>
      <c r="D4" s="96">
        <v>1</v>
      </c>
      <c r="E4" s="153" t="str">
        <f ca="1">VLOOKUP((D2&amp;"-"&amp;D4),Tirage[],15,FALSE)</f>
        <v>Amateur 13</v>
      </c>
      <c r="F4" s="153"/>
      <c r="G4" s="101">
        <v>2</v>
      </c>
      <c r="I4" s="95">
        <v>2</v>
      </c>
      <c r="J4" s="153" t="str">
        <f ca="1">VLOOKUP((L2&amp;"-"&amp;L4),Tirage[],10,FALSE)</f>
        <v>Amateur 1</v>
      </c>
      <c r="K4" s="153"/>
      <c r="L4" s="96">
        <v>2</v>
      </c>
      <c r="M4" s="153" t="str">
        <f ca="1">VLOOKUP((L2&amp;"-"&amp;L4),Tirage[],15,FALSE)</f>
        <v>Amateur 2</v>
      </c>
      <c r="N4" s="153"/>
      <c r="O4" s="101">
        <v>2</v>
      </c>
    </row>
    <row r="5" spans="1:15" x14ac:dyDescent="0.25">
      <c r="A5" s="95">
        <v>3</v>
      </c>
      <c r="B5" s="154"/>
      <c r="C5" s="154"/>
      <c r="D5" s="154"/>
      <c r="E5" s="154"/>
      <c r="F5" s="154"/>
      <c r="G5" s="101">
        <v>3</v>
      </c>
      <c r="I5" s="95">
        <v>3</v>
      </c>
      <c r="J5" s="154"/>
      <c r="K5" s="154"/>
      <c r="L5" s="154"/>
      <c r="M5" s="154"/>
      <c r="N5" s="154"/>
      <c r="O5" s="101">
        <v>3</v>
      </c>
    </row>
    <row r="6" spans="1:15" x14ac:dyDescent="0.25">
      <c r="A6" s="95">
        <v>4</v>
      </c>
      <c r="B6" s="153"/>
      <c r="C6" s="153"/>
      <c r="D6" s="153"/>
      <c r="E6" s="153"/>
      <c r="F6" s="153"/>
      <c r="G6" s="101">
        <v>4</v>
      </c>
      <c r="I6" s="95">
        <v>4</v>
      </c>
      <c r="J6" s="153"/>
      <c r="K6" s="153"/>
      <c r="L6" s="153"/>
      <c r="M6" s="153"/>
      <c r="N6" s="153"/>
      <c r="O6" s="101">
        <v>4</v>
      </c>
    </row>
    <row r="7" spans="1:15" x14ac:dyDescent="0.25">
      <c r="A7" s="95">
        <v>5</v>
      </c>
      <c r="B7" s="153"/>
      <c r="C7" s="153"/>
      <c r="D7" s="153"/>
      <c r="E7" s="153"/>
      <c r="F7" s="153"/>
      <c r="G7" s="101">
        <v>5</v>
      </c>
      <c r="I7" s="95">
        <v>5</v>
      </c>
      <c r="J7" s="153"/>
      <c r="K7" s="153"/>
      <c r="L7" s="153"/>
      <c r="M7" s="153"/>
      <c r="N7" s="153"/>
      <c r="O7" s="101">
        <v>5</v>
      </c>
    </row>
    <row r="8" spans="1:15" x14ac:dyDescent="0.25">
      <c r="A8" s="95">
        <v>6</v>
      </c>
      <c r="B8" s="153"/>
      <c r="C8" s="153"/>
      <c r="D8" s="153"/>
      <c r="E8" s="153"/>
      <c r="F8" s="153"/>
      <c r="G8" s="101">
        <v>6</v>
      </c>
      <c r="I8" s="95">
        <v>6</v>
      </c>
      <c r="J8" s="153"/>
      <c r="K8" s="153"/>
      <c r="L8" s="153"/>
      <c r="M8" s="153"/>
      <c r="N8" s="153"/>
      <c r="O8" s="101">
        <v>6</v>
      </c>
    </row>
    <row r="9" spans="1:15" x14ac:dyDescent="0.25">
      <c r="A9" s="95">
        <v>7</v>
      </c>
      <c r="B9" s="153"/>
      <c r="C9" s="153"/>
      <c r="D9" s="153"/>
      <c r="E9" s="153"/>
      <c r="F9" s="153"/>
      <c r="G9" s="101">
        <v>7</v>
      </c>
      <c r="I9" s="95">
        <v>7</v>
      </c>
      <c r="J9" s="153"/>
      <c r="K9" s="153"/>
      <c r="L9" s="153"/>
      <c r="M9" s="153"/>
      <c r="N9" s="153"/>
      <c r="O9" s="101">
        <v>7</v>
      </c>
    </row>
    <row r="10" spans="1:15" x14ac:dyDescent="0.25">
      <c r="A10" s="95">
        <v>8</v>
      </c>
      <c r="B10" s="153"/>
      <c r="C10" s="153"/>
      <c r="D10" s="153"/>
      <c r="E10" s="153"/>
      <c r="F10" s="153"/>
      <c r="G10" s="101">
        <v>8</v>
      </c>
      <c r="I10" s="95">
        <v>8</v>
      </c>
      <c r="J10" s="153"/>
      <c r="K10" s="153"/>
      <c r="L10" s="153"/>
      <c r="M10" s="153"/>
      <c r="N10" s="153"/>
      <c r="O10" s="101">
        <v>8</v>
      </c>
    </row>
    <row r="11" spans="1:15" x14ac:dyDescent="0.25">
      <c r="A11" s="95">
        <v>9</v>
      </c>
      <c r="B11" s="153"/>
      <c r="C11" s="153"/>
      <c r="D11" s="153"/>
      <c r="E11" s="153"/>
      <c r="F11" s="153"/>
      <c r="G11" s="101">
        <v>9</v>
      </c>
      <c r="I11" s="95">
        <v>9</v>
      </c>
      <c r="J11" s="153"/>
      <c r="K11" s="153"/>
      <c r="L11" s="153"/>
      <c r="M11" s="153"/>
      <c r="N11" s="153"/>
      <c r="O11" s="101">
        <v>9</v>
      </c>
    </row>
    <row r="12" spans="1:15" x14ac:dyDescent="0.25">
      <c r="A12" s="95">
        <v>10</v>
      </c>
      <c r="B12" s="153"/>
      <c r="C12" s="153"/>
      <c r="D12" s="153"/>
      <c r="E12" s="153"/>
      <c r="F12" s="153"/>
      <c r="G12" s="101">
        <v>10</v>
      </c>
      <c r="I12" s="95">
        <v>10</v>
      </c>
      <c r="J12" s="153"/>
      <c r="K12" s="153"/>
      <c r="L12" s="153"/>
      <c r="M12" s="153"/>
      <c r="N12" s="153"/>
      <c r="O12" s="101">
        <v>10</v>
      </c>
    </row>
    <row r="13" spans="1:15" x14ac:dyDescent="0.25">
      <c r="A13" s="95">
        <v>11</v>
      </c>
      <c r="B13" s="153"/>
      <c r="C13" s="153"/>
      <c r="D13" s="153"/>
      <c r="E13" s="153"/>
      <c r="F13" s="153"/>
      <c r="G13" s="101">
        <v>11</v>
      </c>
      <c r="I13" s="95">
        <v>11</v>
      </c>
      <c r="J13" s="153"/>
      <c r="K13" s="153"/>
      <c r="L13" s="153"/>
      <c r="M13" s="153"/>
      <c r="N13" s="153"/>
      <c r="O13" s="101">
        <v>11</v>
      </c>
    </row>
    <row r="14" spans="1:15" x14ac:dyDescent="0.25">
      <c r="A14" s="95">
        <v>12</v>
      </c>
      <c r="B14" s="153"/>
      <c r="C14" s="153"/>
      <c r="D14" s="153"/>
      <c r="E14" s="153"/>
      <c r="F14" s="153"/>
      <c r="G14" s="101">
        <v>12</v>
      </c>
      <c r="I14" s="95">
        <v>12</v>
      </c>
      <c r="J14" s="153"/>
      <c r="K14" s="153"/>
      <c r="L14" s="153"/>
      <c r="M14" s="153"/>
      <c r="N14" s="153"/>
      <c r="O14" s="101">
        <v>12</v>
      </c>
    </row>
    <row r="15" spans="1:15" ht="15.75" thickBot="1" x14ac:dyDescent="0.3">
      <c r="A15" s="96">
        <v>13</v>
      </c>
      <c r="B15" s="155"/>
      <c r="C15" s="155"/>
      <c r="D15" s="155"/>
      <c r="E15" s="155"/>
      <c r="F15" s="155"/>
      <c r="G15" s="103">
        <v>13</v>
      </c>
      <c r="I15" s="96">
        <v>13</v>
      </c>
      <c r="J15" s="155"/>
      <c r="K15" s="155"/>
      <c r="L15" s="155"/>
      <c r="M15" s="155"/>
      <c r="N15" s="155"/>
      <c r="O15" s="103">
        <v>13</v>
      </c>
    </row>
    <row r="16" spans="1:15" x14ac:dyDescent="0.25">
      <c r="A16" s="76" t="s">
        <v>87</v>
      </c>
      <c r="B16" s="160" t="str">
        <f ca="1">"Terrain : "&amp;VLOOKUP((D2&amp;"-"&amp;D4),Tirage[],4,FALSE)&amp;" - "&amp;"Trophée des As 2022 - BOOGLE Events"</f>
        <v>Terrain : 1 - Trophée des As 2022 - BOOGLE Events</v>
      </c>
      <c r="C16" s="161"/>
      <c r="D16" s="161"/>
      <c r="E16" s="161"/>
      <c r="F16" s="162"/>
      <c r="G16" s="76" t="s">
        <v>87</v>
      </c>
      <c r="I16" s="76" t="s">
        <v>87</v>
      </c>
      <c r="J16" s="160" t="str">
        <f ca="1">"Terrain : "&amp;VLOOKUP((L2&amp;"-"&amp;L4),Tirage[],4,FALSE)&amp;" - "&amp;"Trophée des As 2022 - BOOGLE Events"</f>
        <v>Terrain : 2 - Trophée des As 2022 - BOOGLE Events</v>
      </c>
      <c r="K16" s="161"/>
      <c r="L16" s="161"/>
      <c r="M16" s="161"/>
      <c r="N16" s="162"/>
      <c r="O16" s="76" t="s">
        <v>87</v>
      </c>
    </row>
    <row r="17" spans="1:15" ht="35.25" customHeight="1" thickBot="1" x14ac:dyDescent="0.3">
      <c r="A17" s="99"/>
      <c r="B17" s="163"/>
      <c r="C17" s="164"/>
      <c r="D17" s="164"/>
      <c r="E17" s="164"/>
      <c r="F17" s="165"/>
      <c r="G17" s="99"/>
      <c r="I17" s="99"/>
      <c r="J17" s="163"/>
      <c r="K17" s="164"/>
      <c r="L17" s="164"/>
      <c r="M17" s="164"/>
      <c r="N17" s="165"/>
      <c r="O17" s="99"/>
    </row>
    <row r="18" spans="1:15" ht="12" customHeight="1" thickBot="1" x14ac:dyDescent="0.3"/>
    <row r="19" spans="1:15" x14ac:dyDescent="0.25">
      <c r="A19" s="151" t="s">
        <v>69</v>
      </c>
      <c r="B19" s="158" t="s">
        <v>76</v>
      </c>
      <c r="C19" s="159"/>
      <c r="D19" s="98" t="s">
        <v>84</v>
      </c>
      <c r="E19" s="158" t="s">
        <v>76</v>
      </c>
      <c r="F19" s="159"/>
      <c r="G19" s="151" t="s">
        <v>69</v>
      </c>
      <c r="I19" s="151" t="s">
        <v>69</v>
      </c>
      <c r="J19" s="158" t="s">
        <v>76</v>
      </c>
      <c r="K19" s="159"/>
      <c r="L19" s="98" t="s">
        <v>84</v>
      </c>
      <c r="M19" s="158" t="s">
        <v>76</v>
      </c>
      <c r="N19" s="159"/>
      <c r="O19" s="151" t="s">
        <v>69</v>
      </c>
    </row>
    <row r="20" spans="1:15" ht="15.75" thickBot="1" x14ac:dyDescent="0.3">
      <c r="A20" s="152"/>
      <c r="B20" s="153" t="str">
        <f ca="1">VLOOKUP((D20&amp;"-"&amp;D22),Tirage[],9,FALSE)</f>
        <v>Pro 7</v>
      </c>
      <c r="C20" s="153"/>
      <c r="D20" s="96" t="str" cm="1">
        <f t="array" aca="1" ref="D20" ca="1">RIGHT(CELL("filename",A19),LEN(CELL("filename",A19))-SEARCH("]",CELL("filename",A19)))</f>
        <v>15</v>
      </c>
      <c r="E20" s="153" t="str">
        <f ca="1">VLOOKUP((D20&amp;"-"&amp;D22),Tirage[],14,FALSE)</f>
        <v>Pro 8</v>
      </c>
      <c r="F20" s="153"/>
      <c r="G20" s="152"/>
      <c r="I20" s="152"/>
      <c r="J20" s="153" t="str">
        <f ca="1">VLOOKUP((L20&amp;"-"&amp;L22),Tirage[],9,FALSE)</f>
        <v>Pro 1</v>
      </c>
      <c r="K20" s="153"/>
      <c r="L20" s="96" t="str" cm="1">
        <f t="array" aca="1" ref="L20" ca="1">RIGHT(CELL("filename",I19),LEN(CELL("filename",I19))-SEARCH("]",CELL("filename",I19)))</f>
        <v>15</v>
      </c>
      <c r="M20" s="153" t="str">
        <f ca="1">VLOOKUP((L20&amp;"-"&amp;L22),Tirage[],14,FALSE)</f>
        <v>Pro 2</v>
      </c>
      <c r="N20" s="153"/>
      <c r="O20" s="152"/>
    </row>
    <row r="21" spans="1:15" x14ac:dyDescent="0.25">
      <c r="A21" s="100">
        <v>1</v>
      </c>
      <c r="B21" s="156" t="s">
        <v>86</v>
      </c>
      <c r="C21" s="157"/>
      <c r="D21" s="98" t="s">
        <v>82</v>
      </c>
      <c r="E21" s="156" t="s">
        <v>86</v>
      </c>
      <c r="F21" s="157"/>
      <c r="G21" s="102">
        <v>1</v>
      </c>
      <c r="I21" s="100">
        <v>1</v>
      </c>
      <c r="J21" s="156" t="s">
        <v>86</v>
      </c>
      <c r="K21" s="157"/>
      <c r="L21" s="98" t="s">
        <v>82</v>
      </c>
      <c r="M21" s="156" t="s">
        <v>86</v>
      </c>
      <c r="N21" s="157"/>
      <c r="O21" s="102">
        <v>1</v>
      </c>
    </row>
    <row r="22" spans="1:15" ht="15.75" thickBot="1" x14ac:dyDescent="0.3">
      <c r="A22" s="95">
        <v>2</v>
      </c>
      <c r="B22" s="153" t="str">
        <f ca="1">VLOOKUP((D20&amp;"-"&amp;D22),Tirage[],10,FALSE)</f>
        <v>Amateur 15</v>
      </c>
      <c r="C22" s="153"/>
      <c r="D22" s="96">
        <v>3</v>
      </c>
      <c r="E22" s="153" t="str">
        <f ca="1">VLOOKUP((D20&amp;"-"&amp;D22),Tirage[],15,FALSE)</f>
        <v>Amateur 16</v>
      </c>
      <c r="F22" s="153"/>
      <c r="G22" s="101">
        <v>2</v>
      </c>
      <c r="I22" s="95">
        <v>2</v>
      </c>
      <c r="J22" s="153" t="str">
        <f ca="1">VLOOKUP((L20&amp;"-"&amp;L22),Tirage[],10,FALSE)</f>
        <v>Amateur 9</v>
      </c>
      <c r="K22" s="153"/>
      <c r="L22" s="96">
        <v>4</v>
      </c>
      <c r="M22" s="153" t="str">
        <f ca="1">VLOOKUP((L20&amp;"-"&amp;L22),Tirage[],15,FALSE)</f>
        <v>Amateur 10</v>
      </c>
      <c r="N22" s="153"/>
      <c r="O22" s="101">
        <v>2</v>
      </c>
    </row>
    <row r="23" spans="1:15" x14ac:dyDescent="0.25">
      <c r="A23" s="95">
        <v>3</v>
      </c>
      <c r="B23" s="154"/>
      <c r="C23" s="154"/>
      <c r="D23" s="154"/>
      <c r="E23" s="154"/>
      <c r="F23" s="154"/>
      <c r="G23" s="101">
        <v>3</v>
      </c>
      <c r="I23" s="95">
        <v>3</v>
      </c>
      <c r="J23" s="154"/>
      <c r="K23" s="154"/>
      <c r="L23" s="154"/>
      <c r="M23" s="154"/>
      <c r="N23" s="154"/>
      <c r="O23" s="101">
        <v>3</v>
      </c>
    </row>
    <row r="24" spans="1:15" x14ac:dyDescent="0.25">
      <c r="A24" s="95">
        <v>4</v>
      </c>
      <c r="B24" s="153"/>
      <c r="C24" s="153"/>
      <c r="D24" s="153"/>
      <c r="E24" s="153"/>
      <c r="F24" s="153"/>
      <c r="G24" s="101">
        <v>4</v>
      </c>
      <c r="I24" s="95">
        <v>4</v>
      </c>
      <c r="J24" s="153"/>
      <c r="K24" s="153"/>
      <c r="L24" s="153"/>
      <c r="M24" s="153"/>
      <c r="N24" s="153"/>
      <c r="O24" s="101">
        <v>4</v>
      </c>
    </row>
    <row r="25" spans="1:15" x14ac:dyDescent="0.25">
      <c r="A25" s="95">
        <v>5</v>
      </c>
      <c r="B25" s="153"/>
      <c r="C25" s="153"/>
      <c r="D25" s="153"/>
      <c r="E25" s="153"/>
      <c r="F25" s="153"/>
      <c r="G25" s="101">
        <v>5</v>
      </c>
      <c r="I25" s="95">
        <v>5</v>
      </c>
      <c r="J25" s="153"/>
      <c r="K25" s="153"/>
      <c r="L25" s="153"/>
      <c r="M25" s="153"/>
      <c r="N25" s="153"/>
      <c r="O25" s="101">
        <v>5</v>
      </c>
    </row>
    <row r="26" spans="1:15" x14ac:dyDescent="0.25">
      <c r="A26" s="95">
        <v>6</v>
      </c>
      <c r="B26" s="153"/>
      <c r="C26" s="153"/>
      <c r="D26" s="153"/>
      <c r="E26" s="153"/>
      <c r="F26" s="153"/>
      <c r="G26" s="101">
        <v>6</v>
      </c>
      <c r="I26" s="95">
        <v>6</v>
      </c>
      <c r="J26" s="153"/>
      <c r="K26" s="153"/>
      <c r="L26" s="153"/>
      <c r="M26" s="153"/>
      <c r="N26" s="153"/>
      <c r="O26" s="101">
        <v>6</v>
      </c>
    </row>
    <row r="27" spans="1:15" x14ac:dyDescent="0.25">
      <c r="A27" s="95">
        <v>7</v>
      </c>
      <c r="B27" s="153"/>
      <c r="C27" s="153"/>
      <c r="D27" s="153"/>
      <c r="E27" s="153"/>
      <c r="F27" s="153"/>
      <c r="G27" s="101">
        <v>7</v>
      </c>
      <c r="I27" s="95">
        <v>7</v>
      </c>
      <c r="J27" s="153"/>
      <c r="K27" s="153"/>
      <c r="L27" s="153"/>
      <c r="M27" s="153"/>
      <c r="N27" s="153"/>
      <c r="O27" s="101">
        <v>7</v>
      </c>
    </row>
    <row r="28" spans="1:15" x14ac:dyDescent="0.25">
      <c r="A28" s="95">
        <v>8</v>
      </c>
      <c r="B28" s="153"/>
      <c r="C28" s="153"/>
      <c r="D28" s="153"/>
      <c r="E28" s="153"/>
      <c r="F28" s="153"/>
      <c r="G28" s="101">
        <v>8</v>
      </c>
      <c r="I28" s="95">
        <v>8</v>
      </c>
      <c r="J28" s="153"/>
      <c r="K28" s="153"/>
      <c r="L28" s="153"/>
      <c r="M28" s="153"/>
      <c r="N28" s="153"/>
      <c r="O28" s="101">
        <v>8</v>
      </c>
    </row>
    <row r="29" spans="1:15" x14ac:dyDescent="0.25">
      <c r="A29" s="95">
        <v>9</v>
      </c>
      <c r="B29" s="153"/>
      <c r="C29" s="153"/>
      <c r="D29" s="153"/>
      <c r="E29" s="153"/>
      <c r="F29" s="153"/>
      <c r="G29" s="101">
        <v>9</v>
      </c>
      <c r="I29" s="95">
        <v>9</v>
      </c>
      <c r="J29" s="153"/>
      <c r="K29" s="153"/>
      <c r="L29" s="153"/>
      <c r="M29" s="153"/>
      <c r="N29" s="153"/>
      <c r="O29" s="101">
        <v>9</v>
      </c>
    </row>
    <row r="30" spans="1:15" x14ac:dyDescent="0.25">
      <c r="A30" s="95">
        <v>10</v>
      </c>
      <c r="B30" s="153"/>
      <c r="C30" s="153"/>
      <c r="D30" s="153"/>
      <c r="E30" s="153"/>
      <c r="F30" s="153"/>
      <c r="G30" s="101">
        <v>10</v>
      </c>
      <c r="I30" s="95">
        <v>10</v>
      </c>
      <c r="J30" s="153"/>
      <c r="K30" s="153"/>
      <c r="L30" s="153"/>
      <c r="M30" s="153"/>
      <c r="N30" s="153"/>
      <c r="O30" s="101">
        <v>10</v>
      </c>
    </row>
    <row r="31" spans="1:15" x14ac:dyDescent="0.25">
      <c r="A31" s="95">
        <v>11</v>
      </c>
      <c r="B31" s="153"/>
      <c r="C31" s="153"/>
      <c r="D31" s="153"/>
      <c r="E31" s="153"/>
      <c r="F31" s="153"/>
      <c r="G31" s="101">
        <v>11</v>
      </c>
      <c r="I31" s="95">
        <v>11</v>
      </c>
      <c r="J31" s="153"/>
      <c r="K31" s="153"/>
      <c r="L31" s="153"/>
      <c r="M31" s="153"/>
      <c r="N31" s="153"/>
      <c r="O31" s="101">
        <v>11</v>
      </c>
    </row>
    <row r="32" spans="1:15" x14ac:dyDescent="0.25">
      <c r="A32" s="95">
        <v>12</v>
      </c>
      <c r="B32" s="153"/>
      <c r="C32" s="153"/>
      <c r="D32" s="153"/>
      <c r="E32" s="153"/>
      <c r="F32" s="153"/>
      <c r="G32" s="101">
        <v>12</v>
      </c>
      <c r="I32" s="95">
        <v>12</v>
      </c>
      <c r="J32" s="153"/>
      <c r="K32" s="153"/>
      <c r="L32" s="153"/>
      <c r="M32" s="153"/>
      <c r="N32" s="153"/>
      <c r="O32" s="101">
        <v>12</v>
      </c>
    </row>
    <row r="33" spans="1:15" ht="15.75" thickBot="1" x14ac:dyDescent="0.3">
      <c r="A33" s="96">
        <v>13</v>
      </c>
      <c r="B33" s="155"/>
      <c r="C33" s="155"/>
      <c r="D33" s="155"/>
      <c r="E33" s="155"/>
      <c r="F33" s="155"/>
      <c r="G33" s="103">
        <v>13</v>
      </c>
      <c r="I33" s="96">
        <v>13</v>
      </c>
      <c r="J33" s="155"/>
      <c r="K33" s="155"/>
      <c r="L33" s="155"/>
      <c r="M33" s="155"/>
      <c r="N33" s="155"/>
      <c r="O33" s="103">
        <v>13</v>
      </c>
    </row>
    <row r="34" spans="1:15" x14ac:dyDescent="0.25">
      <c r="A34" s="76" t="s">
        <v>87</v>
      </c>
      <c r="B34" s="160" t="str">
        <f ca="1">"Terrain : "&amp;VLOOKUP((D20&amp;"-"&amp;D22),Tirage[],4,FALSE)&amp;" - "&amp;"Trophée des As 2022 - BOOGLE Events"</f>
        <v>Terrain : 3 - Trophée des As 2022 - BOOGLE Events</v>
      </c>
      <c r="C34" s="161"/>
      <c r="D34" s="161"/>
      <c r="E34" s="161"/>
      <c r="F34" s="162"/>
      <c r="G34" s="76" t="s">
        <v>87</v>
      </c>
      <c r="I34" s="76" t="s">
        <v>87</v>
      </c>
      <c r="J34" s="160" t="str">
        <f ca="1">"Terrain : "&amp;VLOOKUP((L20&amp;"-"&amp;L22),Tirage[],4,FALSE)&amp;" - "&amp;"Trophée des As 2022 - BOOGLE Events"</f>
        <v>Terrain : 4 - Trophée des As 2022 - BOOGLE Events</v>
      </c>
      <c r="K34" s="161"/>
      <c r="L34" s="161"/>
      <c r="M34" s="161"/>
      <c r="N34" s="162"/>
      <c r="O34" s="76" t="s">
        <v>87</v>
      </c>
    </row>
    <row r="35" spans="1:15" ht="35.25" customHeight="1" thickBot="1" x14ac:dyDescent="0.3">
      <c r="A35" s="99"/>
      <c r="B35" s="163"/>
      <c r="C35" s="164"/>
      <c r="D35" s="164"/>
      <c r="E35" s="164"/>
      <c r="F35" s="165"/>
      <c r="G35" s="99"/>
      <c r="I35" s="99"/>
      <c r="J35" s="163"/>
      <c r="K35" s="164"/>
      <c r="L35" s="164"/>
      <c r="M35" s="164"/>
      <c r="N35" s="165"/>
      <c r="O35" s="99"/>
    </row>
    <row r="36" spans="1:15" x14ac:dyDescent="0.25">
      <c r="A36" s="151" t="s">
        <v>69</v>
      </c>
      <c r="B36" s="158" t="s">
        <v>76</v>
      </c>
      <c r="C36" s="159"/>
      <c r="D36" s="98" t="s">
        <v>84</v>
      </c>
      <c r="E36" s="158" t="s">
        <v>76</v>
      </c>
      <c r="F36" s="159"/>
      <c r="G36" s="151" t="s">
        <v>69</v>
      </c>
      <c r="I36" s="151" t="s">
        <v>69</v>
      </c>
      <c r="J36" s="158" t="s">
        <v>76</v>
      </c>
      <c r="K36" s="159"/>
      <c r="L36" s="98" t="s">
        <v>84</v>
      </c>
      <c r="M36" s="158" t="s">
        <v>76</v>
      </c>
      <c r="N36" s="159"/>
      <c r="O36" s="151" t="s">
        <v>69</v>
      </c>
    </row>
    <row r="37" spans="1:15" ht="15.75" thickBot="1" x14ac:dyDescent="0.3">
      <c r="A37" s="152"/>
      <c r="B37" s="153" t="str">
        <f ca="1">VLOOKUP((D37&amp;"-"&amp;D39),Tirage[],9,FALSE)</f>
        <v>Pro 12</v>
      </c>
      <c r="C37" s="153"/>
      <c r="D37" s="96" t="str" cm="1">
        <f t="array" aca="1" ref="D37" ca="1">RIGHT(CELL("filename",A36),LEN(CELL("filename",A36))-SEARCH("]",CELL("filename",A36)))</f>
        <v>15</v>
      </c>
      <c r="E37" s="153" t="str">
        <f ca="1">VLOOKUP((D37&amp;"-"&amp;D39),Tirage[],14,FALSE)</f>
        <v>Pro 13</v>
      </c>
      <c r="F37" s="153"/>
      <c r="G37" s="152"/>
      <c r="I37" s="152"/>
      <c r="J37" s="153" t="str">
        <f ca="1">VLOOKUP((L37&amp;"-"&amp;L39),Tirage[],9,FALSE)</f>
        <v>Pro 14</v>
      </c>
      <c r="K37" s="153"/>
      <c r="L37" s="96" t="str" cm="1">
        <f t="array" aca="1" ref="L37" ca="1">RIGHT(CELL("filename",I36),LEN(CELL("filename",I36))-SEARCH("]",CELL("filename",I36)))</f>
        <v>15</v>
      </c>
      <c r="M37" s="153" t="str">
        <f ca="1">VLOOKUP((L37&amp;"-"&amp;L39),Tirage[],14,FALSE)</f>
        <v>Pro 15</v>
      </c>
      <c r="N37" s="153"/>
      <c r="O37" s="152"/>
    </row>
    <row r="38" spans="1:15" x14ac:dyDescent="0.25">
      <c r="A38" s="100">
        <v>1</v>
      </c>
      <c r="B38" s="156" t="s">
        <v>86</v>
      </c>
      <c r="C38" s="157"/>
      <c r="D38" s="98" t="s">
        <v>82</v>
      </c>
      <c r="E38" s="156" t="s">
        <v>86</v>
      </c>
      <c r="F38" s="157"/>
      <c r="G38" s="102">
        <v>1</v>
      </c>
      <c r="I38" s="100">
        <v>1</v>
      </c>
      <c r="J38" s="156" t="s">
        <v>86</v>
      </c>
      <c r="K38" s="157"/>
      <c r="L38" s="98" t="s">
        <v>82</v>
      </c>
      <c r="M38" s="156" t="s">
        <v>86</v>
      </c>
      <c r="N38" s="157"/>
      <c r="O38" s="102">
        <v>1</v>
      </c>
    </row>
    <row r="39" spans="1:15" ht="15.75" thickBot="1" x14ac:dyDescent="0.3">
      <c r="A39" s="95">
        <v>2</v>
      </c>
      <c r="B39" s="153" t="str">
        <f ca="1">VLOOKUP((D37&amp;"-"&amp;D39),Tirage[],10,FALSE)</f>
        <v>Amateur 5</v>
      </c>
      <c r="C39" s="153"/>
      <c r="D39" s="96">
        <v>5</v>
      </c>
      <c r="E39" s="153" t="str">
        <f ca="1">VLOOKUP((D37&amp;"-"&amp;D39),Tirage[],15,FALSE)</f>
        <v>Amateur 6</v>
      </c>
      <c r="F39" s="153"/>
      <c r="G39" s="101">
        <v>2</v>
      </c>
      <c r="I39" s="95">
        <v>2</v>
      </c>
      <c r="J39" s="153" t="str">
        <f ca="1">VLOOKUP((L37&amp;"-"&amp;L39),Tirage[],10,FALSE)</f>
        <v>Amateur 7</v>
      </c>
      <c r="K39" s="153"/>
      <c r="L39" s="96">
        <v>6</v>
      </c>
      <c r="M39" s="153" t="str">
        <f ca="1">VLOOKUP((L37&amp;"-"&amp;L39),Tirage[],15,FALSE)</f>
        <v>Amateur 8</v>
      </c>
      <c r="N39" s="153"/>
      <c r="O39" s="101">
        <v>2</v>
      </c>
    </row>
    <row r="40" spans="1:15" x14ac:dyDescent="0.25">
      <c r="A40" s="95">
        <v>3</v>
      </c>
      <c r="B40" s="154"/>
      <c r="C40" s="154"/>
      <c r="D40" s="154"/>
      <c r="E40" s="154"/>
      <c r="F40" s="154"/>
      <c r="G40" s="101">
        <v>3</v>
      </c>
      <c r="I40" s="95">
        <v>3</v>
      </c>
      <c r="J40" s="154"/>
      <c r="K40" s="154"/>
      <c r="L40" s="154"/>
      <c r="M40" s="154"/>
      <c r="N40" s="154"/>
      <c r="O40" s="101">
        <v>3</v>
      </c>
    </row>
    <row r="41" spans="1:15" x14ac:dyDescent="0.25">
      <c r="A41" s="95">
        <v>4</v>
      </c>
      <c r="B41" s="153"/>
      <c r="C41" s="153"/>
      <c r="D41" s="153"/>
      <c r="E41" s="153"/>
      <c r="F41" s="153"/>
      <c r="G41" s="101">
        <v>4</v>
      </c>
      <c r="I41" s="95">
        <v>4</v>
      </c>
      <c r="J41" s="153"/>
      <c r="K41" s="153"/>
      <c r="L41" s="153"/>
      <c r="M41" s="153"/>
      <c r="N41" s="153"/>
      <c r="O41" s="101">
        <v>4</v>
      </c>
    </row>
    <row r="42" spans="1:15" x14ac:dyDescent="0.25">
      <c r="A42" s="95">
        <v>5</v>
      </c>
      <c r="B42" s="153"/>
      <c r="C42" s="153"/>
      <c r="D42" s="153"/>
      <c r="E42" s="153"/>
      <c r="F42" s="153"/>
      <c r="G42" s="101">
        <v>5</v>
      </c>
      <c r="I42" s="95">
        <v>5</v>
      </c>
      <c r="J42" s="153"/>
      <c r="K42" s="153"/>
      <c r="L42" s="153"/>
      <c r="M42" s="153"/>
      <c r="N42" s="153"/>
      <c r="O42" s="101">
        <v>5</v>
      </c>
    </row>
    <row r="43" spans="1:15" x14ac:dyDescent="0.25">
      <c r="A43" s="95">
        <v>6</v>
      </c>
      <c r="B43" s="153"/>
      <c r="C43" s="153"/>
      <c r="D43" s="153"/>
      <c r="E43" s="153"/>
      <c r="F43" s="153"/>
      <c r="G43" s="101">
        <v>6</v>
      </c>
      <c r="I43" s="95">
        <v>6</v>
      </c>
      <c r="J43" s="153"/>
      <c r="K43" s="153"/>
      <c r="L43" s="153"/>
      <c r="M43" s="153"/>
      <c r="N43" s="153"/>
      <c r="O43" s="101">
        <v>6</v>
      </c>
    </row>
    <row r="44" spans="1:15" x14ac:dyDescent="0.25">
      <c r="A44" s="95">
        <v>7</v>
      </c>
      <c r="B44" s="153"/>
      <c r="C44" s="153"/>
      <c r="D44" s="153"/>
      <c r="E44" s="153"/>
      <c r="F44" s="153"/>
      <c r="G44" s="101">
        <v>7</v>
      </c>
      <c r="I44" s="95">
        <v>7</v>
      </c>
      <c r="J44" s="153"/>
      <c r="K44" s="153"/>
      <c r="L44" s="153"/>
      <c r="M44" s="153"/>
      <c r="N44" s="153"/>
      <c r="O44" s="101">
        <v>7</v>
      </c>
    </row>
    <row r="45" spans="1:15" x14ac:dyDescent="0.25">
      <c r="A45" s="95">
        <v>8</v>
      </c>
      <c r="B45" s="153"/>
      <c r="C45" s="153"/>
      <c r="D45" s="153"/>
      <c r="E45" s="153"/>
      <c r="F45" s="153"/>
      <c r="G45" s="101">
        <v>8</v>
      </c>
      <c r="I45" s="95">
        <v>8</v>
      </c>
      <c r="J45" s="153"/>
      <c r="K45" s="153"/>
      <c r="L45" s="153"/>
      <c r="M45" s="153"/>
      <c r="N45" s="153"/>
      <c r="O45" s="101">
        <v>8</v>
      </c>
    </row>
    <row r="46" spans="1:15" x14ac:dyDescent="0.25">
      <c r="A46" s="95">
        <v>9</v>
      </c>
      <c r="B46" s="153"/>
      <c r="C46" s="153"/>
      <c r="D46" s="153"/>
      <c r="E46" s="153"/>
      <c r="F46" s="153"/>
      <c r="G46" s="101">
        <v>9</v>
      </c>
      <c r="I46" s="95">
        <v>9</v>
      </c>
      <c r="J46" s="153"/>
      <c r="K46" s="153"/>
      <c r="L46" s="153"/>
      <c r="M46" s="153"/>
      <c r="N46" s="153"/>
      <c r="O46" s="101">
        <v>9</v>
      </c>
    </row>
    <row r="47" spans="1:15" x14ac:dyDescent="0.25">
      <c r="A47" s="95">
        <v>10</v>
      </c>
      <c r="B47" s="153"/>
      <c r="C47" s="153"/>
      <c r="D47" s="153"/>
      <c r="E47" s="153"/>
      <c r="F47" s="153"/>
      <c r="G47" s="101">
        <v>10</v>
      </c>
      <c r="I47" s="95">
        <v>10</v>
      </c>
      <c r="J47" s="153"/>
      <c r="K47" s="153"/>
      <c r="L47" s="153"/>
      <c r="M47" s="153"/>
      <c r="N47" s="153"/>
      <c r="O47" s="101">
        <v>10</v>
      </c>
    </row>
    <row r="48" spans="1:15" x14ac:dyDescent="0.25">
      <c r="A48" s="95">
        <v>11</v>
      </c>
      <c r="B48" s="153"/>
      <c r="C48" s="153"/>
      <c r="D48" s="153"/>
      <c r="E48" s="153"/>
      <c r="F48" s="153"/>
      <c r="G48" s="101">
        <v>11</v>
      </c>
      <c r="I48" s="95">
        <v>11</v>
      </c>
      <c r="J48" s="153"/>
      <c r="K48" s="153"/>
      <c r="L48" s="153"/>
      <c r="M48" s="153"/>
      <c r="N48" s="153"/>
      <c r="O48" s="101">
        <v>11</v>
      </c>
    </row>
    <row r="49" spans="1:15" x14ac:dyDescent="0.25">
      <c r="A49" s="95">
        <v>12</v>
      </c>
      <c r="B49" s="153"/>
      <c r="C49" s="153"/>
      <c r="D49" s="153"/>
      <c r="E49" s="153"/>
      <c r="F49" s="153"/>
      <c r="G49" s="101">
        <v>12</v>
      </c>
      <c r="I49" s="95">
        <v>12</v>
      </c>
      <c r="J49" s="153"/>
      <c r="K49" s="153"/>
      <c r="L49" s="153"/>
      <c r="M49" s="153"/>
      <c r="N49" s="153"/>
      <c r="O49" s="101">
        <v>12</v>
      </c>
    </row>
    <row r="50" spans="1:15" ht="15.75" thickBot="1" x14ac:dyDescent="0.3">
      <c r="A50" s="96">
        <v>13</v>
      </c>
      <c r="B50" s="155"/>
      <c r="C50" s="155"/>
      <c r="D50" s="155"/>
      <c r="E50" s="155"/>
      <c r="F50" s="155"/>
      <c r="G50" s="103">
        <v>13</v>
      </c>
      <c r="I50" s="96">
        <v>13</v>
      </c>
      <c r="J50" s="155"/>
      <c r="K50" s="155"/>
      <c r="L50" s="155"/>
      <c r="M50" s="155"/>
      <c r="N50" s="155"/>
      <c r="O50" s="103">
        <v>13</v>
      </c>
    </row>
    <row r="51" spans="1:15" x14ac:dyDescent="0.25">
      <c r="A51" s="76" t="s">
        <v>87</v>
      </c>
      <c r="B51" s="160" t="str">
        <f ca="1">"Terrain : "&amp;VLOOKUP((D37&amp;"-"&amp;D39),Tirage[],4,FALSE)&amp;" - "&amp;"Trophée des As 2022 - BOOGLE Events"</f>
        <v>Terrain : 5 - Trophée des As 2022 - BOOGLE Events</v>
      </c>
      <c r="C51" s="161"/>
      <c r="D51" s="161"/>
      <c r="E51" s="161"/>
      <c r="F51" s="162"/>
      <c r="G51" s="76" t="s">
        <v>87</v>
      </c>
      <c r="I51" s="76" t="s">
        <v>87</v>
      </c>
      <c r="J51" s="160" t="str">
        <f ca="1">"Terrain : "&amp;VLOOKUP((L37&amp;"-"&amp;L39),Tirage[],4,FALSE)&amp;" - "&amp;"Trophée des As 2022 - BOOGLE Events"</f>
        <v>Terrain : 6 - Trophée des As 2022 - BOOGLE Events</v>
      </c>
      <c r="K51" s="161"/>
      <c r="L51" s="161"/>
      <c r="M51" s="161"/>
      <c r="N51" s="162"/>
      <c r="O51" s="76" t="s">
        <v>87</v>
      </c>
    </row>
    <row r="52" spans="1:15" ht="35.25" customHeight="1" thickBot="1" x14ac:dyDescent="0.3">
      <c r="A52" s="99"/>
      <c r="B52" s="163"/>
      <c r="C52" s="164"/>
      <c r="D52" s="164"/>
      <c r="E52" s="164"/>
      <c r="F52" s="165"/>
      <c r="G52" s="99"/>
      <c r="I52" s="99"/>
      <c r="J52" s="163"/>
      <c r="K52" s="164"/>
      <c r="L52" s="164"/>
      <c r="M52" s="164"/>
      <c r="N52" s="165"/>
      <c r="O52" s="99"/>
    </row>
    <row r="53" spans="1:15" ht="15.75" thickBot="1" x14ac:dyDescent="0.3"/>
    <row r="54" spans="1:15" x14ac:dyDescent="0.25">
      <c r="A54" s="151" t="s">
        <v>69</v>
      </c>
      <c r="B54" s="158" t="s">
        <v>76</v>
      </c>
      <c r="C54" s="159"/>
      <c r="D54" s="98" t="s">
        <v>84</v>
      </c>
      <c r="E54" s="158" t="s">
        <v>76</v>
      </c>
      <c r="F54" s="159"/>
      <c r="G54" s="151" t="s">
        <v>69</v>
      </c>
      <c r="I54" s="151" t="s">
        <v>69</v>
      </c>
      <c r="J54" s="158" t="s">
        <v>76</v>
      </c>
      <c r="K54" s="159"/>
      <c r="L54" s="98" t="s">
        <v>84</v>
      </c>
      <c r="M54" s="158" t="s">
        <v>76</v>
      </c>
      <c r="N54" s="159"/>
      <c r="O54" s="151" t="s">
        <v>69</v>
      </c>
    </row>
    <row r="55" spans="1:15" ht="15.75" thickBot="1" x14ac:dyDescent="0.3">
      <c r="A55" s="152"/>
      <c r="B55" s="153" t="str">
        <f ca="1">VLOOKUP((D55&amp;"-"&amp;D57),Tirage[],9,FALSE)</f>
        <v>Pro 10</v>
      </c>
      <c r="C55" s="153"/>
      <c r="D55" s="96" t="str" cm="1">
        <f t="array" aca="1" ref="D55" ca="1">RIGHT(CELL("filename",A54),LEN(CELL("filename",A54))-SEARCH("]",CELL("filename",A54)))</f>
        <v>15</v>
      </c>
      <c r="E55" s="153" t="str">
        <f ca="1">VLOOKUP((D55&amp;"-"&amp;D57),Tirage[],14,FALSE)</f>
        <v>Pro 11</v>
      </c>
      <c r="F55" s="153"/>
      <c r="G55" s="152"/>
      <c r="I55" s="152"/>
      <c r="J55" s="153" t="str">
        <f ca="1">VLOOKUP((L55&amp;"-"&amp;L57),Tirage[],9,FALSE)</f>
        <v>Pro 3</v>
      </c>
      <c r="K55" s="153"/>
      <c r="L55" s="96" t="str" cm="1">
        <f t="array" aca="1" ref="L55" ca="1">RIGHT(CELL("filename",I54),LEN(CELL("filename",I54))-SEARCH("]",CELL("filename",I54)))</f>
        <v>15</v>
      </c>
      <c r="M55" s="153" t="str">
        <f ca="1">VLOOKUP((L55&amp;"-"&amp;L57),Tirage[],14,FALSE)</f>
        <v>Pro 4</v>
      </c>
      <c r="N55" s="153"/>
      <c r="O55" s="152"/>
    </row>
    <row r="56" spans="1:15" x14ac:dyDescent="0.25">
      <c r="A56" s="100">
        <v>1</v>
      </c>
      <c r="B56" s="156" t="s">
        <v>86</v>
      </c>
      <c r="C56" s="157"/>
      <c r="D56" s="98" t="s">
        <v>82</v>
      </c>
      <c r="E56" s="156" t="s">
        <v>86</v>
      </c>
      <c r="F56" s="157"/>
      <c r="G56" s="102">
        <v>1</v>
      </c>
      <c r="I56" s="100">
        <v>1</v>
      </c>
      <c r="J56" s="156" t="s">
        <v>86</v>
      </c>
      <c r="K56" s="157"/>
      <c r="L56" s="98" t="s">
        <v>82</v>
      </c>
      <c r="M56" s="156" t="s">
        <v>86</v>
      </c>
      <c r="N56" s="157"/>
      <c r="O56" s="102">
        <v>1</v>
      </c>
    </row>
    <row r="57" spans="1:15" ht="15.75" thickBot="1" x14ac:dyDescent="0.3">
      <c r="A57" s="95">
        <v>2</v>
      </c>
      <c r="B57" s="153" t="str">
        <f ca="1">VLOOKUP((D55&amp;"-"&amp;D57),Tirage[],10,FALSE)</f>
        <v>Amateur 3</v>
      </c>
      <c r="C57" s="153"/>
      <c r="D57" s="96">
        <v>7</v>
      </c>
      <c r="E57" s="153" t="str">
        <f ca="1">VLOOKUP((D55&amp;"-"&amp;D57),Tirage[],15,FALSE)</f>
        <v>Amateur 4</v>
      </c>
      <c r="F57" s="153"/>
      <c r="G57" s="101">
        <v>2</v>
      </c>
      <c r="I57" s="95">
        <v>2</v>
      </c>
      <c r="J57" s="153" t="str">
        <f ca="1">VLOOKUP((L55&amp;"-"&amp;L57),Tirage[],10,FALSE)</f>
        <v>Amateur 11</v>
      </c>
      <c r="K57" s="153"/>
      <c r="L57" s="96">
        <v>8</v>
      </c>
      <c r="M57" s="153" t="str">
        <f ca="1">VLOOKUP((L55&amp;"-"&amp;L57),Tirage[],15,FALSE)</f>
        <v>Amateur 12</v>
      </c>
      <c r="N57" s="153"/>
      <c r="O57" s="101">
        <v>2</v>
      </c>
    </row>
    <row r="58" spans="1:15" x14ac:dyDescent="0.25">
      <c r="A58" s="95">
        <v>3</v>
      </c>
      <c r="B58" s="154"/>
      <c r="C58" s="154"/>
      <c r="D58" s="154"/>
      <c r="E58" s="154"/>
      <c r="F58" s="154"/>
      <c r="G58" s="101">
        <v>3</v>
      </c>
      <c r="I58" s="95">
        <v>3</v>
      </c>
      <c r="J58" s="154"/>
      <c r="K58" s="154"/>
      <c r="L58" s="154"/>
      <c r="M58" s="154"/>
      <c r="N58" s="154"/>
      <c r="O58" s="101">
        <v>3</v>
      </c>
    </row>
    <row r="59" spans="1:15" x14ac:dyDescent="0.25">
      <c r="A59" s="95">
        <v>4</v>
      </c>
      <c r="B59" s="153"/>
      <c r="C59" s="153"/>
      <c r="D59" s="153"/>
      <c r="E59" s="153"/>
      <c r="F59" s="153"/>
      <c r="G59" s="101">
        <v>4</v>
      </c>
      <c r="I59" s="95">
        <v>4</v>
      </c>
      <c r="J59" s="153"/>
      <c r="K59" s="153"/>
      <c r="L59" s="153"/>
      <c r="M59" s="153"/>
      <c r="N59" s="153"/>
      <c r="O59" s="101">
        <v>4</v>
      </c>
    </row>
    <row r="60" spans="1:15" x14ac:dyDescent="0.25">
      <c r="A60" s="95">
        <v>5</v>
      </c>
      <c r="B60" s="153"/>
      <c r="C60" s="153"/>
      <c r="D60" s="153"/>
      <c r="E60" s="153"/>
      <c r="F60" s="153"/>
      <c r="G60" s="101">
        <v>5</v>
      </c>
      <c r="I60" s="95">
        <v>5</v>
      </c>
      <c r="J60" s="153"/>
      <c r="K60" s="153"/>
      <c r="L60" s="153"/>
      <c r="M60" s="153"/>
      <c r="N60" s="153"/>
      <c r="O60" s="101">
        <v>5</v>
      </c>
    </row>
    <row r="61" spans="1:15" x14ac:dyDescent="0.25">
      <c r="A61" s="95">
        <v>6</v>
      </c>
      <c r="B61" s="153"/>
      <c r="C61" s="153"/>
      <c r="D61" s="153"/>
      <c r="E61" s="153"/>
      <c r="F61" s="153"/>
      <c r="G61" s="101">
        <v>6</v>
      </c>
      <c r="I61" s="95">
        <v>6</v>
      </c>
      <c r="J61" s="153"/>
      <c r="K61" s="153"/>
      <c r="L61" s="153"/>
      <c r="M61" s="153"/>
      <c r="N61" s="153"/>
      <c r="O61" s="101">
        <v>6</v>
      </c>
    </row>
    <row r="62" spans="1:15" x14ac:dyDescent="0.25">
      <c r="A62" s="95">
        <v>7</v>
      </c>
      <c r="B62" s="153"/>
      <c r="C62" s="153"/>
      <c r="D62" s="153"/>
      <c r="E62" s="153"/>
      <c r="F62" s="153"/>
      <c r="G62" s="101">
        <v>7</v>
      </c>
      <c r="I62" s="95">
        <v>7</v>
      </c>
      <c r="J62" s="153"/>
      <c r="K62" s="153"/>
      <c r="L62" s="153"/>
      <c r="M62" s="153"/>
      <c r="N62" s="153"/>
      <c r="O62" s="101">
        <v>7</v>
      </c>
    </row>
    <row r="63" spans="1:15" x14ac:dyDescent="0.25">
      <c r="A63" s="95">
        <v>8</v>
      </c>
      <c r="B63" s="153"/>
      <c r="C63" s="153"/>
      <c r="D63" s="153"/>
      <c r="E63" s="153"/>
      <c r="F63" s="153"/>
      <c r="G63" s="101">
        <v>8</v>
      </c>
      <c r="I63" s="95">
        <v>8</v>
      </c>
      <c r="J63" s="153"/>
      <c r="K63" s="153"/>
      <c r="L63" s="153"/>
      <c r="M63" s="153"/>
      <c r="N63" s="153"/>
      <c r="O63" s="101">
        <v>8</v>
      </c>
    </row>
    <row r="64" spans="1:15" x14ac:dyDescent="0.25">
      <c r="A64" s="95">
        <v>9</v>
      </c>
      <c r="B64" s="153"/>
      <c r="C64" s="153"/>
      <c r="D64" s="153"/>
      <c r="E64" s="153"/>
      <c r="F64" s="153"/>
      <c r="G64" s="101">
        <v>9</v>
      </c>
      <c r="I64" s="95">
        <v>9</v>
      </c>
      <c r="J64" s="153"/>
      <c r="K64" s="153"/>
      <c r="L64" s="153"/>
      <c r="M64" s="153"/>
      <c r="N64" s="153"/>
      <c r="O64" s="101">
        <v>9</v>
      </c>
    </row>
    <row r="65" spans="1:15" x14ac:dyDescent="0.25">
      <c r="A65" s="95">
        <v>10</v>
      </c>
      <c r="B65" s="153"/>
      <c r="C65" s="153"/>
      <c r="D65" s="153"/>
      <c r="E65" s="153"/>
      <c r="F65" s="153"/>
      <c r="G65" s="101">
        <v>10</v>
      </c>
      <c r="I65" s="95">
        <v>10</v>
      </c>
      <c r="J65" s="153"/>
      <c r="K65" s="153"/>
      <c r="L65" s="153"/>
      <c r="M65" s="153"/>
      <c r="N65" s="153"/>
      <c r="O65" s="101">
        <v>10</v>
      </c>
    </row>
    <row r="66" spans="1:15" x14ac:dyDescent="0.25">
      <c r="A66" s="95">
        <v>11</v>
      </c>
      <c r="B66" s="153"/>
      <c r="C66" s="153"/>
      <c r="D66" s="153"/>
      <c r="E66" s="153"/>
      <c r="F66" s="153"/>
      <c r="G66" s="101">
        <v>11</v>
      </c>
      <c r="I66" s="95">
        <v>11</v>
      </c>
      <c r="J66" s="153"/>
      <c r="K66" s="153"/>
      <c r="L66" s="153"/>
      <c r="M66" s="153"/>
      <c r="N66" s="153"/>
      <c r="O66" s="101">
        <v>11</v>
      </c>
    </row>
    <row r="67" spans="1:15" x14ac:dyDescent="0.25">
      <c r="A67" s="95">
        <v>12</v>
      </c>
      <c r="B67" s="153"/>
      <c r="C67" s="153"/>
      <c r="D67" s="153"/>
      <c r="E67" s="153"/>
      <c r="F67" s="153"/>
      <c r="G67" s="101">
        <v>12</v>
      </c>
      <c r="I67" s="95">
        <v>12</v>
      </c>
      <c r="J67" s="153"/>
      <c r="K67" s="153"/>
      <c r="L67" s="153"/>
      <c r="M67" s="153"/>
      <c r="N67" s="153"/>
      <c r="O67" s="101">
        <v>12</v>
      </c>
    </row>
    <row r="68" spans="1:15" ht="15.75" thickBot="1" x14ac:dyDescent="0.3">
      <c r="A68" s="96">
        <v>13</v>
      </c>
      <c r="B68" s="155"/>
      <c r="C68" s="155"/>
      <c r="D68" s="155"/>
      <c r="E68" s="155"/>
      <c r="F68" s="155"/>
      <c r="G68" s="103">
        <v>13</v>
      </c>
      <c r="I68" s="96">
        <v>13</v>
      </c>
      <c r="J68" s="155"/>
      <c r="K68" s="155"/>
      <c r="L68" s="155"/>
      <c r="M68" s="155"/>
      <c r="N68" s="155"/>
      <c r="O68" s="103">
        <v>13</v>
      </c>
    </row>
    <row r="69" spans="1:15" x14ac:dyDescent="0.25">
      <c r="A69" s="76" t="s">
        <v>87</v>
      </c>
      <c r="B69" s="160" t="str">
        <f ca="1">"Terrain : "&amp;VLOOKUP((D55&amp;"-"&amp;D57),Tirage[],4,FALSE)&amp;" - "&amp;"Trophée des As 2022 - BOOGLE Events"</f>
        <v>Terrain : 7 - Trophée des As 2022 - BOOGLE Events</v>
      </c>
      <c r="C69" s="161"/>
      <c r="D69" s="161"/>
      <c r="E69" s="161"/>
      <c r="F69" s="162"/>
      <c r="G69" s="76" t="s">
        <v>87</v>
      </c>
      <c r="I69" s="76" t="s">
        <v>87</v>
      </c>
      <c r="J69" s="160" t="str">
        <f ca="1">"Terrain : "&amp;VLOOKUP((L55&amp;"-"&amp;L57),Tirage[],4,FALSE)&amp;" - "&amp;"Trophée des As 2022 - BOOGLE Events"</f>
        <v>Terrain : 8 - Trophée des As 2022 - BOOGLE Events</v>
      </c>
      <c r="K69" s="161"/>
      <c r="L69" s="161"/>
      <c r="M69" s="161"/>
      <c r="N69" s="162"/>
      <c r="O69" s="76" t="s">
        <v>87</v>
      </c>
    </row>
    <row r="70" spans="1:15" ht="35.25" customHeight="1" thickBot="1" x14ac:dyDescent="0.3">
      <c r="A70" s="99"/>
      <c r="B70" s="163"/>
      <c r="C70" s="164"/>
      <c r="D70" s="164"/>
      <c r="E70" s="164"/>
      <c r="F70" s="165"/>
      <c r="G70" s="99"/>
      <c r="I70" s="99"/>
      <c r="J70" s="163"/>
      <c r="K70" s="164"/>
      <c r="L70" s="164"/>
      <c r="M70" s="164"/>
      <c r="N70" s="165"/>
      <c r="O70" s="99"/>
    </row>
  </sheetData>
  <mergeCells count="96">
    <mergeCell ref="A1:A2"/>
    <mergeCell ref="B1:C1"/>
    <mergeCell ref="E1:F1"/>
    <mergeCell ref="G1:G2"/>
    <mergeCell ref="I1:I2"/>
    <mergeCell ref="M1:N1"/>
    <mergeCell ref="O1:O2"/>
    <mergeCell ref="B2:C2"/>
    <mergeCell ref="E2:F2"/>
    <mergeCell ref="J2:K2"/>
    <mergeCell ref="M2:N2"/>
    <mergeCell ref="J1:K1"/>
    <mergeCell ref="B3:C3"/>
    <mergeCell ref="E3:F3"/>
    <mergeCell ref="J3:K3"/>
    <mergeCell ref="M3:N3"/>
    <mergeCell ref="B4:C4"/>
    <mergeCell ref="E4:F4"/>
    <mergeCell ref="J4:K4"/>
    <mergeCell ref="M4:N4"/>
    <mergeCell ref="B5:F15"/>
    <mergeCell ref="J5:N15"/>
    <mergeCell ref="B16:F17"/>
    <mergeCell ref="J16:N17"/>
    <mergeCell ref="A19:A20"/>
    <mergeCell ref="B19:C19"/>
    <mergeCell ref="E19:F19"/>
    <mergeCell ref="G19:G20"/>
    <mergeCell ref="I19:I20"/>
    <mergeCell ref="J19:K19"/>
    <mergeCell ref="M19:N19"/>
    <mergeCell ref="O19:O20"/>
    <mergeCell ref="B20:C20"/>
    <mergeCell ref="E20:F20"/>
    <mergeCell ref="J20:K20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3:F33"/>
    <mergeCell ref="J23:N33"/>
    <mergeCell ref="B34:F35"/>
    <mergeCell ref="J34:N35"/>
    <mergeCell ref="A36:A37"/>
    <mergeCell ref="B36:C36"/>
    <mergeCell ref="E36:F36"/>
    <mergeCell ref="G36:G37"/>
    <mergeCell ref="I36:I37"/>
    <mergeCell ref="J36:K36"/>
    <mergeCell ref="M36:N36"/>
    <mergeCell ref="O36:O37"/>
    <mergeCell ref="B37:C37"/>
    <mergeCell ref="E37:F37"/>
    <mergeCell ref="J37:K37"/>
    <mergeCell ref="M37:N37"/>
    <mergeCell ref="B38:C38"/>
    <mergeCell ref="E38:F38"/>
    <mergeCell ref="J38:K38"/>
    <mergeCell ref="M38:N38"/>
    <mergeCell ref="B39:C39"/>
    <mergeCell ref="E39:F39"/>
    <mergeCell ref="J39:K39"/>
    <mergeCell ref="M39:N39"/>
    <mergeCell ref="B40:F50"/>
    <mergeCell ref="J40:N50"/>
    <mergeCell ref="B51:F52"/>
    <mergeCell ref="J51:N52"/>
    <mergeCell ref="A54:A55"/>
    <mergeCell ref="B54:C54"/>
    <mergeCell ref="E54:F54"/>
    <mergeCell ref="G54:G55"/>
    <mergeCell ref="I54:I55"/>
    <mergeCell ref="J54:K54"/>
    <mergeCell ref="M54:N54"/>
    <mergeCell ref="O54:O55"/>
    <mergeCell ref="B55:C55"/>
    <mergeCell ref="E55:F55"/>
    <mergeCell ref="J55:K55"/>
    <mergeCell ref="M55:N55"/>
    <mergeCell ref="B58:F68"/>
    <mergeCell ref="J58:N68"/>
    <mergeCell ref="B69:F70"/>
    <mergeCell ref="J69:N70"/>
    <mergeCell ref="B56:C56"/>
    <mergeCell ref="E56:F56"/>
    <mergeCell ref="J56:K56"/>
    <mergeCell ref="M56:N56"/>
    <mergeCell ref="B57:C57"/>
    <mergeCell ref="E57:F57"/>
    <mergeCell ref="J57:K57"/>
    <mergeCell ref="M57:N57"/>
  </mergeCells>
  <printOptions horizontalCentered="1" verticalCentered="1"/>
  <pageMargins left="0.23622047244094491" right="0.23622047244094491" top="0.15748031496062992" bottom="0.15748031496062992" header="0" footer="0"/>
  <pageSetup paperSize="9" orientation="landscape" verticalDpi="0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19</vt:i4>
      </vt:variant>
    </vt:vector>
  </HeadingPairs>
  <TitlesOfParts>
    <vt:vector size="41" baseType="lpstr">
      <vt:lpstr>Professionnels</vt:lpstr>
      <vt:lpstr>Amateurs</vt:lpstr>
      <vt:lpstr>Tirage</vt:lpstr>
      <vt:lpstr>Classement Pro</vt:lpstr>
      <vt:lpstr>Classement Am</vt:lpstr>
      <vt:lpstr>Tour final</vt:lpstr>
      <vt:lpstr>Fin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ClassAm</vt:lpstr>
      <vt:lpstr>ClassPro</vt:lpstr>
      <vt:lpstr>TriAm</vt:lpstr>
      <vt:lpstr>TriPro</vt:lpstr>
      <vt:lpstr>'1'!Zone_d_impression</vt:lpstr>
      <vt:lpstr>'10'!Zone_d_impression</vt:lpstr>
      <vt:lpstr>'11'!Zone_d_impression</vt:lpstr>
      <vt:lpstr>'12'!Zone_d_impression</vt:lpstr>
      <vt:lpstr>'13'!Zone_d_impression</vt:lpstr>
      <vt:lpstr>'14'!Zone_d_impression</vt:lpstr>
      <vt:lpstr>'15'!Zone_d_impression</vt:lpstr>
      <vt:lpstr>'2'!Zone_d_impression</vt:lpstr>
      <vt:lpstr>'3'!Zone_d_impression</vt:lpstr>
      <vt:lpstr>'4'!Zone_d_impression</vt:lpstr>
      <vt:lpstr>'5'!Zone_d_impression</vt:lpstr>
      <vt:lpstr>'6'!Zone_d_impression</vt:lpstr>
      <vt:lpstr>'7'!Zone_d_impression</vt:lpstr>
      <vt:lpstr>'8'!Zone_d_impression</vt:lpstr>
      <vt:lpstr>'9'!Zone_d_impression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Schoensetters</dc:creator>
  <cp:lastModifiedBy>Deborah Schoensetters</cp:lastModifiedBy>
  <cp:lastPrinted>2022-09-01T12:57:31Z</cp:lastPrinted>
  <dcterms:created xsi:type="dcterms:W3CDTF">2022-08-23T08:17:54Z</dcterms:created>
  <dcterms:modified xsi:type="dcterms:W3CDTF">2023-01-04T09:08:32Z</dcterms:modified>
</cp:coreProperties>
</file>