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rthage\Desktop\"/>
    </mc:Choice>
  </mc:AlternateContent>
  <xr:revisionPtr revIDLastSave="0" documentId="13_ncr:1_{69A92B14-B07D-4FAB-B65C-6672B3C929D1}" xr6:coauthVersionLast="47" xr6:coauthVersionMax="47" xr10:uidLastSave="{00000000-0000-0000-0000-000000000000}"/>
  <bookViews>
    <workbookView xWindow="765" yWindow="0" windowWidth="28035" windowHeight="15750" activeTab="2" xr2:uid="{00000000-000D-0000-FFFF-FFFF00000000}"/>
  </bookViews>
  <sheets>
    <sheet name="2022" sheetId="17" r:id="rId1"/>
    <sheet name="2023" sheetId="16" r:id="rId2"/>
    <sheet name="2024" sheetId="7" r:id="rId3"/>
    <sheet name="20XX" sheetId="20" r:id="rId4"/>
    <sheet name="Reste à faire" sheetId="12" r:id="rId5"/>
    <sheet name="A faire sur new feuille" sheetId="10" r:id="rId6"/>
    <sheet name="Liste congés légaux + réglement" sheetId="6" r:id="rId7"/>
  </sheets>
  <definedNames>
    <definedName name="CellulesCalendrier_HE" localSheetId="0">'2022'!$D$4:$AG$4,'2022'!$C$8:$AE$8,'2022'!$C$12:$AG$12,'2022'!$C$16:$AF$16,'2022'!$C$20:$AG$20,'2022'!$C$24:$AF$24,'2022'!$C$28:$AG$28,'2022'!$C$32:$AG$32,'2022'!$C$36:$AF$36,'2022'!$C$40:$AG$40,'2022'!$C$44:$AF$44,'2022'!$C$48:$AG$48</definedName>
    <definedName name="CellulesCalendrier_HE" localSheetId="1">'2023'!$D$4:$AG$4,'2023'!$C$8:$AE$8,'2023'!$C$12:$AG$12,'2023'!$C$16:$AF$16,'2023'!$C$20:$AG$20,'2023'!$C$24:$AF$24,'2023'!$C$28:$AG$28,'2023'!$C$32:$AG$32,'2023'!$C$36:$AF$36,'2023'!$C$40:$AG$40,'2023'!$C$44:$AF$44,'2023'!$C$48:$AG$48</definedName>
    <definedName name="CellulesCalendrier_HE" localSheetId="3">'20XX'!$D$4:$AG$4,'20XX'!$C$8:$AE$8,'20XX'!$C$12:$AG$12,'20XX'!$C$16:$AF$16,'20XX'!$C$20:$AG$20,'20XX'!$C$24:$AF$24,'20XX'!$C$28:$AG$28,'20XX'!$C$32:$AG$32,'20XX'!$C$36:$AF$36,'20XX'!$C$40:$AG$40,'20XX'!$C$44:$AF$44,'20XX'!$C$48:$AG$48</definedName>
    <definedName name="CellulesCalendrier_HE">'2024'!$D$4:$AG$4,'2024'!$C$8:$AE$8,'2024'!$C$12:$AG$12,'2024'!$C$16:$AF$16,'2024'!$C$20:$AG$20,'2024'!$C$24:$AF$24,'2024'!$C$28:$AG$28,'2024'!$C$32:$AG$32,'2024'!$C$36:$AF$36,'2024'!$C$40:$AG$40,'2024'!$C$44:$AF$44,'2024'!$C$48:$AG$48</definedName>
    <definedName name="CellulesCalendrier_VA" localSheetId="0">'2022'!$D$5:$AG$5,'2022'!$C$9:$AE$9,'2022'!$C$13:$AG$13,'2022'!$C$17:$AF$17,'2022'!$C$21:$AG$21,'2022'!$C$25:$AF$25,'2022'!$C$29:$AG$29,'2022'!$C$33:$AG$33,'2022'!$C$37:$AF$37,'2022'!$C$41:$AG$41,'2022'!$C$45:$AF$45,'2022'!$C$49:$AG$49</definedName>
    <definedName name="CellulesCalendrier_VA" localSheetId="1">'2023'!$D$5:$AG$5,'2023'!$C$9:$AE$9,'2023'!$C$13:$AG$13,'2023'!$C$17:$AF$17,'2023'!$C$21:$AG$21,'2023'!$C$25:$AF$25,'2023'!$C$29:$AG$29,'2023'!$C$33:$AG$33,'2023'!$C$37:$AF$37,'2023'!$C$41:$AG$41,'2023'!$C$45:$AF$45,'2023'!$C$49:$AG$49</definedName>
    <definedName name="CellulesCalendrier_VA" localSheetId="3">'20XX'!$D$5:$AG$5,'20XX'!$C$9:$AE$9,'20XX'!$C$13:$AG$13,'20XX'!$C$17:$AF$17,'20XX'!$C$21:$AG$21,'20XX'!$C$25:$AF$25,'20XX'!$C$29:$AG$29,'20XX'!$C$33:$AG$33,'20XX'!$C$37:$AF$37,'20XX'!$C$41:$AG$41,'20XX'!$C$45:$AF$45,'20XX'!$C$49:$AG$49</definedName>
    <definedName name="CellulesCalendrier_VA">'2024'!$D$5:$AG$5,'2024'!$C$9:$AE$9,'2024'!$C$13:$AG$13,'2024'!$C$17:$AF$17,'2024'!$C$21:$AG$21,'2024'!$C$25:$AF$25,'2024'!$C$29:$AG$29,'2024'!$C$33:$AG$33,'2024'!$C$37:$AF$37,'2024'!$C$41:$AG$41,'2024'!$C$45:$AF$45,'2024'!$C$49:$AG$49</definedName>
    <definedName name="CellulesCalendrier_VA_1" localSheetId="0">'2022'!$D$6:$AG$6,'2022'!$C$10:$AE$10,'2022'!$C$14:$AG$14,'2022'!$C$18:$AF$18,'2022'!$C$22:$AG$22</definedName>
    <definedName name="CellulesCalendrier_VA_1" localSheetId="1">'2023'!$D$6:$AG$6,'2023'!$C$10:$AE$10,'2023'!$C$14:$AG$14,'2023'!$C$18:$AF$18,'2023'!$C$22:$AG$22</definedName>
    <definedName name="CellulesCalendrier_VA_1" localSheetId="3">'20XX'!$D$6:$AG$6,'20XX'!$C$10:$AE$10,'20XX'!$C$14:$AG$14,'20XX'!$C$18:$AF$18,'20XX'!$C$22:$AG$22</definedName>
    <definedName name="CellulesCalendrier_VA_1">'2024'!$D$6:$AG$6,'2024'!$C$10:$AE$10,'2024'!$C$14:$AG$14,'2024'!$C$18:$AF$18,'2024'!$C$22:$AG$22</definedName>
    <definedName name="CellulesCalendrierDates" localSheetId="0">'2022'!$C$3:$AG$3,'2022'!$C$7:$AE$7,'2022'!$C$11:$AG$11,'2022'!$C$15:$AF$15,'2022'!$C$19:$AG$19,'2022'!$C$23:$AF$23,'2022'!$C$27:$AG$27,'2022'!$C$31:$AG$31,'2022'!$C$35:$AF$35,'2022'!$C$39:$AG$39,'2022'!$C$43:$AF$43,'2022'!$C$47:$AG$47</definedName>
    <definedName name="CellulesCalendrierDates" localSheetId="1">'2023'!$C$3:$AG$3,'2023'!$C$7:$AE$7,'2023'!$C$11:$AG$11,'2023'!$C$15:$AF$15,'2023'!$C$19:$AG$19,'2023'!$C$23:$AF$23,'2023'!$C$27:$AG$27,'2023'!$C$31:$AG$31,'2023'!$C$35:$AF$35,'2023'!$C$39:$AG$39,'2023'!$C$43:$AF$43,'2023'!$C$47:$AG$47</definedName>
    <definedName name="CellulesCalendrierDates" localSheetId="3">'20XX'!$C$3:$AG$3,'20XX'!$C$7:$AE$7,'20XX'!$C$11:$AG$11,'20XX'!$C$15:$AF$15,'20XX'!$C$19:$AG$19,'20XX'!$C$23:$AF$23,'20XX'!$C$27:$AG$27,'20XX'!$C$31:$AG$31,'20XX'!$C$35:$AF$35,'20XX'!$C$39:$AG$39,'20XX'!$C$43:$AF$43,'20XX'!$C$47:$AG$47</definedName>
    <definedName name="CellulesCalendrierDates">'2024'!$C$3:$AG$3,'2024'!$C$7:$AE$7,'2024'!$C$11:$AG$11,'2024'!$C$15:$AF$15,'2024'!$C$19:$AG$19,'2024'!$C$23:$AF$23,'2024'!$C$27:$AG$27,'2024'!$C$31:$AG$31,'2024'!$C$35:$AF$35,'2024'!$C$39:$AG$39,'2024'!$C$43:$AF$43,'2024'!$C$47:$AG$47</definedName>
    <definedName name="CellulesCalendrierHE_Aout" localSheetId="0">'2022'!$C$32:$AG$32</definedName>
    <definedName name="CellulesCalendrierHE_Aout" localSheetId="1">'2023'!$C$32:$AG$32</definedName>
    <definedName name="CellulesCalendrierHE_Aout" localSheetId="3">'20XX'!$C$32:$AG$32</definedName>
    <definedName name="CellulesCalendrierHE_Aout">'2024'!$C$32:$AG$32</definedName>
    <definedName name="CellulesCalendrierHE_Avril" localSheetId="0">'2022'!$C$16:$AF$16</definedName>
    <definedName name="CellulesCalendrierHE_Avril" localSheetId="1">'2023'!$C$16:$AF$16</definedName>
    <definedName name="CellulesCalendrierHE_Avril" localSheetId="3">'20XX'!$C$16:$AF$16</definedName>
    <definedName name="CellulesCalendrierHE_Avril">'2024'!$C$16:$AF$16</definedName>
    <definedName name="CellulesCalendrierHE_Decembre" localSheetId="0">'2022'!$C$48:$AG$48</definedName>
    <definedName name="CellulesCalendrierHE_Decembre" localSheetId="1">'2023'!$C$48:$AG$48</definedName>
    <definedName name="CellulesCalendrierHE_Decembre" localSheetId="3">'20XX'!$C$48:$AG$48</definedName>
    <definedName name="CellulesCalendrierHE_Decembre">'2024'!$C$48:$AG$48</definedName>
    <definedName name="CellulesCalendrierHE_Fevrier" localSheetId="0">'2022'!$C$8:$AE$8</definedName>
    <definedName name="CellulesCalendrierHE_Fevrier" localSheetId="1">'2023'!$C$8:$AE$8</definedName>
    <definedName name="CellulesCalendrierHE_Fevrier" localSheetId="3">'20XX'!$C$8:$AE$8</definedName>
    <definedName name="CellulesCalendrierHE_Fevrier">'2024'!$C$8:$AE$8</definedName>
    <definedName name="CellulesCalendrierHE_Janvier" localSheetId="0">'2022'!$D$4:$AG$4</definedName>
    <definedName name="CellulesCalendrierHE_Janvier" localSheetId="1">'2023'!$D$4:$AG$4</definedName>
    <definedName name="CellulesCalendrierHE_Janvier" localSheetId="3">'20XX'!$D$4:$AG$4</definedName>
    <definedName name="CellulesCalendrierHE_Janvier">'2024'!$D$4:$AG$4</definedName>
    <definedName name="CellulesCalendrierHE_Juillet" localSheetId="0">'2022'!$C$28:$AG$28</definedName>
    <definedName name="CellulesCalendrierHE_Juillet" localSheetId="1">'2023'!$C$28:$AG$28</definedName>
    <definedName name="CellulesCalendrierHE_Juillet" localSheetId="3">'20XX'!$C$28:$AG$28</definedName>
    <definedName name="CellulesCalendrierHE_Juillet">'2024'!$C$28:$AG$28</definedName>
    <definedName name="CellulesCalendrierHE_Juin" localSheetId="0">'2022'!$C$24:$AF$24</definedName>
    <definedName name="CellulesCalendrierHE_Juin" localSheetId="1">'2023'!$C$24:$AF$24</definedName>
    <definedName name="CellulesCalendrierHE_Juin" localSheetId="3">'20XX'!$C$24:$AF$24</definedName>
    <definedName name="CellulesCalendrierHE_Juin">'2024'!$C$24:$AF$24</definedName>
    <definedName name="CellulesCalendrierHE_Mai" localSheetId="0">'2022'!$C$20:$AG$20</definedName>
    <definedName name="CellulesCalendrierHE_Mai" localSheetId="1">'2023'!$C$20:$AG$20</definedName>
    <definedName name="CellulesCalendrierHE_Mai" localSheetId="3">'20XX'!$C$20:$AG$20</definedName>
    <definedName name="CellulesCalendrierHE_Mai">'2024'!$C$20:$AG$20</definedName>
    <definedName name="CellulesCalendrierHE_Mars" localSheetId="0">'2022'!$C$12:$AG$12</definedName>
    <definedName name="CellulesCalendrierHE_Mars" localSheetId="1">'2023'!$C$12:$AG$12</definedName>
    <definedName name="CellulesCalendrierHE_Mars" localSheetId="3">'20XX'!$C$12:$AG$12</definedName>
    <definedName name="CellulesCalendrierHE_Mars">'2024'!$C$12:$AG$12</definedName>
    <definedName name="CellulesCalendrierHE_Novembre" localSheetId="0">'2022'!$C$44:$AF$44</definedName>
    <definedName name="CellulesCalendrierHE_Novembre" localSheetId="1">'2023'!$C$44:$AF$44</definedName>
    <definedName name="CellulesCalendrierHE_Novembre" localSheetId="3">'20XX'!$C$44:$AF$44</definedName>
    <definedName name="CellulesCalendrierHE_Novembre">'2024'!$C$44:$AF$44</definedName>
    <definedName name="CellulesCalendrierHE_Octobre" localSheetId="0">'2022'!$C$40:$AG$40</definedName>
    <definedName name="CellulesCalendrierHE_Octobre" localSheetId="1">'2023'!$C$40:$AG$40</definedName>
    <definedName name="CellulesCalendrierHE_Octobre" localSheetId="3">'20XX'!$C$40:$AG$40</definedName>
    <definedName name="CellulesCalendrierHE_Octobre">'2024'!$C$40:$AG$40</definedName>
    <definedName name="CellulesCalendrierHE_Septembre" localSheetId="0">'2022'!$C$36:$AF$36</definedName>
    <definedName name="CellulesCalendrierHE_Septembre" localSheetId="1">'2023'!$C$36:$AF$36</definedName>
    <definedName name="CellulesCalendrierHE_Septembre" localSheetId="3">'20XX'!$C$36:$AF$36</definedName>
    <definedName name="CellulesCalendrierHE_Septembre">'2024'!$C$36:$AF$36</definedName>
    <definedName name="CellulesCouleur_HE" localSheetId="0">'2022'!$B$4:$AH$4,'2022'!$B$8:$AH$8,'2022'!$B$12:$AH$12,'2022'!$B$16:$AH$16,'2022'!$B$20:$AH$20,'2022'!$B$24:$AH$24,'2022'!$B$28:$AH$28,'2022'!$B$32:$AH$32,'2022'!$B$36:$AH$36,'2022'!$B$40:$AH$40,'2022'!$B$44:$AH$44,'2022'!$B$48:$AH$48,'2022'!$AM$5:$AP$19</definedName>
    <definedName name="CellulesCouleur_HE" localSheetId="1">'2023'!$B$4:$AH$4,'2023'!$B$8:$AH$8,'2023'!$B$12:$AH$12,'2023'!$B$16:$AH$16,'2023'!$B$20:$AH$20,'2023'!$B$24:$AH$24,'2023'!$B$28:$AH$28,'2023'!$B$32:$AH$32,'2023'!$B$36:$AH$36,'2023'!$B$40:$AH$40,'2023'!$B$44:$AH$44,'2023'!$B$48:$AH$48,'2023'!$AM$5:$AP$19</definedName>
    <definedName name="CellulesCouleur_HE" localSheetId="3">'20XX'!$B$4:$AH$4,'20XX'!$B$8:$AH$8,'20XX'!$B$12:$AH$12,'20XX'!$B$16:$AH$16,'20XX'!$B$20:$AH$20,'20XX'!$B$24:$AH$24,'20XX'!$B$28:$AH$28,'20XX'!$B$32:$AH$32,'20XX'!$B$36:$AH$36,'20XX'!$B$40:$AH$40,'20XX'!$B$44:$AH$44,'20XX'!$B$48:$AH$48,'20XX'!$AM$5:$AP$19</definedName>
    <definedName name="CellulesCouleur_HE">'2024'!$B$4:$AH$4,'2024'!$B$8:$AH$8,'2024'!$B$12:$AH$12,'2024'!$B$16:$AH$16,'2024'!$B$20:$AH$20,'2024'!$B$24:$AH$24,'2024'!$B$28:$AH$28,'2024'!$B$32:$AH$32,'2024'!$B$36:$AH$36,'2024'!$B$40:$AH$40,'2024'!$B$44:$AH$44,'2024'!$B$48:$AH$48,'2024'!$AN$5:$AQ$19</definedName>
    <definedName name="CellulesCouleur_VA" localSheetId="0">'2022'!$B$5:$AH$5,'2022'!$B$9:$AH$9,'2022'!$B$13:$AH$13,'2022'!$B$17:$AH$17,'2022'!$B$21:$AH$21,'2022'!$B$25:$AH$25,'2022'!$B$29:$AH$29,'2022'!$B$33:$AH$33,'2022'!$B$37:$AH$37,'2022'!$B$41:$AH$41,'2022'!$B$45:$AH$45,'2022'!$B$49:$AH$49,'2022'!$AO$25:$AQ$26,'2022'!$AO$29:$AQ$30</definedName>
    <definedName name="CellulesCouleur_VA" localSheetId="1">'2023'!$B$5:$AH$5,'2023'!$B$9:$AH$9,'2023'!$B$13:$AH$13,'2023'!$B$17:$AH$17,'2023'!$B$21:$AH$21,'2023'!$B$25:$AH$25,'2023'!$B$29:$AH$29,'2023'!$B$33:$AH$33,'2023'!$B$37:$AH$37,'2023'!$B$41:$AH$41,'2023'!$B$45:$AH$45,'2023'!$B$49:$AH$49,'2023'!$AO$25:$AQ$26,'2023'!$AO$29:$AQ$30</definedName>
    <definedName name="CellulesCouleur_VA" localSheetId="3">'20XX'!$B$5:$AH$5,'20XX'!$B$9:$AH$9,'20XX'!$B$13:$AH$13,'20XX'!$B$17:$AH$17,'20XX'!$B$21:$AH$21,'20XX'!$B$25:$AH$25,'20XX'!$B$29:$AH$29,'20XX'!$B$33:$AH$33,'20XX'!$B$37:$AH$37,'20XX'!$B$41:$AH$41,'20XX'!$B$45:$AH$45,'20XX'!$B$49:$AH$49,'20XX'!$AO$25:$AQ$26,'20XX'!$AO$29:$AQ$30</definedName>
    <definedName name="CellulesCouleur_VA">'2024'!$B$5:$AH$5,'2024'!$B$9:$AH$9,'2024'!$B$13:$AH$13,'2024'!$B$17:$AH$17,'2024'!$B$21:$AH$21,'2024'!$B$25:$AH$25,'2024'!$B$29:$AH$29,'2024'!$B$33:$AH$33,'2024'!$B$37:$AH$37,'2024'!$B$41:$AH$41,'2024'!$B$45:$AH$45,'2024'!$B$49:$AH$49,'2024'!$AP$25:$AR$26,'2024'!$AP$29:$AR$30</definedName>
    <definedName name="CellulesCouleur_VA_1" localSheetId="0">'2022'!$B$6:$AH$6,'2022'!$B$10:$AH$10,'2022'!$B$14:$AH$14,'2022'!$B$18:$AH$18,'2022'!$B$22:$AH$22,'2022'!$AL$25:$AN$26,'2022'!$AL$29:$AN$30,'2022'!$AT$29:$AY$29</definedName>
    <definedName name="CellulesCouleur_VA_1" localSheetId="1">'2023'!$B$6:$AH$6,'2023'!$B$10:$AH$10,'2023'!$B$14:$AH$14,'2023'!$B$18:$AH$18,'2023'!$B$22:$AH$22,'2023'!$AL$25:$AN$26,'2023'!$AL$29:$AN$30,'2023'!$AT$29:$AY$29</definedName>
    <definedName name="CellulesCouleur_VA_1" localSheetId="3">'20XX'!$B$6:$AH$6,'20XX'!$B$10:$AH$10,'20XX'!$B$14:$AH$14,'20XX'!$B$18:$AH$18,'20XX'!$B$22:$AH$22,'20XX'!$AL$25:$AN$26,'20XX'!$AL$29:$AN$30,'20XX'!$AT$29:$AY$29</definedName>
    <definedName name="CellulesCouleur_VA_1">'2024'!$B$6:$AH$6,'2024'!$B$10:$AH$10,'2024'!$B$14:$AH$14,'2024'!$B$18:$AH$18,'2024'!$B$22:$AH$22,'2024'!$AM$25:$AO$26,'2024'!$AM$29:$AO$30,'2024'!$AU$29:$AZ$29</definedName>
    <definedName name="CellulesModifiables" localSheetId="0">'2022'!$A$1:$A$2,'2022'!$D$6:$AG$6,'2022'!$D$5:$AG$5,'2022'!$D$4:$AG$4,'2022'!$C$8:$AE$10,'2022'!$C$12:$AG$14,'2022'!$C$16:$AF$18,'2022'!$C$20:$AG$22,'2022'!$C$24:$AF$25,'2022'!$C$28:$AG$29,'2022'!$C$32:$AG$33,'2022'!$C$36:$AF$37,'2022'!$C$40:$AG$41,'2022'!$C$44:$AF$45,'2022'!$C$48:$AG$49,'2022'!$AL$34:$AQ$36,'2022'!$AN$5:$AN$19,'2022'!$AT$20:$BA$25,'2022'!$AV$26:$AY$26,'2022'!$AV$27:$AY$27,'2022'!$AO$25,'2022'!$AP$25,'2022'!$AQ$25,'2022'!$AV$29:$AY$29</definedName>
    <definedName name="CellulesModifiables" localSheetId="1">'2023'!$A$1:$A$2,'2023'!$D$6:$AG$6,'2023'!$D$5:$AG$5,'2023'!$D$4:$AG$4,'2023'!$C$8:$AE$10,'2023'!$C$12:$AG$14,'2023'!$C$16:$AF$18,'2023'!$C$20:$AG$22,'2023'!$C$24:$AF$25,'2023'!$C$28:$AG$29,'2023'!$C$32:$AG$33,'2023'!$C$36:$AF$37,'2023'!$C$40:$AG$41,'2023'!$C$44:$AF$45,'2023'!$C$48:$AG$49,'2023'!$AL$34:$AQ$36,'2023'!$AN$5:$AN$19,'2023'!$AT$20:$BA$25,'2023'!$AV$26:$AY$26,'2023'!$AV$27:$AY$27,'2023'!$AO$25,'2023'!$AP$25,'2023'!$AQ$25,'2023'!$AV$29:$AY$29</definedName>
    <definedName name="CellulesModifiables" localSheetId="3">'20XX'!$A$1:$A$2,'20XX'!$D$6:$AG$6,'20XX'!$D$5:$AG$5,'20XX'!$D$4:$AG$4,'20XX'!$C$8:$AE$10,'20XX'!$C$12:$AG$14,'20XX'!$C$16:$AF$18,'20XX'!$C$20:$AG$22,'20XX'!$C$24:$AF$25,'20XX'!$C$28:$AG$29,'20XX'!$C$32:$AG$33,'20XX'!$C$36:$AF$37,'20XX'!$C$40:$AG$41,'20XX'!$C$44:$AF$45,'20XX'!$C$48:$AG$49,'20XX'!$AL$34:$AQ$36,'20XX'!$AN$5:$AN$19,'20XX'!$AT$20:$BA$25,'20XX'!$AV$26:$AY$26,'20XX'!$AV$27:$AY$27,'20XX'!$AO$25,'20XX'!$AP$25,'20XX'!$AQ$25,'20XX'!$AV$29:$AY$29</definedName>
    <definedName name="CellulesModifiables">'2024'!$A$1:$A$2,'2024'!$D$6:$AG$6,'2024'!$D$5:$AG$5,'2024'!$D$4:$AG$4,'2024'!$C$8:$AE$10,'2024'!$C$12:$AG$14,'2024'!$C$16:$AF$18,'2024'!$C$20:$AG$22,'2024'!$C$24:$AF$25,'2024'!$C$28:$AG$29,'2024'!$C$32:$AG$33,'2024'!$C$36:$AF$37,'2024'!$C$40:$AG$41,'2024'!$C$44:$AF$45,'2024'!$C$48:$AG$49,'2024'!$AM$46:$AR$48,'2024'!$AO$5:$AO$19,'2024'!$AU$20:$BB$25,'2024'!$AW$26:$AZ$26,'2024'!$AW$27:$AZ$27,'2024'!$AP$25,'2024'!$AQ$25,'2024'!$AR$25,'2024'!$AW$29:$AZ$29</definedName>
    <definedName name="CellulesSecrètes" localSheetId="0">'2022'!$BD$7:$BD$9,'2022'!$AM$31,'2022'!$AN$31,'2022'!$AP$31,'2022'!$AQ$31,'2022'!$BD$4</definedName>
    <definedName name="CellulesSecrètes" localSheetId="1">'2023'!$BD$7:$BD$9,'2023'!$AM$31,'2023'!$AN$31,'2023'!$AP$31,'2023'!$AQ$31,'2023'!$BD$4</definedName>
    <definedName name="CellulesSecrètes" localSheetId="3">'20XX'!$BE$7:$BE$9,'20XX'!$AM$31,'20XX'!$AN$31,'20XX'!$AP$31,'20XX'!$AQ$31,'20XX'!$BD$4</definedName>
    <definedName name="CellulesSecrètes">'2024'!$BF$7:$BF$9,'2024'!$AN$31,'2024'!$AO$31,'2024'!$AQ$31,'2024'!$AR$31,'2024'!$BE$4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6" i="7" l="1"/>
  <c r="BT12" i="7"/>
  <c r="BT13" i="7"/>
  <c r="BT14" i="7"/>
  <c r="BS15" i="7"/>
  <c r="BT15" i="7"/>
  <c r="BS16" i="7"/>
  <c r="BT16" i="7"/>
  <c r="BS17" i="7"/>
  <c r="BT17" i="7"/>
  <c r="BS18" i="7"/>
  <c r="BT18" i="7"/>
  <c r="AU37" i="7"/>
  <c r="C19" i="12" a="1"/>
  <c r="C19" i="12" s="1"/>
  <c r="AH49" i="20" l="1"/>
  <c r="AH48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AH45" i="20"/>
  <c r="AH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AH41" i="20"/>
  <c r="AK40" i="20" a="1"/>
  <c r="AK40" i="20" s="1"/>
  <c r="AH40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AH37" i="20"/>
  <c r="AH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AH33" i="20"/>
  <c r="AH32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AH29" i="20"/>
  <c r="AH28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AQ26" i="20"/>
  <c r="AP26" i="20"/>
  <c r="AO26" i="20"/>
  <c r="BB25" i="20"/>
  <c r="AH25" i="20"/>
  <c r="BB24" i="20"/>
  <c r="AQ24" i="20"/>
  <c r="AP24" i="20"/>
  <c r="AO24" i="20"/>
  <c r="AN24" i="20"/>
  <c r="AM24" i="20"/>
  <c r="AL24" i="20"/>
  <c r="AH24" i="20"/>
  <c r="BB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B22" i="20"/>
  <c r="AO22" i="20"/>
  <c r="AH22" i="20"/>
  <c r="BB21" i="20"/>
  <c r="AH21" i="20"/>
  <c r="BB20" i="20"/>
  <c r="AH20" i="20"/>
  <c r="AV19" i="20"/>
  <c r="BB19" i="20" s="1"/>
  <c r="AP19" i="20"/>
  <c r="AO19" i="20" s="1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S18" i="20"/>
  <c r="BI18" i="20"/>
  <c r="BH18" i="20"/>
  <c r="AV18" i="20"/>
  <c r="BB18" i="20" s="1"/>
  <c r="AP18" i="20"/>
  <c r="AO18" i="20" s="1"/>
  <c r="AH18" i="20"/>
  <c r="BS17" i="20"/>
  <c r="BI17" i="20"/>
  <c r="BH17" i="20"/>
  <c r="AV17" i="20"/>
  <c r="BB17" i="20" s="1"/>
  <c r="AP17" i="20"/>
  <c r="AO17" i="20" s="1"/>
  <c r="AH17" i="20"/>
  <c r="BI16" i="20"/>
  <c r="BH16" i="20"/>
  <c r="AV16" i="20"/>
  <c r="BB16" i="20" s="1"/>
  <c r="AP16" i="20"/>
  <c r="AO16" i="20"/>
  <c r="AH16" i="20"/>
  <c r="BS15" i="20"/>
  <c r="BI15" i="20"/>
  <c r="BH15" i="20"/>
  <c r="AV15" i="20"/>
  <c r="BB15" i="20" s="1"/>
  <c r="AP15" i="20"/>
  <c r="BS14" i="20" s="1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I14" i="20"/>
  <c r="BH14" i="20"/>
  <c r="AV14" i="20"/>
  <c r="BB14" i="20" s="1"/>
  <c r="AP14" i="20"/>
  <c r="AO14" i="20"/>
  <c r="AH14" i="20"/>
  <c r="BS13" i="20"/>
  <c r="BI13" i="20"/>
  <c r="BH13" i="20"/>
  <c r="AV13" i="20"/>
  <c r="BB13" i="20" s="1"/>
  <c r="AP13" i="20"/>
  <c r="BS12" i="20" s="1"/>
  <c r="AO13" i="20"/>
  <c r="AH13" i="20"/>
  <c r="BI12" i="20"/>
  <c r="BH12" i="20"/>
  <c r="AV12" i="20"/>
  <c r="BB12" i="20" s="1"/>
  <c r="AH12" i="20"/>
  <c r="BI11" i="20"/>
  <c r="BH11" i="20"/>
  <c r="AV11" i="20"/>
  <c r="BB11" i="20" s="1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I10" i="20"/>
  <c r="BH10" i="20"/>
  <c r="AH10" i="20"/>
  <c r="BI9" i="20"/>
  <c r="BH9" i="20"/>
  <c r="AH9" i="20"/>
  <c r="BH8" i="20"/>
  <c r="AV8" i="20"/>
  <c r="BB8" i="20" s="1"/>
  <c r="AL8" i="20"/>
  <c r="AH8" i="20"/>
  <c r="BI8" i="20" s="1"/>
  <c r="BH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S6" i="20"/>
  <c r="C6" i="20"/>
  <c r="AH6" i="20" s="1"/>
  <c r="AV5" i="20"/>
  <c r="BB5" i="20" s="1"/>
  <c r="AL5" i="20"/>
  <c r="C5" i="20"/>
  <c r="AQ31" i="20" s="1"/>
  <c r="BD4" i="20"/>
  <c r="AV6" i="20" s="1"/>
  <c r="BB6" i="20" s="1"/>
  <c r="AV4" i="20"/>
  <c r="BB4" i="20" s="1"/>
  <c r="C4" i="20"/>
  <c r="AH4" i="20" s="1"/>
  <c r="BI7" i="20" s="1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AM25" i="20" a="1"/>
  <c r="AQ30" i="20" l="1"/>
  <c r="AQ29" i="20" s="1"/>
  <c r="AH5" i="20"/>
  <c r="AO30" i="20" s="1"/>
  <c r="AO29" i="20" s="1"/>
  <c r="AM25" i="20"/>
  <c r="AM26" i="20" s="1"/>
  <c r="BR18" i="20"/>
  <c r="AV10" i="20"/>
  <c r="BB10" i="20" s="1"/>
  <c r="AL22" i="20"/>
  <c r="BS16" i="20"/>
  <c r="AV9" i="20"/>
  <c r="BB9" i="20" s="1"/>
  <c r="AM31" i="20"/>
  <c r="AN31" i="20"/>
  <c r="AP31" i="20"/>
  <c r="AP30" i="20" s="1"/>
  <c r="AP29" i="20" s="1"/>
  <c r="AV7" i="20"/>
  <c r="BB7" i="20" s="1"/>
  <c r="AO15" i="20"/>
  <c r="BR17" i="20" s="1"/>
  <c r="BE4" i="7"/>
  <c r="AW9" i="7" s="1"/>
  <c r="AW19" i="7"/>
  <c r="AW18" i="7"/>
  <c r="AW17" i="7"/>
  <c r="AW16" i="7"/>
  <c r="AW15" i="7"/>
  <c r="AW14" i="7"/>
  <c r="AW13" i="7"/>
  <c r="AW12" i="7"/>
  <c r="AW11" i="7"/>
  <c r="AW8" i="7"/>
  <c r="AW5" i="7"/>
  <c r="AW4" i="7"/>
  <c r="AR24" i="7"/>
  <c r="AQ24" i="7"/>
  <c r="AL25" i="16"/>
  <c r="AN25" i="16"/>
  <c r="AM25" i="16"/>
  <c r="AN7" i="16"/>
  <c r="BL6" i="16" s="1"/>
  <c r="AN6" i="16"/>
  <c r="BG5" i="16" s="1"/>
  <c r="AN5" i="16"/>
  <c r="BG4" i="16" s="1"/>
  <c r="AH49" i="17"/>
  <c r="AH48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AH45" i="17"/>
  <c r="AH44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AH41" i="17"/>
  <c r="AH40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AH37" i="17"/>
  <c r="AH36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AH33" i="17"/>
  <c r="AH32" i="17"/>
  <c r="AN31" i="17"/>
  <c r="AM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AH29" i="17"/>
  <c r="AH28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AQ26" i="17"/>
  <c r="AP26" i="17"/>
  <c r="AO26" i="17"/>
  <c r="BB25" i="17"/>
  <c r="AN26" i="17"/>
  <c r="AN30" i="17" s="1"/>
  <c r="AN29" i="17" s="1"/>
  <c r="AM26" i="17"/>
  <c r="AM30" i="17" s="1"/>
  <c r="AM29" i="17" s="1"/>
  <c r="AL26" i="17"/>
  <c r="AL30" i="17" s="1"/>
  <c r="AL29" i="17" s="1"/>
  <c r="AH25" i="17"/>
  <c r="BB24" i="17"/>
  <c r="AQ24" i="17"/>
  <c r="AP24" i="17"/>
  <c r="AO24" i="17"/>
  <c r="AN24" i="17"/>
  <c r="AM24" i="17"/>
  <c r="AL24" i="17"/>
  <c r="AH24" i="17"/>
  <c r="BH12" i="17" s="1"/>
  <c r="BB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B22" i="17"/>
  <c r="AO22" i="17"/>
  <c r="AH22" i="17"/>
  <c r="BB21" i="17"/>
  <c r="AH21" i="17"/>
  <c r="BB20" i="17"/>
  <c r="AH20" i="17"/>
  <c r="BH11" i="17" s="1"/>
  <c r="AV19" i="17"/>
  <c r="BB19" i="17" s="1"/>
  <c r="AP19" i="17"/>
  <c r="AO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R18" i="17"/>
  <c r="BH18" i="17"/>
  <c r="BG18" i="17"/>
  <c r="AV18" i="17"/>
  <c r="BB18" i="17" s="1"/>
  <c r="AP18" i="17"/>
  <c r="BR17" i="17" s="1"/>
  <c r="AH18" i="17"/>
  <c r="BH17" i="17"/>
  <c r="BG17" i="17"/>
  <c r="BB17" i="17"/>
  <c r="AV17" i="17"/>
  <c r="AP17" i="17"/>
  <c r="AO17" i="17" s="1"/>
  <c r="AH17" i="17"/>
  <c r="BR16" i="17"/>
  <c r="BH16" i="17"/>
  <c r="BG16" i="17"/>
  <c r="AV16" i="17"/>
  <c r="BB16" i="17" s="1"/>
  <c r="AP16" i="17"/>
  <c r="AO16" i="17"/>
  <c r="AH16" i="17"/>
  <c r="BR15" i="17"/>
  <c r="BH15" i="17"/>
  <c r="BG15" i="17"/>
  <c r="BB15" i="17"/>
  <c r="AV15" i="17"/>
  <c r="AP15" i="17"/>
  <c r="BR14" i="17" s="1"/>
  <c r="AO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H14" i="17"/>
  <c r="BG14" i="17"/>
  <c r="AV14" i="17"/>
  <c r="BB14" i="17" s="1"/>
  <c r="AP14" i="17"/>
  <c r="BR13" i="17" s="1"/>
  <c r="AO14" i="17"/>
  <c r="BQ16" i="17" s="1"/>
  <c r="AH14" i="17"/>
  <c r="BH13" i="17"/>
  <c r="BG13" i="17"/>
  <c r="AV13" i="17"/>
  <c r="BB13" i="17" s="1"/>
  <c r="AP13" i="17"/>
  <c r="AO13" i="17"/>
  <c r="AH13" i="17"/>
  <c r="BR12" i="17"/>
  <c r="BG12" i="17"/>
  <c r="AV12" i="17"/>
  <c r="BB12" i="17" s="1"/>
  <c r="AH12" i="17"/>
  <c r="BH9" i="17" s="1"/>
  <c r="BR11" i="17"/>
  <c r="BG11" i="17"/>
  <c r="BB11" i="17"/>
  <c r="AV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H10" i="17"/>
  <c r="BG10" i="17"/>
  <c r="AH10" i="17"/>
  <c r="BG9" i="17"/>
  <c r="AH9" i="17"/>
  <c r="BG8" i="17"/>
  <c r="AV8" i="17"/>
  <c r="BB8" i="17" s="1"/>
  <c r="AL8" i="17"/>
  <c r="AH8" i="17"/>
  <c r="BH8" i="17" s="1"/>
  <c r="BG7" i="17"/>
  <c r="AV7" i="17"/>
  <c r="BB7" i="17" s="1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R6" i="17"/>
  <c r="BK6" i="17"/>
  <c r="BJ6" i="17"/>
  <c r="BI7" i="17" s="1"/>
  <c r="BJ7" i="17" s="1"/>
  <c r="BG6" i="17"/>
  <c r="AV6" i="17"/>
  <c r="BB6" i="17" s="1"/>
  <c r="C6" i="17"/>
  <c r="AH6" i="17" s="1"/>
  <c r="AV5" i="17"/>
  <c r="BB5" i="17" s="1"/>
  <c r="BG4" i="17"/>
  <c r="AL5" i="17"/>
  <c r="AL22" i="17" s="1"/>
  <c r="C5" i="17"/>
  <c r="AQ31" i="17" s="1"/>
  <c r="AQ30" i="17" s="1"/>
  <c r="AQ29" i="17" s="1"/>
  <c r="BL4" i="17"/>
  <c r="BD4" i="17"/>
  <c r="AV9" i="17" s="1"/>
  <c r="BB9" i="17" s="1"/>
  <c r="AV4" i="17"/>
  <c r="BB4" i="17" s="1"/>
  <c r="C4" i="17"/>
  <c r="AH4" i="17" s="1"/>
  <c r="BH7" i="17" s="1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AM26" i="16"/>
  <c r="AL26" i="16"/>
  <c r="AH49" i="16"/>
  <c r="AH48" i="16"/>
  <c r="BH18" i="16" s="1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AH45" i="16"/>
  <c r="AH44" i="16"/>
  <c r="BH17" i="16" s="1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AH41" i="16"/>
  <c r="AH40" i="16"/>
  <c r="BH16" i="16" s="1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AH37" i="16"/>
  <c r="AH36" i="16"/>
  <c r="BH15" i="16" s="1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AH33" i="16"/>
  <c r="AH32" i="16"/>
  <c r="BH14" i="16" s="1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AH29" i="16"/>
  <c r="AH28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AQ26" i="16"/>
  <c r="AP26" i="16"/>
  <c r="AO26" i="16"/>
  <c r="BB25" i="16"/>
  <c r="AN26" i="16"/>
  <c r="AH25" i="16"/>
  <c r="BB24" i="16"/>
  <c r="AQ24" i="16"/>
  <c r="AP24" i="16"/>
  <c r="AO24" i="16"/>
  <c r="AN24" i="16"/>
  <c r="AM24" i="16"/>
  <c r="AL24" i="16"/>
  <c r="AH24" i="16"/>
  <c r="BH12" i="16" s="1"/>
  <c r="BB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B22" i="16"/>
  <c r="AO22" i="16"/>
  <c r="AH22" i="16"/>
  <c r="BB21" i="16"/>
  <c r="AH21" i="16"/>
  <c r="BB20" i="16"/>
  <c r="AH20" i="16"/>
  <c r="BH11" i="16" s="1"/>
  <c r="AV19" i="16"/>
  <c r="BB19" i="16" s="1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G18" i="16"/>
  <c r="AV18" i="16"/>
  <c r="BB18" i="16" s="1"/>
  <c r="AH18" i="16"/>
  <c r="BG17" i="16"/>
  <c r="BB17" i="16"/>
  <c r="AV17" i="16"/>
  <c r="AH17" i="16"/>
  <c r="BG16" i="16"/>
  <c r="AV16" i="16"/>
  <c r="BB16" i="16" s="1"/>
  <c r="AH16" i="16"/>
  <c r="BG15" i="16"/>
  <c r="BB15" i="16"/>
  <c r="AV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G14" i="16"/>
  <c r="AV14" i="16"/>
  <c r="BB14" i="16" s="1"/>
  <c r="AH14" i="16"/>
  <c r="BH13" i="16"/>
  <c r="BG13" i="16"/>
  <c r="AV13" i="16"/>
  <c r="BB13" i="16" s="1"/>
  <c r="AH13" i="16"/>
  <c r="BG12" i="16"/>
  <c r="AV12" i="16"/>
  <c r="BB12" i="16" s="1"/>
  <c r="AH12" i="16"/>
  <c r="BH9" i="16" s="1"/>
  <c r="BG11" i="16"/>
  <c r="BB11" i="16"/>
  <c r="AV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H10" i="16"/>
  <c r="BG10" i="16"/>
  <c r="AH10" i="16"/>
  <c r="BG9" i="16"/>
  <c r="AH9" i="16"/>
  <c r="BG8" i="16"/>
  <c r="AV8" i="16"/>
  <c r="BB8" i="16" s="1"/>
  <c r="AL8" i="16"/>
  <c r="AH8" i="16"/>
  <c r="BH8" i="16" s="1"/>
  <c r="BG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BR6" i="16"/>
  <c r="AV6" i="16"/>
  <c r="BB6" i="16" s="1"/>
  <c r="C6" i="16"/>
  <c r="AH6" i="16" s="1"/>
  <c r="AV5" i="16"/>
  <c r="BB5" i="16" s="1"/>
  <c r="AL5" i="16"/>
  <c r="AL22" i="16" s="1"/>
  <c r="C5" i="16"/>
  <c r="AP31" i="16" s="1"/>
  <c r="BD4" i="16"/>
  <c r="AV10" i="16" s="1"/>
  <c r="BB10" i="16" s="1"/>
  <c r="AV4" i="16"/>
  <c r="BB4" i="16" s="1"/>
  <c r="C4" i="16"/>
  <c r="AH4" i="16" s="1"/>
  <c r="BH7" i="16" s="1"/>
  <c r="AG3" i="16"/>
  <c r="AF3" i="16"/>
  <c r="AE3" i="16"/>
  <c r="AD3" i="16"/>
  <c r="AC3" i="16"/>
  <c r="AB3" i="16"/>
  <c r="AA3" i="16"/>
  <c r="Z3" i="16"/>
  <c r="Y3" i="16"/>
  <c r="X3" i="16"/>
  <c r="W3" i="16"/>
  <c r="V3" i="16"/>
  <c r="U3" i="16"/>
  <c r="T3" i="16"/>
  <c r="S3" i="16"/>
  <c r="R3" i="16"/>
  <c r="Q3" i="16"/>
  <c r="P3" i="16"/>
  <c r="O3" i="16"/>
  <c r="N3" i="16"/>
  <c r="M3" i="16"/>
  <c r="L3" i="16"/>
  <c r="K3" i="16"/>
  <c r="J3" i="16"/>
  <c r="I3" i="16"/>
  <c r="H3" i="16"/>
  <c r="G3" i="16"/>
  <c r="F3" i="16"/>
  <c r="E3" i="16"/>
  <c r="D3" i="16"/>
  <c r="C3" i="16"/>
  <c r="AN7" i="20" a="1"/>
  <c r="AN6" i="20" a="1"/>
  <c r="BM4" i="20" a="1"/>
  <c r="BK6" i="20" a="1"/>
  <c r="AN5" i="20" a="1"/>
  <c r="AL25" i="20" a="1"/>
  <c r="BM5" i="20" a="1"/>
  <c r="BM6" i="20" a="1"/>
  <c r="AN25" i="20" a="1"/>
  <c r="BL5" i="20" a="1"/>
  <c r="BL6" i="20" a="1"/>
  <c r="AW7" i="7" l="1"/>
  <c r="AW10" i="7"/>
  <c r="AP30" i="16"/>
  <c r="AP29" i="16" s="1"/>
  <c r="AM30" i="20"/>
  <c r="AM29" i="20" s="1"/>
  <c r="BM5" i="20"/>
  <c r="AN7" i="20"/>
  <c r="BM6" i="20"/>
  <c r="BL5" i="20"/>
  <c r="BL6" i="20"/>
  <c r="AL25" i="20"/>
  <c r="AL26" i="20" s="1"/>
  <c r="AL30" i="20" s="1"/>
  <c r="AL29" i="20" s="1"/>
  <c r="AN5" i="20"/>
  <c r="AN25" i="20"/>
  <c r="AN26" i="20" s="1"/>
  <c r="AN30" i="20" s="1"/>
  <c r="AN29" i="20" s="1"/>
  <c r="BM4" i="20"/>
  <c r="BK6" i="20"/>
  <c r="BJ7" i="20" s="1"/>
  <c r="BK7" i="20" s="1"/>
  <c r="AN6" i="20"/>
  <c r="BR15" i="20"/>
  <c r="BR16" i="20"/>
  <c r="AW6" i="7"/>
  <c r="BL4" i="16"/>
  <c r="BG6" i="16"/>
  <c r="AO18" i="17"/>
  <c r="BQ18" i="17" s="1"/>
  <c r="BQ14" i="17"/>
  <c r="AV10" i="17"/>
  <c r="BB10" i="17" s="1"/>
  <c r="BQ17" i="17"/>
  <c r="BQ15" i="17"/>
  <c r="BI8" i="17"/>
  <c r="BL5" i="17"/>
  <c r="AP31" i="17"/>
  <c r="AP30" i="17" s="1"/>
  <c r="AP29" i="17" s="1"/>
  <c r="BK5" i="17"/>
  <c r="AH5" i="17"/>
  <c r="AO30" i="17" s="1"/>
  <c r="AO29" i="17" s="1"/>
  <c r="BL6" i="17"/>
  <c r="BK7" i="17" s="1"/>
  <c r="BL7" i="17" s="1"/>
  <c r="BG5" i="17"/>
  <c r="BK6" i="16"/>
  <c r="BL5" i="16"/>
  <c r="AV7" i="16"/>
  <c r="BB7" i="16" s="1"/>
  <c r="AV9" i="16"/>
  <c r="BB9" i="16" s="1"/>
  <c r="AM31" i="16"/>
  <c r="AM30" i="16" s="1"/>
  <c r="AM29" i="16" s="1"/>
  <c r="AN31" i="16"/>
  <c r="AN30" i="16" s="1"/>
  <c r="AN29" i="16" s="1"/>
  <c r="AL30" i="16"/>
  <c r="AL29" i="16" s="1"/>
  <c r="BJ6" i="16"/>
  <c r="BI7" i="16" s="1"/>
  <c r="AQ31" i="16"/>
  <c r="AQ30" i="16" s="1"/>
  <c r="AQ29" i="16" s="1"/>
  <c r="AH5" i="16"/>
  <c r="AO30" i="16" s="1"/>
  <c r="AO29" i="16" s="1"/>
  <c r="BK5" i="16"/>
  <c r="BL7" i="20" l="1"/>
  <c r="BM7" i="20" s="1"/>
  <c r="BJ8" i="20"/>
  <c r="AP5" i="20"/>
  <c r="BJ7" i="16"/>
  <c r="BI8" i="16" s="1"/>
  <c r="BJ8" i="17"/>
  <c r="AP5" i="16"/>
  <c r="AO5" i="16" s="1"/>
  <c r="AQ26" i="7"/>
  <c r="AR26" i="7"/>
  <c r="AP26" i="7"/>
  <c r="AN24" i="7"/>
  <c r="AO24" i="7"/>
  <c r="BK8" i="20" l="1"/>
  <c r="BL8" i="20" s="1"/>
  <c r="BM8" i="20" s="1"/>
  <c r="AO5" i="20"/>
  <c r="BH4" i="20"/>
  <c r="AP6" i="20"/>
  <c r="BK7" i="16"/>
  <c r="BL7" i="16" s="1"/>
  <c r="BK8" i="17"/>
  <c r="BL8" i="17" s="1"/>
  <c r="BI9" i="17"/>
  <c r="AP6" i="16"/>
  <c r="AO6" i="16" s="1"/>
  <c r="BC13" i="7"/>
  <c r="BC24" i="7"/>
  <c r="BC25" i="7"/>
  <c r="BC5" i="7"/>
  <c r="BC11" i="7"/>
  <c r="BC15" i="7"/>
  <c r="BC17" i="7"/>
  <c r="BC19" i="7"/>
  <c r="BC20" i="7"/>
  <c r="BC21" i="7"/>
  <c r="BC22" i="7"/>
  <c r="BC23" i="7"/>
  <c r="BC10" i="7"/>
  <c r="BC18" i="7"/>
  <c r="BC16" i="7"/>
  <c r="BC14" i="7"/>
  <c r="BC12" i="7"/>
  <c r="BC8" i="7"/>
  <c r="BC4" i="7"/>
  <c r="BJ9" i="20" l="1"/>
  <c r="BK9" i="20" s="1"/>
  <c r="AO6" i="20"/>
  <c r="BH5" i="20"/>
  <c r="AP7" i="20"/>
  <c r="BJ8" i="16"/>
  <c r="BK8" i="16" s="1"/>
  <c r="BJ9" i="17"/>
  <c r="BC7" i="7"/>
  <c r="BC6" i="7"/>
  <c r="BC9" i="7"/>
  <c r="AM5" i="7"/>
  <c r="AE23" i="7"/>
  <c r="AP24" i="7"/>
  <c r="AM24" i="7"/>
  <c r="AP22" i="7"/>
  <c r="AM8" i="7"/>
  <c r="AH49" i="7"/>
  <c r="AH48" i="7"/>
  <c r="BJ18" i="7" s="1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AH45" i="7"/>
  <c r="AH44" i="7"/>
  <c r="BJ17" i="7" s="1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AH41" i="7"/>
  <c r="AH40" i="7"/>
  <c r="BJ16" i="7" s="1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H37" i="7"/>
  <c r="AH36" i="7"/>
  <c r="BJ15" i="7" s="1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AH33" i="7"/>
  <c r="AH32" i="7"/>
  <c r="BJ14" i="7" s="1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AH29" i="7"/>
  <c r="AH28" i="7"/>
  <c r="BJ13" i="7" s="1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AH25" i="7"/>
  <c r="AH24" i="7"/>
  <c r="BJ12" i="7" s="1"/>
  <c r="AF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AH22" i="7"/>
  <c r="AH21" i="7"/>
  <c r="AH20" i="7"/>
  <c r="BJ11" i="7" s="1"/>
  <c r="BI18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I17" i="7"/>
  <c r="AH18" i="7"/>
  <c r="BI16" i="7"/>
  <c r="AH17" i="7"/>
  <c r="BI15" i="7"/>
  <c r="AH16" i="7"/>
  <c r="BJ10" i="7" s="1"/>
  <c r="BI14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I13" i="7"/>
  <c r="AH14" i="7"/>
  <c r="BI12" i="7"/>
  <c r="AH13" i="7"/>
  <c r="BI11" i="7"/>
  <c r="AH12" i="7"/>
  <c r="BJ9" i="7" s="1"/>
  <c r="BI10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I9" i="7"/>
  <c r="AH10" i="7"/>
  <c r="BI8" i="7"/>
  <c r="AH9" i="7"/>
  <c r="BI7" i="7"/>
  <c r="AH8" i="7"/>
  <c r="BJ8" i="7" s="1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C6" i="7"/>
  <c r="C5" i="7"/>
  <c r="C4" i="7"/>
  <c r="AH4" i="7" s="1"/>
  <c r="BJ7" i="7" s="1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AO5" i="7" a="1"/>
  <c r="AO25" i="7" a="1"/>
  <c r="AN25" i="7" a="1"/>
  <c r="AO7" i="7" a="1"/>
  <c r="AO6" i="7" a="1"/>
  <c r="AM25" i="7" a="1"/>
  <c r="AO5" i="7" l="1"/>
  <c r="AU36" i="7"/>
  <c r="AQ36" i="7" s="1"/>
  <c r="AQ31" i="7"/>
  <c r="AQ32" i="7" s="1"/>
  <c r="AQ37" i="7"/>
  <c r="AQ35" i="7"/>
  <c r="AH6" i="7"/>
  <c r="AO31" i="7"/>
  <c r="AO7" i="20"/>
  <c r="BH6" i="20"/>
  <c r="BL9" i="20"/>
  <c r="BM9" i="20" s="1"/>
  <c r="BJ10" i="20"/>
  <c r="AM25" i="7"/>
  <c r="AM26" i="7" s="1"/>
  <c r="AM30" i="7" s="1"/>
  <c r="AO25" i="7"/>
  <c r="AN25" i="7"/>
  <c r="AN32" i="7" s="1"/>
  <c r="AM22" i="7"/>
  <c r="BI9" i="16"/>
  <c r="BJ9" i="16" s="1"/>
  <c r="BL8" i="16"/>
  <c r="AO7" i="7"/>
  <c r="AO6" i="7"/>
  <c r="BK9" i="17"/>
  <c r="BL9" i="17" s="1"/>
  <c r="BI10" i="17"/>
  <c r="BQ7" i="17"/>
  <c r="AR31" i="7"/>
  <c r="AR32" i="7" s="1"/>
  <c r="AN31" i="7"/>
  <c r="AH5" i="7"/>
  <c r="AP30" i="7" s="1"/>
  <c r="E21" i="12" l="1"/>
  <c r="AP29" i="7"/>
  <c r="AM29" i="7"/>
  <c r="AN26" i="7"/>
  <c r="AN30" i="7" s="1"/>
  <c r="AN29" i="7" s="1"/>
  <c r="AO26" i="7"/>
  <c r="AO30" i="7" s="1"/>
  <c r="AO29" i="7" s="1"/>
  <c r="AO32" i="7"/>
  <c r="E20" i="12" s="1"/>
  <c r="BK10" i="20"/>
  <c r="AP8" i="20"/>
  <c r="BR7" i="20"/>
  <c r="BK9" i="16"/>
  <c r="BL9" i="16" s="1"/>
  <c r="AP7" i="16"/>
  <c r="AO7" i="16" s="1"/>
  <c r="BQ7" i="16" s="1"/>
  <c r="BI10" i="16"/>
  <c r="BJ10" i="16" s="1"/>
  <c r="BJ10" i="17"/>
  <c r="L20" i="6"/>
  <c r="G15" i="6"/>
  <c r="C16" i="6"/>
  <c r="AO8" i="20" l="1"/>
  <c r="BS7" i="20"/>
  <c r="BJ11" i="20"/>
  <c r="BL10" i="20"/>
  <c r="BM10" i="20" s="1"/>
  <c r="BK10" i="16"/>
  <c r="BL10" i="16" s="1"/>
  <c r="BI11" i="16"/>
  <c r="BI11" i="17"/>
  <c r="BK10" i="17"/>
  <c r="BL10" i="17" s="1"/>
  <c r="BR7" i="17"/>
  <c r="AP8" i="16"/>
  <c r="AO8" i="16" s="1"/>
  <c r="C11" i="6"/>
  <c r="L18" i="6"/>
  <c r="G17" i="6"/>
  <c r="L7" i="6"/>
  <c r="C19" i="6"/>
  <c r="C18" i="6"/>
  <c r="G19" i="6"/>
  <c r="G11" i="6"/>
  <c r="L17" i="6"/>
  <c r="C9" i="6"/>
  <c r="L19" i="6"/>
  <c r="L15" i="6"/>
  <c r="G16" i="6"/>
  <c r="C17" i="6"/>
  <c r="G7" i="6"/>
  <c r="G9" i="6"/>
  <c r="C20" i="6"/>
  <c r="L11" i="6"/>
  <c r="C7" i="6"/>
  <c r="G18" i="6"/>
  <c r="L9" i="6"/>
  <c r="C15" i="6"/>
  <c r="G20" i="6"/>
  <c r="L16" i="6"/>
  <c r="AP9" i="20" l="1"/>
  <c r="BK11" i="20"/>
  <c r="BR8" i="20"/>
  <c r="BQ8" i="17"/>
  <c r="BJ11" i="17"/>
  <c r="BR7" i="16"/>
  <c r="BJ11" i="16"/>
  <c r="G13" i="6"/>
  <c r="G12" i="6"/>
  <c r="G14" i="6"/>
  <c r="G8" i="6"/>
  <c r="G10" i="6"/>
  <c r="C10" i="6"/>
  <c r="C13" i="6"/>
  <c r="C12" i="6"/>
  <c r="C14" i="6"/>
  <c r="C8" i="6"/>
  <c r="L14" i="6"/>
  <c r="L10" i="6"/>
  <c r="L8" i="6"/>
  <c r="L13" i="6"/>
  <c r="L12" i="6"/>
  <c r="BJ12" i="20" l="1"/>
  <c r="BL11" i="20"/>
  <c r="BM11" i="20" s="1"/>
  <c r="BS8" i="20"/>
  <c r="AO9" i="20"/>
  <c r="BK11" i="16"/>
  <c r="BL11" i="16" s="1"/>
  <c r="BI12" i="16"/>
  <c r="BR8" i="17"/>
  <c r="BI12" i="17"/>
  <c r="BK11" i="17"/>
  <c r="BL11" i="17" s="1"/>
  <c r="AP9" i="16"/>
  <c r="AO9" i="16" s="1"/>
  <c r="BQ8" i="16"/>
  <c r="BR9" i="20" l="1"/>
  <c r="BK12" i="20"/>
  <c r="AP10" i="20"/>
  <c r="BQ9" i="17"/>
  <c r="BJ12" i="17"/>
  <c r="BJ12" i="16"/>
  <c r="BR8" i="16"/>
  <c r="AO10" i="20" l="1"/>
  <c r="BS9" i="20"/>
  <c r="BL12" i="20"/>
  <c r="BM12" i="20" s="1"/>
  <c r="BJ13" i="20"/>
  <c r="BK12" i="16"/>
  <c r="BL12" i="16" s="1"/>
  <c r="BI13" i="16"/>
  <c r="BK12" i="17"/>
  <c r="BL12" i="17" s="1"/>
  <c r="BI13" i="17"/>
  <c r="BR9" i="17"/>
  <c r="BQ9" i="16"/>
  <c r="AP10" i="16"/>
  <c r="AO10" i="16" s="1"/>
  <c r="BK13" i="20" l="1"/>
  <c r="AP11" i="20"/>
  <c r="BR10" i="20"/>
  <c r="BQ10" i="17"/>
  <c r="BJ13" i="17"/>
  <c r="BR9" i="16"/>
  <c r="BJ13" i="16"/>
  <c r="AO11" i="20" l="1"/>
  <c r="BS10" i="20"/>
  <c r="BL13" i="20"/>
  <c r="BM13" i="20" s="1"/>
  <c r="BJ14" i="20"/>
  <c r="BK13" i="16"/>
  <c r="BL13" i="16" s="1"/>
  <c r="BI14" i="16"/>
  <c r="BR10" i="17"/>
  <c r="BI14" i="17"/>
  <c r="BK13" i="17"/>
  <c r="BL13" i="17" s="1"/>
  <c r="AP11" i="16"/>
  <c r="AO11" i="16" s="1"/>
  <c r="BQ10" i="16"/>
  <c r="BK14" i="20" l="1"/>
  <c r="AP12" i="20"/>
  <c r="BR11" i="20"/>
  <c r="BJ14" i="17"/>
  <c r="BQ13" i="17"/>
  <c r="BQ12" i="17"/>
  <c r="BQ11" i="17"/>
  <c r="BR10" i="16"/>
  <c r="BJ14" i="16"/>
  <c r="AO12" i="20" l="1"/>
  <c r="BS11" i="20"/>
  <c r="BL14" i="20"/>
  <c r="BM14" i="20" s="1"/>
  <c r="BJ15" i="20"/>
  <c r="BK14" i="16"/>
  <c r="BL14" i="16" s="1"/>
  <c r="BI15" i="16"/>
  <c r="AP12" i="16"/>
  <c r="BK14" i="17"/>
  <c r="BL14" i="17" s="1"/>
  <c r="BI15" i="17"/>
  <c r="BJ15" i="17" s="1"/>
  <c r="BQ11" i="16"/>
  <c r="BK15" i="20" l="1"/>
  <c r="BR14" i="20"/>
  <c r="BR12" i="20"/>
  <c r="BR13" i="20"/>
  <c r="AO12" i="16"/>
  <c r="BQ12" i="16" s="1"/>
  <c r="BR11" i="16"/>
  <c r="BI16" i="17"/>
  <c r="BK15" i="17"/>
  <c r="BL15" i="17" s="1"/>
  <c r="BJ16" i="20" l="1"/>
  <c r="BL15" i="20"/>
  <c r="BM15" i="20" s="1"/>
  <c r="BJ15" i="16"/>
  <c r="AP13" i="16"/>
  <c r="AO13" i="16" s="1"/>
  <c r="BJ16" i="17"/>
  <c r="BK16" i="20" l="1"/>
  <c r="BK15" i="16"/>
  <c r="BL15" i="16" s="1"/>
  <c r="BI16" i="16"/>
  <c r="BJ16" i="16" s="1"/>
  <c r="BR12" i="16"/>
  <c r="BQ13" i="16"/>
  <c r="BK16" i="17"/>
  <c r="BL16" i="17" s="1"/>
  <c r="BI17" i="17"/>
  <c r="BJ17" i="17" s="1"/>
  <c r="BJ17" i="20" l="1"/>
  <c r="BL16" i="20"/>
  <c r="BM16" i="20" s="1"/>
  <c r="BK16" i="16"/>
  <c r="BL16" i="16" s="1"/>
  <c r="BI17" i="16"/>
  <c r="AP14" i="16"/>
  <c r="BK17" i="17"/>
  <c r="BL17" i="17" s="1"/>
  <c r="BI18" i="17"/>
  <c r="BK17" i="20" l="1"/>
  <c r="BR13" i="16"/>
  <c r="AO14" i="16"/>
  <c r="BQ14" i="16" s="1"/>
  <c r="BJ18" i="17"/>
  <c r="BK18" i="17" s="1"/>
  <c r="BL18" i="17" s="1"/>
  <c r="BJ17" i="16"/>
  <c r="BL17" i="20" l="1"/>
  <c r="BM17" i="20" s="1"/>
  <c r="BJ18" i="20"/>
  <c r="BK18" i="20" s="1"/>
  <c r="BK17" i="16"/>
  <c r="BL17" i="16" s="1"/>
  <c r="BI18" i="16"/>
  <c r="AP15" i="16"/>
  <c r="AO15" i="16" s="1"/>
  <c r="BL18" i="20" l="1"/>
  <c r="BM18" i="20" s="1"/>
  <c r="BJ19" i="20"/>
  <c r="BJ18" i="16"/>
  <c r="BI19" i="16" s="1"/>
  <c r="BR14" i="16"/>
  <c r="BK19" i="20" l="1"/>
  <c r="BJ20" i="20" s="1"/>
  <c r="BK18" i="16"/>
  <c r="BL18" i="16" s="1"/>
  <c r="AP16" i="16"/>
  <c r="BQ15" i="16"/>
  <c r="BL19" i="20" l="1"/>
  <c r="BM19" i="20" s="1"/>
  <c r="AO16" i="16"/>
  <c r="BQ16" i="16" s="1"/>
  <c r="BJ19" i="16"/>
  <c r="BR15" i="16"/>
  <c r="BK20" i="20" l="1"/>
  <c r="BI20" i="16"/>
  <c r="BK19" i="16"/>
  <c r="BL19" i="16" s="1"/>
  <c r="AP17" i="16"/>
  <c r="BL6" i="7" a="1"/>
  <c r="BN4" i="7" a="1"/>
  <c r="BM5" i="7" a="1"/>
  <c r="BL20" i="20" l="1"/>
  <c r="BM20" i="20" s="1"/>
  <c r="BJ21" i="20"/>
  <c r="BL6" i="7"/>
  <c r="BK7" i="7" s="1"/>
  <c r="BM5" i="7"/>
  <c r="BN4" i="7"/>
  <c r="BJ20" i="16"/>
  <c r="BI21" i="16" s="1"/>
  <c r="BR16" i="16"/>
  <c r="AO17" i="16"/>
  <c r="BQ17" i="16" s="1"/>
  <c r="BK21" i="20" l="1"/>
  <c r="BL21" i="20" s="1"/>
  <c r="BM21" i="20" s="1"/>
  <c r="AQ5" i="7"/>
  <c r="AP5" i="7" s="1"/>
  <c r="BK20" i="16"/>
  <c r="BL20" i="16" s="1"/>
  <c r="AP18" i="16"/>
  <c r="BM6" i="7" a="1"/>
  <c r="BN5" i="7" a="1"/>
  <c r="BJ21" i="16" l="1"/>
  <c r="BK21" i="16" s="1"/>
  <c r="BL21" i="16" s="1"/>
  <c r="BM6" i="7"/>
  <c r="BL7" i="7" s="1"/>
  <c r="BN5" i="7"/>
  <c r="BI4" i="7"/>
  <c r="BR17" i="16"/>
  <c r="AO18" i="16"/>
  <c r="BQ18" i="16" s="1"/>
  <c r="AP19" i="16"/>
  <c r="BN6" i="7" a="1"/>
  <c r="BN6" i="7" l="1"/>
  <c r="BM7" i="7" s="1"/>
  <c r="BN7" i="7" s="1"/>
  <c r="BK8" i="7"/>
  <c r="BR18" i="16"/>
  <c r="AO19" i="16"/>
  <c r="AQ30" i="7"/>
  <c r="AQ29" i="7" s="1"/>
  <c r="AR30" i="7"/>
  <c r="AR29" i="7" s="1"/>
  <c r="AQ6" i="7" l="1"/>
  <c r="AP6" i="7" s="1"/>
  <c r="BL8" i="7"/>
  <c r="BM8" i="7" l="1"/>
  <c r="BN8" i="7" s="1"/>
  <c r="BK9" i="7"/>
  <c r="BI5" i="7"/>
  <c r="BL9" i="7" l="1"/>
  <c r="AQ7" i="7"/>
  <c r="AP7" i="7" s="1"/>
  <c r="BS7" i="7" l="1"/>
  <c r="BI6" i="7"/>
  <c r="BM9" i="7"/>
  <c r="BN9" i="7" s="1"/>
  <c r="BK10" i="7"/>
  <c r="AQ8" i="7" l="1"/>
  <c r="BL10" i="7"/>
  <c r="AP8" i="7" l="1"/>
  <c r="BT7" i="7"/>
  <c r="BK11" i="7"/>
  <c r="BM10" i="7"/>
  <c r="BN10" i="7" s="1"/>
  <c r="AU39" i="7"/>
  <c r="BS8" i="7" l="1"/>
  <c r="AV39" i="7"/>
  <c r="AQ9" i="7"/>
  <c r="BL11" i="7"/>
  <c r="AP9" i="7" l="1"/>
  <c r="BT8" i="7"/>
  <c r="AU40" i="7"/>
  <c r="BM11" i="7"/>
  <c r="BN11" i="7" s="1"/>
  <c r="BK12" i="7"/>
  <c r="BS9" i="7" l="1"/>
  <c r="AV40" i="7"/>
  <c r="AQ10" i="7"/>
  <c r="BL12" i="7"/>
  <c r="AP10" i="7" l="1"/>
  <c r="BT9" i="7"/>
  <c r="BK13" i="7"/>
  <c r="BM12" i="7"/>
  <c r="BN12" i="7" s="1"/>
  <c r="AU41" i="7"/>
  <c r="BS10" i="7" l="1"/>
  <c r="AV41" i="7"/>
  <c r="AQ11" i="7"/>
  <c r="BL13" i="7"/>
  <c r="AP11" i="7" l="1"/>
  <c r="BT10" i="7"/>
  <c r="BK14" i="7"/>
  <c r="BM13" i="7"/>
  <c r="BN13" i="7" s="1"/>
  <c r="BS11" i="7" l="1"/>
  <c r="AU42" i="7"/>
  <c r="AV42" i="7" s="1"/>
  <c r="AQ12" i="7"/>
  <c r="BL14" i="7"/>
  <c r="BM14" i="7" s="1"/>
  <c r="AP12" i="7" l="1"/>
  <c r="BT11" i="7"/>
  <c r="BN14" i="7"/>
  <c r="BK15" i="7"/>
  <c r="AQ13" i="7" s="1"/>
  <c r="BS14" i="7" l="1"/>
  <c r="BS13" i="7"/>
  <c r="BS12" i="7"/>
  <c r="AP13" i="7"/>
  <c r="AU44" i="7" s="1"/>
  <c r="AV44" i="7" s="1"/>
  <c r="AU43" i="7"/>
  <c r="AV43" i="7" s="1"/>
  <c r="BL15" i="7"/>
  <c r="BK16" i="7" s="1"/>
  <c r="BM15" i="7" l="1"/>
  <c r="BN15" i="7" s="1"/>
  <c r="AQ14" i="7"/>
  <c r="AP14" i="7" s="1"/>
  <c r="AU45" i="7" s="1"/>
  <c r="AV45" i="7" s="1"/>
  <c r="BL16" i="7" l="1"/>
  <c r="BM16" i="7" s="1"/>
  <c r="BN16" i="7" s="1"/>
  <c r="BK17" i="7" l="1"/>
  <c r="BL17" i="7" s="1"/>
  <c r="AQ15" i="7" l="1"/>
  <c r="AP15" i="7" s="1"/>
  <c r="AU46" i="7" s="1"/>
  <c r="AV46" i="7" s="1"/>
  <c r="BK18" i="7"/>
  <c r="BM17" i="7"/>
  <c r="BN17" i="7" s="1"/>
  <c r="AQ16" i="7" l="1"/>
  <c r="AP16" i="7" s="1"/>
  <c r="AU47" i="7" s="1"/>
  <c r="AV47" i="7" s="1"/>
  <c r="BL18" i="7"/>
  <c r="BM18" i="7" l="1"/>
  <c r="BN18" i="7" s="1"/>
  <c r="BK19" i="7"/>
  <c r="AQ17" i="7" l="1"/>
  <c r="AP17" i="7" s="1"/>
  <c r="AU48" i="7" s="1"/>
  <c r="AV48" i="7" s="1"/>
  <c r="BL19" i="7"/>
  <c r="BK20" i="7" l="1"/>
  <c r="BM19" i="7"/>
  <c r="BN19" i="7" s="1"/>
  <c r="AQ18" i="7" l="1"/>
  <c r="AP18" i="7" s="1"/>
  <c r="AU49" i="7" s="1"/>
  <c r="AV49" i="7" s="1"/>
  <c r="BL20" i="7"/>
  <c r="BK21" i="7" l="1"/>
  <c r="BM20" i="7"/>
  <c r="BN20" i="7" s="1"/>
  <c r="AQ19" i="7" l="1"/>
  <c r="AP19" i="7" s="1"/>
  <c r="AU50" i="7" s="1"/>
  <c r="AV50" i="7" s="1"/>
  <c r="BL21" i="7"/>
  <c r="BM21" i="7" s="1"/>
  <c r="BN21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<sst xmlns="http://schemas.openxmlformats.org/spreadsheetml/2006/main" count="707" uniqueCount="117">
  <si>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</si>
  <si>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</si>
  <si>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</si>
  <si>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</si>
  <si>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</si>
  <si>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</si>
  <si>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</si>
  <si>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</si>
  <si>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</si>
  <si>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</si>
  <si>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</si>
  <si>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</si>
  <si>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</si>
  <si>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</t>
  </si>
  <si>
    <t>VA-1</t>
  </si>
  <si>
    <t>HE</t>
  </si>
  <si>
    <t>TOTAL</t>
  </si>
  <si>
    <t>TOTAL RESTANT</t>
  </si>
  <si>
    <t>JOURS</t>
  </si>
  <si>
    <t>HEURES</t>
  </si>
  <si>
    <t>Année</t>
  </si>
  <si>
    <t>Ajouter la liste des congés légaux + réglementaires par année + les faire apparaitres en vert dans le calendrier</t>
  </si>
  <si>
    <t>Nom</t>
  </si>
  <si>
    <t>Date</t>
  </si>
  <si>
    <t>Jour de l'An</t>
  </si>
  <si>
    <t>Mardi Gras</t>
  </si>
  <si>
    <t>Pâques</t>
  </si>
  <si>
    <t>Lundi de Pâques</t>
  </si>
  <si>
    <t>Fête du travail</t>
  </si>
  <si>
    <t>Ascension</t>
  </si>
  <si>
    <t>Pentecôte</t>
  </si>
  <si>
    <t>Lundi de Pencôte</t>
  </si>
  <si>
    <t>Fête Nationnale</t>
  </si>
  <si>
    <t>Asomption</t>
  </si>
  <si>
    <t>Fête communautaire</t>
  </si>
  <si>
    <t>Toussaint</t>
  </si>
  <si>
    <t>Armistice</t>
  </si>
  <si>
    <t>Noël</t>
  </si>
  <si>
    <t>&lt;&lt; calcul à partir d'ici</t>
  </si>
  <si>
    <t>HE perdues</t>
  </si>
  <si>
    <t>Calcul de ce qui reste comme HE non récupérées</t>
  </si>
  <si>
    <t>-3 mois</t>
  </si>
  <si>
    <t>-2 mois</t>
  </si>
  <si>
    <t>-1 mois</t>
  </si>
  <si>
    <t>le mois</t>
  </si>
  <si>
    <t>Situation au 01-05-24</t>
  </si>
  <si>
    <t>Fête locale</t>
  </si>
  <si>
    <t>Fête patronale</t>
  </si>
  <si>
    <t>TOTAL DÉBUT</t>
  </si>
  <si>
    <t>FL</t>
  </si>
  <si>
    <t>FP</t>
  </si>
  <si>
    <t>changer date en A1</t>
  </si>
  <si>
    <t>changer nom de la feuille</t>
  </si>
  <si>
    <t>changer référence en AP5, AP6 et AP7 par ceux de l'année d'avant</t>
  </si>
  <si>
    <t xml:space="preserve"> (='20XX'!AP17)</t>
  </si>
  <si>
    <t xml:space="preserve"> (='20XX'!AP18)</t>
  </si>
  <si>
    <t xml:space="preserve"> (='20XX'!AP19)</t>
  </si>
  <si>
    <t>HE disponibles</t>
  </si>
  <si>
    <t>HE prises</t>
  </si>
  <si>
    <t>HE restantes</t>
  </si>
  <si>
    <t>À prendre avant</t>
  </si>
  <si>
    <t>HE dispo</t>
  </si>
  <si>
    <t>Pris le mois</t>
  </si>
  <si>
    <t>Légal</t>
  </si>
  <si>
    <t>Réglementaire</t>
  </si>
  <si>
    <t>Lendemain de l'An</t>
  </si>
  <si>
    <t>Lendemain de Toussaint</t>
  </si>
  <si>
    <t>Fête du Roi</t>
  </si>
  <si>
    <t>Lendemain de Noël</t>
  </si>
  <si>
    <t>Dispence Plan PEP'S</t>
  </si>
  <si>
    <t>Complémentaire</t>
  </si>
  <si>
    <t>Type</t>
  </si>
  <si>
    <t>Dates à prendre en compte</t>
  </si>
  <si>
    <t>Congés légaux, réglementaires et complémentaires</t>
  </si>
  <si>
    <t>Récupération/Autre date</t>
  </si>
  <si>
    <t>Date limite de prise des VA-1</t>
  </si>
  <si>
    <t xml:space="preserve">Situation au </t>
  </si>
  <si>
    <t>Somme HE</t>
  </si>
  <si>
    <t>Validation des données HE dans le calendrier</t>
  </si>
  <si>
    <t>Situation au</t>
  </si>
  <si>
    <t>20XX</t>
  </si>
  <si>
    <t>AN17</t>
  </si>
  <si>
    <t>AN18</t>
  </si>
  <si>
    <t>AN19</t>
  </si>
  <si>
    <t>Références cellules année -1</t>
  </si>
  <si>
    <t>AO29</t>
  </si>
  <si>
    <t>AP29</t>
  </si>
  <si>
    <t>AQ29</t>
  </si>
  <si>
    <t>AP17</t>
  </si>
  <si>
    <t>AP18</t>
  </si>
  <si>
    <t>AP19</t>
  </si>
  <si>
    <t>HE restantes (=AP)</t>
  </si>
  <si>
    <t>HE dispo. -1 (=colonne AN)</t>
  </si>
  <si>
    <t>HE restantes -1            (= colonne AN)</t>
  </si>
  <si>
    <t>VA-1                                   (= 3 cellules vertes)</t>
  </si>
  <si>
    <t>ajouter liste déroulante pour mi-temps/temps plein ; fait changer le 7h36 en BE7 + vérifier les calculs pour les mi-temps/faire en sorte que tout ce calcul bien pour les mi-temps</t>
  </si>
  <si>
    <t>Vérif VA-1</t>
  </si>
  <si>
    <t>donnée validation</t>
  </si>
  <si>
    <t>Vérif VA</t>
  </si>
  <si>
    <t>Vérif. fête -1</t>
  </si>
  <si>
    <t>Vérif. fête</t>
  </si>
  <si>
    <t>VA-1                                   (= 3 cellules bleues)</t>
  </si>
  <si>
    <t>Temps Plein</t>
  </si>
  <si>
    <t>CM</t>
  </si>
  <si>
    <t>SCM</t>
  </si>
  <si>
    <t>CIR</t>
  </si>
  <si>
    <t>CM :</t>
  </si>
  <si>
    <t>Sans CM :</t>
  </si>
  <si>
    <t>Circonstance :</t>
  </si>
  <si>
    <t>Jours</t>
  </si>
  <si>
    <t>Janv/Juin</t>
  </si>
  <si>
    <t>Juill/Décem</t>
  </si>
  <si>
    <t>Vérif. SCM</t>
  </si>
  <si>
    <t>date  fonctionne, mais attention il faut recopier la forme dans chaque ligne bleu en changer la référence de la 1ère cellule de la ligne ; supprimer '2024'!</t>
  </si>
  <si>
    <t>Vérif. HE</t>
  </si>
  <si>
    <t>validation de donnée pour les HE ; pourquoi calcul HE renvoie des HE + de 3 mois après</t>
  </si>
  <si>
    <t>va pour congé maladie (comme fete local/patronale) : vérifier en théorie SCM si 2/6mois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</si>
</sst>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"/>
    <numFmt numFmtId="165" formatCode="dd"/>
    <numFmt numFmtId="166" formatCode="[hh]:mm"/>
    <numFmt numFmtId="167" formatCode="[$-F800]dddd\,\ mmmm\ dd\,\ yyyy"/>
    <numFmt numFmtId="168" formatCode="0.0"/>
  </numFmts>
  <fonts count="1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D0D0D"/>
      <name val="Times New Roman"/>
      <family val="1"/>
    </font>
    <font>
      <sz val="11"/>
      <name val="Times New Roman"/>
      <family val="1"/>
    </font>
    <font>
      <sz val="20"/>
      <color theme="1"/>
      <name val="Times New Roman"/>
      <family val="1"/>
    </font>
    <font>
      <b/>
      <sz val="28"/>
      <color theme="1"/>
      <name val="Times New Roman"/>
      <family val="1"/>
    </font>
    <font>
      <b/>
      <sz val="22"/>
      <color theme="1"/>
      <name val="Times New Roman"/>
      <family val="1"/>
    </font>
    <font>
      <sz val="11"/>
      <color rgb="FF141414"/>
      <name val="Segoe UI"/>
      <family val="2"/>
    </font>
    <font>
      <sz val="8"/>
      <name val="Calibri"/>
      <family val="2"/>
      <scheme val="minor"/>
    </font>
    <font>
      <sz val="11"/>
      <color theme="1"/>
      <name val="Caliµ"/>
    </font>
    <font>
      <sz val="11"/>
      <color rgb="FF1414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538DEB"/>
        <bgColor indexed="64"/>
      </patternFill>
    </fill>
    <fill>
      <patternFill patternType="solid">
        <fgColor rgb="FF00C850"/>
        <bgColor indexed="64"/>
      </patternFill>
    </fill>
    <fill>
      <patternFill patternType="solid">
        <fgColor rgb="FFFFCD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theme="1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 style="medium">
        <color rgb="FFFF0000"/>
      </left>
      <right style="thin">
        <color auto="1"/>
      </right>
      <top/>
      <bottom style="thin">
        <color indexed="64"/>
      </bottom>
      <diagonal/>
    </border>
    <border>
      <left style="medium">
        <color rgb="FFFF0000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/>
      <right style="thin">
        <color auto="1"/>
      </right>
      <top/>
      <bottom style="medium">
        <color rgb="FFFF0000"/>
      </bottom>
      <diagonal/>
    </border>
    <border>
      <left style="medium">
        <color theme="1"/>
      </left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 style="thin">
        <color auto="1"/>
      </top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0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9" xfId="0" applyBorder="1" applyAlignment="1">
      <alignment horizontal="left" vertical="center"/>
    </xf>
    <xf numFmtId="167" fontId="0" fillId="0" borderId="3" xfId="0" applyNumberFormat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left" vertical="center"/>
    </xf>
    <xf numFmtId="167" fontId="2" fillId="0" borderId="3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left" vertical="center"/>
    </xf>
    <xf numFmtId="167" fontId="0" fillId="0" borderId="5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165" fontId="6" fillId="0" borderId="8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4" fontId="4" fillId="0" borderId="17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8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20" fontId="4" fillId="0" borderId="2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166" fontId="4" fillId="4" borderId="0" xfId="0" applyNumberFormat="1" applyFont="1" applyFill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left" vertical="center"/>
    </xf>
    <xf numFmtId="0" fontId="4" fillId="10" borderId="4" xfId="0" applyFont="1" applyFill="1" applyBorder="1" applyAlignment="1">
      <alignment horizontal="center" vertical="center"/>
    </xf>
    <xf numFmtId="166" fontId="4" fillId="10" borderId="25" xfId="0" applyNumberFormat="1" applyFont="1" applyFill="1" applyBorder="1" applyAlignment="1">
      <alignment horizontal="center" vertical="center"/>
    </xf>
    <xf numFmtId="166" fontId="4" fillId="10" borderId="22" xfId="0" applyNumberFormat="1" applyFont="1" applyFill="1" applyBorder="1" applyAlignment="1">
      <alignment horizontal="center" vertical="center"/>
    </xf>
    <xf numFmtId="166" fontId="4" fillId="10" borderId="1" xfId="0" applyNumberFormat="1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166" fontId="4" fillId="11" borderId="6" xfId="0" applyNumberFormat="1" applyFont="1" applyFill="1" applyBorder="1" applyAlignment="1">
      <alignment horizontal="center" vertical="center"/>
    </xf>
    <xf numFmtId="166" fontId="4" fillId="11" borderId="1" xfId="0" applyNumberFormat="1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0" xfId="0" applyFont="1" applyFill="1" applyAlignment="1">
      <alignment horizontal="right" vertical="center"/>
    </xf>
    <xf numFmtId="166" fontId="4" fillId="12" borderId="0" xfId="0" applyNumberFormat="1" applyFont="1" applyFill="1" applyAlignment="1">
      <alignment horizontal="center" vertical="center"/>
    </xf>
    <xf numFmtId="166" fontId="4" fillId="12" borderId="16" xfId="0" applyNumberFormat="1" applyFont="1" applyFill="1" applyBorder="1" applyAlignment="1">
      <alignment horizontal="center" vertical="center"/>
    </xf>
    <xf numFmtId="166" fontId="4" fillId="12" borderId="15" xfId="0" applyNumberFormat="1" applyFont="1" applyFill="1" applyBorder="1" applyAlignment="1">
      <alignment horizontal="center" vertical="center"/>
    </xf>
    <xf numFmtId="166" fontId="4" fillId="12" borderId="4" xfId="0" applyNumberFormat="1" applyFont="1" applyFill="1" applyBorder="1" applyAlignment="1">
      <alignment horizontal="center" vertical="center"/>
    </xf>
    <xf numFmtId="166" fontId="4" fillId="12" borderId="5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7" fontId="4" fillId="9" borderId="0" xfId="0" applyNumberFormat="1" applyFont="1" applyFill="1" applyBorder="1" applyAlignment="1">
      <alignment horizontal="center" vertical="center"/>
    </xf>
    <xf numFmtId="167" fontId="4" fillId="8" borderId="2" xfId="0" applyNumberFormat="1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26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67" fontId="4" fillId="8" borderId="39" xfId="0" applyNumberFormat="1" applyFont="1" applyFill="1" applyBorder="1" applyAlignment="1">
      <alignment horizontal="center" vertical="center"/>
    </xf>
    <xf numFmtId="167" fontId="4" fillId="8" borderId="40" xfId="0" applyNumberFormat="1" applyFont="1" applyFill="1" applyBorder="1" applyAlignment="1">
      <alignment horizontal="center" vertical="center"/>
    </xf>
    <xf numFmtId="167" fontId="4" fillId="9" borderId="40" xfId="0" applyNumberFormat="1" applyFont="1" applyFill="1" applyBorder="1" applyAlignment="1">
      <alignment horizontal="center" vertical="center"/>
    </xf>
    <xf numFmtId="0" fontId="4" fillId="12" borderId="41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20" fontId="4" fillId="5" borderId="0" xfId="0" applyNumberFormat="1" applyFont="1" applyFill="1" applyBorder="1" applyAlignment="1">
      <alignment horizontal="center" vertical="center"/>
    </xf>
    <xf numFmtId="166" fontId="4" fillId="5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66" fontId="4" fillId="5" borderId="0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6" fontId="4" fillId="12" borderId="12" xfId="0" applyNumberFormat="1" applyFont="1" applyFill="1" applyBorder="1" applyAlignment="1">
      <alignment vertical="center"/>
    </xf>
    <xf numFmtId="166" fontId="4" fillId="11" borderId="12" xfId="0" applyNumberFormat="1" applyFont="1" applyFill="1" applyBorder="1" applyAlignment="1">
      <alignment vertical="center"/>
    </xf>
    <xf numFmtId="166" fontId="4" fillId="10" borderId="10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center"/>
    </xf>
    <xf numFmtId="166" fontId="4" fillId="10" borderId="12" xfId="0" applyNumberFormat="1" applyFont="1" applyFill="1" applyBorder="1" applyAlignment="1">
      <alignment vertical="center"/>
    </xf>
    <xf numFmtId="166" fontId="4" fillId="5" borderId="12" xfId="0" applyNumberFormat="1" applyFont="1" applyFill="1" applyBorder="1" applyAlignment="1">
      <alignment vertical="center"/>
    </xf>
    <xf numFmtId="20" fontId="4" fillId="0" borderId="9" xfId="0" applyNumberFormat="1" applyFont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167" fontId="4" fillId="8" borderId="0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  <protection hidden="1"/>
    </xf>
    <xf numFmtId="20" fontId="4" fillId="12" borderId="27" xfId="0" applyNumberFormat="1" applyFont="1" applyFill="1" applyBorder="1" applyAlignment="1" applyProtection="1">
      <alignment horizontal="center" vertical="center"/>
      <protection locked="0"/>
    </xf>
    <xf numFmtId="20" fontId="4" fillId="12" borderId="28" xfId="0" applyNumberFormat="1" applyFont="1" applyFill="1" applyBorder="1" applyAlignment="1" applyProtection="1">
      <alignment horizontal="center" vertical="center"/>
      <protection locked="0"/>
    </xf>
    <xf numFmtId="20" fontId="4" fillId="12" borderId="42" xfId="0" applyNumberFormat="1" applyFont="1" applyFill="1" applyBorder="1" applyAlignment="1" applyProtection="1">
      <alignment horizontal="center" vertical="center"/>
      <protection locked="0"/>
    </xf>
    <xf numFmtId="20" fontId="4" fillId="12" borderId="29" xfId="0" applyNumberFormat="1" applyFont="1" applyFill="1" applyBorder="1" applyAlignment="1" applyProtection="1">
      <alignment horizontal="center" vertical="center"/>
      <protection locked="0"/>
    </xf>
    <xf numFmtId="167" fontId="4" fillId="8" borderId="27" xfId="0" applyNumberFormat="1" applyFont="1" applyFill="1" applyBorder="1" applyAlignment="1" applyProtection="1">
      <alignment horizontal="center" vertical="center"/>
      <protection locked="0"/>
    </xf>
    <xf numFmtId="167" fontId="4" fillId="9" borderId="28" xfId="0" applyNumberFormat="1" applyFont="1" applyFill="1" applyBorder="1" applyAlignment="1" applyProtection="1">
      <alignment horizontal="center" vertical="center"/>
      <protection locked="0"/>
    </xf>
    <xf numFmtId="167" fontId="4" fillId="8" borderId="28" xfId="0" applyNumberFormat="1" applyFont="1" applyFill="1" applyBorder="1" applyAlignment="1" applyProtection="1">
      <alignment horizontal="center" vertical="center"/>
      <protection locked="0"/>
    </xf>
    <xf numFmtId="167" fontId="4" fillId="9" borderId="37" xfId="0" applyNumberFormat="1" applyFont="1" applyFill="1" applyBorder="1" applyAlignment="1" applyProtection="1">
      <alignment horizontal="center" vertical="center"/>
      <protection locked="0"/>
    </xf>
    <xf numFmtId="167" fontId="4" fillId="0" borderId="38" xfId="0" applyNumberFormat="1" applyFont="1" applyFill="1" applyBorder="1" applyAlignment="1" applyProtection="1">
      <alignment horizontal="center" vertical="center"/>
      <protection locked="0"/>
    </xf>
    <xf numFmtId="167" fontId="4" fillId="0" borderId="28" xfId="0" applyNumberFormat="1" applyFont="1" applyFill="1" applyBorder="1" applyAlignment="1" applyProtection="1">
      <alignment horizontal="center" vertical="center"/>
      <protection locked="0"/>
    </xf>
    <xf numFmtId="167" fontId="4" fillId="0" borderId="29" xfId="0" applyNumberFormat="1" applyFont="1" applyFill="1" applyBorder="1" applyAlignment="1" applyProtection="1">
      <alignment horizontal="center" vertical="center"/>
      <protection locked="0"/>
    </xf>
    <xf numFmtId="167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10" borderId="4" xfId="0" applyFont="1" applyFill="1" applyBorder="1" applyAlignment="1" applyProtection="1">
      <alignment horizontal="center" vertical="center"/>
      <protection locked="0"/>
    </xf>
    <xf numFmtId="0" fontId="4" fillId="12" borderId="0" xfId="0" applyFont="1" applyFill="1" applyAlignment="1" applyProtection="1">
      <alignment horizontal="center" vertical="center"/>
      <protection locked="0"/>
    </xf>
    <xf numFmtId="20" fontId="4" fillId="12" borderId="0" xfId="0" applyNumberFormat="1" applyFont="1" applyFill="1" applyAlignment="1" applyProtection="1">
      <alignment horizontal="center" vertical="center"/>
      <protection locked="0"/>
    </xf>
    <xf numFmtId="20" fontId="4" fillId="10" borderId="4" xfId="0" applyNumberFormat="1" applyFont="1" applyFill="1" applyBorder="1" applyAlignment="1" applyProtection="1">
      <alignment horizontal="center" vertical="center"/>
      <protection locked="0"/>
    </xf>
    <xf numFmtId="20" fontId="4" fillId="11" borderId="0" xfId="0" applyNumberFormat="1" applyFont="1" applyFill="1" applyAlignment="1" applyProtection="1">
      <alignment horizontal="center" vertical="center"/>
      <protection locked="0"/>
    </xf>
    <xf numFmtId="0" fontId="4" fillId="5" borderId="0" xfId="0" quotePrefix="1" applyFont="1" applyFill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/>
    <xf numFmtId="16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20" fontId="4" fillId="0" borderId="0" xfId="0" applyNumberFormat="1" applyFont="1" applyFill="1" applyBorder="1" applyAlignment="1">
      <alignment vertical="center"/>
    </xf>
    <xf numFmtId="166" fontId="4" fillId="10" borderId="46" xfId="0" applyNumberFormat="1" applyFont="1" applyFill="1" applyBorder="1" applyAlignment="1">
      <alignment horizontal="center" vertical="center"/>
    </xf>
    <xf numFmtId="166" fontId="4" fillId="11" borderId="45" xfId="0" applyNumberFormat="1" applyFont="1" applyFill="1" applyBorder="1" applyAlignment="1" applyProtection="1">
      <alignment horizontal="center" vertical="center"/>
    </xf>
    <xf numFmtId="166" fontId="4" fillId="11" borderId="0" xfId="0" applyNumberFormat="1" applyFont="1" applyFill="1" applyAlignment="1" applyProtection="1">
      <alignment horizontal="center" vertical="center"/>
      <protection locked="0"/>
    </xf>
    <xf numFmtId="166" fontId="6" fillId="12" borderId="0" xfId="0" applyNumberFormat="1" applyFont="1" applyFill="1" applyAlignment="1" applyProtection="1">
      <alignment vertical="center"/>
    </xf>
    <xf numFmtId="166" fontId="4" fillId="12" borderId="0" xfId="0" applyNumberFormat="1" applyFont="1" applyFill="1" applyAlignment="1" applyProtection="1">
      <alignment horizontal="right" vertical="center"/>
      <protection locked="0"/>
    </xf>
    <xf numFmtId="166" fontId="6" fillId="12" borderId="0" xfId="0" applyNumberFormat="1" applyFont="1" applyFill="1" applyAlignment="1" applyProtection="1">
      <alignment vertical="center"/>
      <protection locked="0"/>
    </xf>
    <xf numFmtId="166" fontId="4" fillId="12" borderId="0" xfId="0" applyNumberFormat="1" applyFont="1" applyFill="1" applyAlignment="1" applyProtection="1">
      <alignment horizontal="center" vertical="center"/>
      <protection locked="0"/>
    </xf>
    <xf numFmtId="166" fontId="6" fillId="11" borderId="0" xfId="0" applyNumberFormat="1" applyFont="1" applyFill="1" applyAlignment="1" applyProtection="1">
      <alignment vertical="center"/>
    </xf>
    <xf numFmtId="166" fontId="4" fillId="11" borderId="0" xfId="0" applyNumberFormat="1" applyFont="1" applyFill="1" applyAlignment="1" applyProtection="1">
      <alignment horizontal="right" vertical="center"/>
      <protection locked="0"/>
    </xf>
    <xf numFmtId="166" fontId="6" fillId="11" borderId="0" xfId="0" applyNumberFormat="1" applyFont="1" applyFill="1" applyAlignment="1" applyProtection="1">
      <alignment vertical="center"/>
      <protection locked="0"/>
    </xf>
    <xf numFmtId="166" fontId="4" fillId="11" borderId="0" xfId="0" applyNumberFormat="1" applyFont="1" applyFill="1" applyBorder="1" applyAlignment="1" applyProtection="1">
      <alignment horizontal="center" vertical="center"/>
      <protection locked="0"/>
    </xf>
    <xf numFmtId="166" fontId="6" fillId="10" borderId="4" xfId="0" applyNumberFormat="1" applyFont="1" applyFill="1" applyBorder="1" applyAlignment="1" applyProtection="1">
      <alignment vertical="center"/>
    </xf>
    <xf numFmtId="166" fontId="4" fillId="10" borderId="4" xfId="0" applyNumberFormat="1" applyFont="1" applyFill="1" applyBorder="1" applyAlignment="1" applyProtection="1">
      <alignment horizontal="right" vertical="center"/>
      <protection locked="0"/>
    </xf>
    <xf numFmtId="166" fontId="4" fillId="10" borderId="4" xfId="0" applyNumberFormat="1" applyFont="1" applyFill="1" applyBorder="1" applyAlignment="1" applyProtection="1">
      <alignment horizontal="center" vertical="center"/>
      <protection locked="0"/>
    </xf>
    <xf numFmtId="166" fontId="4" fillId="5" borderId="0" xfId="0" applyNumberFormat="1" applyFont="1" applyFill="1" applyBorder="1" applyAlignment="1" applyProtection="1">
      <alignment horizontal="center" vertical="center"/>
      <protection hidden="1"/>
    </xf>
    <xf numFmtId="20" fontId="4" fillId="5" borderId="0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7" fontId="4" fillId="8" borderId="2" xfId="0" applyNumberFormat="1" applyFont="1" applyFill="1" applyBorder="1" applyAlignment="1">
      <alignment horizontal="center" vertical="center"/>
    </xf>
    <xf numFmtId="167" fontId="4" fillId="8" borderId="0" xfId="0" applyNumberFormat="1" applyFont="1" applyFill="1" applyBorder="1" applyAlignment="1">
      <alignment horizontal="center" vertical="center"/>
    </xf>
    <xf numFmtId="167" fontId="4" fillId="8" borderId="3" xfId="0" applyNumberFormat="1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166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2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66" fontId="4" fillId="5" borderId="26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68" fontId="4" fillId="10" borderId="25" xfId="0" applyNumberFormat="1" applyFont="1" applyFill="1" applyBorder="1" applyAlignment="1">
      <alignment horizontal="center" vertical="center"/>
    </xf>
    <xf numFmtId="168" fontId="4" fillId="10" borderId="1" xfId="0" applyNumberFormat="1" applyFont="1" applyFill="1" applyBorder="1" applyAlignment="1">
      <alignment horizontal="center" vertical="center"/>
    </xf>
    <xf numFmtId="168" fontId="4" fillId="11" borderId="18" xfId="0" applyNumberFormat="1" applyFont="1" applyFill="1" applyBorder="1" applyAlignment="1" applyProtection="1">
      <alignment horizontal="center" vertical="center"/>
      <protection locked="0"/>
    </xf>
    <xf numFmtId="168" fontId="4" fillId="11" borderId="6" xfId="0" applyNumberFormat="1" applyFont="1" applyFill="1" applyBorder="1" applyAlignment="1">
      <alignment horizontal="center" vertical="center"/>
    </xf>
    <xf numFmtId="168" fontId="4" fillId="10" borderId="22" xfId="0" applyNumberFormat="1" applyFont="1" applyFill="1" applyBorder="1" applyAlignment="1">
      <alignment horizontal="center" vertical="center"/>
    </xf>
    <xf numFmtId="168" fontId="4" fillId="11" borderId="1" xfId="0" applyNumberFormat="1" applyFont="1" applyFill="1" applyBorder="1" applyAlignment="1">
      <alignment horizontal="center" vertical="center"/>
    </xf>
    <xf numFmtId="20" fontId="4" fillId="5" borderId="0" xfId="0" applyNumberFormat="1" applyFont="1" applyFill="1" applyAlignment="1">
      <alignment vertical="center"/>
    </xf>
    <xf numFmtId="20" fontId="4" fillId="0" borderId="0" xfId="0" applyNumberFormat="1" applyFont="1" applyFill="1" applyAlignment="1">
      <alignment vertical="center"/>
    </xf>
    <xf numFmtId="166" fontId="4" fillId="0" borderId="13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26" xfId="0" applyNumberFormat="1" applyFont="1" applyBorder="1" applyAlignment="1">
      <alignment horizontal="center" vertical="center"/>
    </xf>
    <xf numFmtId="166" fontId="4" fillId="4" borderId="9" xfId="0" applyNumberFormat="1" applyFont="1" applyFill="1" applyBorder="1" applyAlignment="1">
      <alignment horizontal="center" vertical="center"/>
    </xf>
    <xf numFmtId="166" fontId="4" fillId="4" borderId="12" xfId="0" applyNumberFormat="1" applyFont="1" applyFill="1" applyBorder="1" applyAlignment="1">
      <alignment horizontal="center" vertical="center"/>
    </xf>
    <xf numFmtId="166" fontId="4" fillId="4" borderId="10" xfId="0" applyNumberFormat="1" applyFont="1" applyFill="1" applyBorder="1" applyAlignment="1">
      <alignment horizontal="center" vertical="center"/>
    </xf>
    <xf numFmtId="166" fontId="4" fillId="12" borderId="47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167" fontId="4" fillId="9" borderId="39" xfId="0" applyNumberFormat="1" applyFont="1" applyFill="1" applyBorder="1" applyAlignment="1">
      <alignment horizontal="center" vertical="center"/>
    </xf>
    <xf numFmtId="167" fontId="4" fillId="0" borderId="3" xfId="0" applyNumberFormat="1" applyFont="1" applyFill="1" applyBorder="1" applyAlignment="1">
      <alignment horizontal="center" vertical="center"/>
    </xf>
    <xf numFmtId="167" fontId="4" fillId="0" borderId="39" xfId="0" applyNumberFormat="1" applyFont="1" applyFill="1" applyBorder="1" applyAlignment="1">
      <alignment horizontal="center" vertical="center"/>
    </xf>
    <xf numFmtId="166" fontId="4" fillId="5" borderId="0" xfId="0" applyNumberFormat="1" applyFont="1" applyFill="1" applyAlignment="1">
      <alignment vertical="center"/>
    </xf>
    <xf numFmtId="0" fontId="4" fillId="0" borderId="11" xfId="0" applyFont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7" fontId="4" fillId="8" borderId="2" xfId="0" applyNumberFormat="1" applyFont="1" applyFill="1" applyBorder="1" applyAlignment="1">
      <alignment horizontal="center" vertical="center"/>
    </xf>
    <xf numFmtId="167" fontId="4" fillId="8" borderId="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66" fontId="4" fillId="12" borderId="27" xfId="0" applyNumberFormat="1" applyFont="1" applyFill="1" applyBorder="1" applyAlignment="1">
      <alignment horizontal="center" vertical="center"/>
    </xf>
    <xf numFmtId="166" fontId="4" fillId="12" borderId="28" xfId="0" applyNumberFormat="1" applyFont="1" applyFill="1" applyBorder="1" applyAlignment="1">
      <alignment horizontal="center" vertical="center"/>
    </xf>
    <xf numFmtId="166" fontId="4" fillId="12" borderId="42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166" fontId="7" fillId="9" borderId="1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Alignment="1">
      <alignment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4" fillId="3" borderId="0" xfId="0" applyNumberFormat="1" applyFont="1" applyFill="1" applyBorder="1" applyAlignment="1">
      <alignment horizontal="center" vertical="center"/>
    </xf>
    <xf numFmtId="167" fontId="4" fillId="3" borderId="28" xfId="0" applyNumberFormat="1" applyFont="1" applyFill="1" applyBorder="1" applyAlignment="1" applyProtection="1">
      <alignment horizontal="center" vertical="center"/>
      <protection locked="0"/>
    </xf>
    <xf numFmtId="167" fontId="4" fillId="3" borderId="40" xfId="0" applyNumberFormat="1" applyFont="1" applyFill="1" applyBorder="1" applyAlignment="1">
      <alignment horizontal="center" vertical="center"/>
    </xf>
    <xf numFmtId="167" fontId="4" fillId="3" borderId="37" xfId="0" applyNumberFormat="1" applyFont="1" applyFill="1" applyBorder="1" applyAlignment="1" applyProtection="1">
      <alignment horizontal="center" vertical="center"/>
      <protection locked="0"/>
    </xf>
    <xf numFmtId="167" fontId="4" fillId="3" borderId="39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66" fontId="7" fillId="3" borderId="18" xfId="0" applyNumberFormat="1" applyFont="1" applyFill="1" applyBorder="1" applyAlignment="1">
      <alignment horizontal="center" vertical="center"/>
    </xf>
    <xf numFmtId="167" fontId="4" fillId="3" borderId="48" xfId="0" applyNumberFormat="1" applyFont="1" applyFill="1" applyBorder="1" applyAlignment="1" applyProtection="1">
      <alignment horizontal="center" vertical="center"/>
      <protection locked="0"/>
    </xf>
    <xf numFmtId="167" fontId="4" fillId="3" borderId="51" xfId="0" applyNumberFormat="1" applyFont="1" applyFill="1" applyBorder="1" applyAlignment="1" applyProtection="1">
      <alignment horizontal="center" vertical="center"/>
      <protection locked="0"/>
    </xf>
    <xf numFmtId="167" fontId="4" fillId="3" borderId="3" xfId="0" applyNumberFormat="1" applyFont="1" applyFill="1" applyBorder="1" applyAlignment="1">
      <alignment horizontal="center" vertical="center"/>
    </xf>
    <xf numFmtId="167" fontId="4" fillId="3" borderId="0" xfId="0" applyNumberFormat="1" applyFont="1" applyFill="1" applyBorder="1" applyAlignment="1" applyProtection="1">
      <alignment horizontal="center" vertical="center"/>
      <protection locked="0"/>
    </xf>
    <xf numFmtId="167" fontId="4" fillId="3" borderId="52" xfId="0" applyNumberFormat="1" applyFont="1" applyFill="1" applyBorder="1" applyAlignment="1" applyProtection="1">
      <alignment horizontal="center" vertical="center"/>
      <protection locked="0"/>
    </xf>
    <xf numFmtId="167" fontId="4" fillId="3" borderId="33" xfId="0" applyNumberFormat="1" applyFont="1" applyFill="1" applyBorder="1" applyAlignment="1" applyProtection="1">
      <alignment horizontal="center" vertical="center"/>
      <protection locked="0"/>
    </xf>
    <xf numFmtId="167" fontId="4" fillId="3" borderId="53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vertical="center"/>
    </xf>
    <xf numFmtId="166" fontId="13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4" fillId="0" borderId="0" xfId="0" applyFont="1" applyFill="1"/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 applyBorder="1" applyAlignment="1">
      <alignment vertical="center"/>
    </xf>
    <xf numFmtId="0" fontId="4" fillId="15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 applyProtection="1">
      <alignment horizontal="center" vertical="center"/>
      <protection hidden="1"/>
    </xf>
    <xf numFmtId="1" fontId="4" fillId="3" borderId="22" xfId="0" applyNumberFormat="1" applyFont="1" applyFill="1" applyBorder="1" applyAlignment="1" applyProtection="1">
      <alignment horizontal="center" vertical="center"/>
      <protection hidden="1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22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0" fontId="4" fillId="16" borderId="0" xfId="0" applyFont="1" applyFill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9" fillId="13" borderId="13" xfId="0" applyFont="1" applyFill="1" applyBorder="1" applyAlignment="1" applyProtection="1">
      <alignment horizontal="center" vertical="center"/>
      <protection locked="0"/>
    </xf>
    <xf numFmtId="0" fontId="9" fillId="13" borderId="8" xfId="0" applyFont="1" applyFill="1" applyBorder="1" applyAlignment="1" applyProtection="1">
      <alignment horizontal="center" vertical="center"/>
      <protection locked="0"/>
    </xf>
    <xf numFmtId="0" fontId="9" fillId="13" borderId="11" xfId="0" applyFont="1" applyFill="1" applyBorder="1" applyAlignment="1" applyProtection="1">
      <alignment horizontal="center" vertical="center"/>
      <protection locked="0"/>
    </xf>
    <xf numFmtId="0" fontId="9" fillId="13" borderId="2" xfId="0" applyFont="1" applyFill="1" applyBorder="1" applyAlignment="1" applyProtection="1">
      <alignment horizontal="center" vertical="center"/>
      <protection locked="0"/>
    </xf>
    <xf numFmtId="0" fontId="9" fillId="13" borderId="0" xfId="0" applyFont="1" applyFill="1" applyBorder="1" applyAlignment="1" applyProtection="1">
      <alignment horizontal="center" vertical="center"/>
      <protection locked="0"/>
    </xf>
    <xf numFmtId="0" fontId="9" fillId="13" borderId="3" xfId="0" applyFont="1" applyFill="1" applyBorder="1" applyAlignment="1" applyProtection="1">
      <alignment horizontal="center" vertical="center"/>
      <protection locked="0"/>
    </xf>
    <xf numFmtId="0" fontId="9" fillId="13" borderId="26" xfId="0" applyFont="1" applyFill="1" applyBorder="1" applyAlignment="1" applyProtection="1">
      <alignment horizontal="center" vertical="center"/>
      <protection locked="0"/>
    </xf>
    <xf numFmtId="0" fontId="9" fillId="13" borderId="4" xfId="0" applyFont="1" applyFill="1" applyBorder="1" applyAlignment="1" applyProtection="1">
      <alignment horizontal="center" vertical="center"/>
      <protection locked="0"/>
    </xf>
    <xf numFmtId="0" fontId="9" fillId="13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20" fontId="4" fillId="0" borderId="26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167" fontId="4" fillId="0" borderId="32" xfId="0" applyNumberFormat="1" applyFont="1" applyFill="1" applyBorder="1" applyAlignment="1" applyProtection="1">
      <alignment horizontal="center" vertical="center"/>
      <protection locked="0"/>
    </xf>
    <xf numFmtId="167" fontId="4" fillId="0" borderId="33" xfId="0" applyNumberFormat="1" applyFont="1" applyFill="1" applyBorder="1" applyAlignment="1" applyProtection="1">
      <alignment horizontal="center" vertical="center"/>
      <protection locked="0"/>
    </xf>
    <xf numFmtId="167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6" fontId="4" fillId="10" borderId="0" xfId="0" applyNumberFormat="1" applyFont="1" applyFill="1" applyBorder="1" applyAlignment="1">
      <alignment horizontal="center" vertical="center"/>
    </xf>
    <xf numFmtId="14" fontId="4" fillId="10" borderId="0" xfId="0" applyNumberFormat="1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/>
    </xf>
    <xf numFmtId="167" fontId="4" fillId="0" borderId="35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20" fontId="4" fillId="0" borderId="32" xfId="0" applyNumberFormat="1" applyFont="1" applyFill="1" applyBorder="1" applyAlignment="1" applyProtection="1">
      <alignment horizontal="center" vertical="center"/>
      <protection locked="0"/>
    </xf>
    <xf numFmtId="20" fontId="4" fillId="0" borderId="34" xfId="0" applyNumberFormat="1" applyFont="1" applyFill="1" applyBorder="1" applyAlignment="1" applyProtection="1">
      <alignment horizontal="center" vertical="center"/>
      <protection locked="0"/>
    </xf>
    <xf numFmtId="20" fontId="4" fillId="0" borderId="2" xfId="0" applyNumberFormat="1" applyFont="1" applyFill="1" applyBorder="1" applyAlignment="1">
      <alignment horizontal="center" vertical="center"/>
    </xf>
    <xf numFmtId="20" fontId="4" fillId="3" borderId="2" xfId="0" applyNumberFormat="1" applyFont="1" applyFill="1" applyBorder="1" applyAlignment="1">
      <alignment horizontal="center" vertical="center"/>
    </xf>
    <xf numFmtId="20" fontId="4" fillId="3" borderId="3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20" fontId="4" fillId="0" borderId="30" xfId="0" applyNumberFormat="1" applyFont="1" applyFill="1" applyBorder="1" applyAlignment="1" applyProtection="1">
      <alignment horizontal="center" vertical="center"/>
      <protection locked="0"/>
    </xf>
    <xf numFmtId="20" fontId="4" fillId="0" borderId="31" xfId="0" applyNumberFormat="1" applyFont="1" applyFill="1" applyBorder="1" applyAlignment="1" applyProtection="1">
      <alignment horizontal="center" vertical="center"/>
      <protection locked="0"/>
    </xf>
    <xf numFmtId="20" fontId="4" fillId="0" borderId="35" xfId="0" applyNumberFormat="1" applyFont="1" applyFill="1" applyBorder="1" applyAlignment="1" applyProtection="1">
      <alignment horizontal="center" vertical="center"/>
      <protection locked="0"/>
    </xf>
    <xf numFmtId="20" fontId="4" fillId="0" borderId="36" xfId="0" applyNumberFormat="1" applyFont="1" applyFill="1" applyBorder="1" applyAlignment="1" applyProtection="1">
      <alignment horizontal="center" vertical="center"/>
      <protection locked="0"/>
    </xf>
    <xf numFmtId="167" fontId="4" fillId="9" borderId="2" xfId="0" applyNumberFormat="1" applyFont="1" applyFill="1" applyBorder="1" applyAlignment="1" applyProtection="1">
      <alignment horizontal="center" vertical="center"/>
    </xf>
    <xf numFmtId="167" fontId="4" fillId="9" borderId="0" xfId="0" applyNumberFormat="1" applyFont="1" applyFill="1" applyBorder="1" applyAlignment="1" applyProtection="1">
      <alignment horizontal="center" vertical="center"/>
    </xf>
    <xf numFmtId="167" fontId="4" fillId="9" borderId="3" xfId="0" applyNumberFormat="1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7" fontId="4" fillId="9" borderId="43" xfId="0" applyNumberFormat="1" applyFont="1" applyFill="1" applyBorder="1" applyAlignment="1" applyProtection="1">
      <alignment horizontal="center" vertical="center"/>
    </xf>
    <xf numFmtId="167" fontId="4" fillId="9" borderId="33" xfId="0" applyNumberFormat="1" applyFont="1" applyFill="1" applyBorder="1" applyAlignment="1" applyProtection="1">
      <alignment horizontal="center" vertical="center"/>
    </xf>
    <xf numFmtId="167" fontId="4" fillId="9" borderId="44" xfId="0" applyNumberFormat="1" applyFont="1" applyFill="1" applyBorder="1" applyAlignment="1" applyProtection="1">
      <alignment horizontal="center" vertical="center"/>
    </xf>
    <xf numFmtId="167" fontId="4" fillId="8" borderId="2" xfId="0" applyNumberFormat="1" applyFont="1" applyFill="1" applyBorder="1" applyAlignment="1">
      <alignment horizontal="center" vertical="center"/>
    </xf>
    <xf numFmtId="167" fontId="4" fillId="8" borderId="0" xfId="0" applyNumberFormat="1" applyFont="1" applyFill="1" applyBorder="1" applyAlignment="1">
      <alignment horizontal="center" vertical="center"/>
    </xf>
    <xf numFmtId="167" fontId="4" fillId="8" borderId="3" xfId="0" applyNumberFormat="1" applyFont="1" applyFill="1" applyBorder="1" applyAlignment="1">
      <alignment horizontal="center" vertical="center"/>
    </xf>
    <xf numFmtId="20" fontId="4" fillId="3" borderId="43" xfId="0" applyNumberFormat="1" applyFont="1" applyFill="1" applyBorder="1" applyAlignment="1">
      <alignment horizontal="center" vertical="center"/>
    </xf>
    <xf numFmtId="20" fontId="4" fillId="3" borderId="44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67" fontId="4" fillId="8" borderId="13" xfId="0" applyNumberFormat="1" applyFont="1" applyFill="1" applyBorder="1" applyAlignment="1">
      <alignment horizontal="center" vertical="center"/>
    </xf>
    <xf numFmtId="167" fontId="4" fillId="8" borderId="8" xfId="0" applyNumberFormat="1" applyFont="1" applyFill="1" applyBorder="1" applyAlignment="1">
      <alignment horizontal="center" vertical="center"/>
    </xf>
    <xf numFmtId="167" fontId="4" fillId="8" borderId="1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66" fontId="4" fillId="10" borderId="14" xfId="0" applyNumberFormat="1" applyFont="1" applyFill="1" applyBorder="1" applyAlignment="1">
      <alignment horizontal="center" vertical="center"/>
    </xf>
    <xf numFmtId="166" fontId="4" fillId="10" borderId="59" xfId="0" applyNumberFormat="1" applyFont="1" applyFill="1" applyBorder="1" applyAlignment="1">
      <alignment horizontal="center" vertical="center"/>
    </xf>
    <xf numFmtId="167" fontId="4" fillId="10" borderId="56" xfId="0" applyNumberFormat="1" applyFont="1" applyFill="1" applyBorder="1" applyAlignment="1">
      <alignment horizontal="center" vertical="center"/>
    </xf>
    <xf numFmtId="167" fontId="4" fillId="10" borderId="57" xfId="0" applyNumberFormat="1" applyFont="1" applyFill="1" applyBorder="1" applyAlignment="1">
      <alignment horizontal="center" vertical="center"/>
    </xf>
    <xf numFmtId="167" fontId="4" fillId="10" borderId="58" xfId="0" applyNumberFormat="1" applyFont="1" applyFill="1" applyBorder="1" applyAlignment="1">
      <alignment horizontal="center" vertical="center"/>
    </xf>
    <xf numFmtId="0" fontId="4" fillId="14" borderId="14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10" xfId="0" applyFont="1" applyFill="1" applyBorder="1" applyAlignment="1">
      <alignment horizontal="center" vertical="center" wrapText="1"/>
    </xf>
    <xf numFmtId="167" fontId="4" fillId="8" borderId="0" xfId="0" applyNumberFormat="1" applyFont="1" applyFill="1" applyAlignment="1">
      <alignment horizontal="center" vertical="center"/>
    </xf>
    <xf numFmtId="0" fontId="4" fillId="14" borderId="35" xfId="0" applyFont="1" applyFill="1" applyBorder="1" applyAlignment="1" applyProtection="1">
      <alignment horizontal="center" vertical="center"/>
      <protection locked="0"/>
    </xf>
    <xf numFmtId="0" fontId="4" fillId="14" borderId="3" xfId="0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 applyProtection="1">
      <alignment horizontal="center" vertical="center"/>
    </xf>
    <xf numFmtId="167" fontId="4" fillId="3" borderId="0" xfId="0" applyNumberFormat="1" applyFont="1" applyFill="1" applyBorder="1" applyAlignment="1" applyProtection="1">
      <alignment horizontal="center" vertical="center"/>
    </xf>
    <xf numFmtId="167" fontId="4" fillId="3" borderId="3" xfId="0" applyNumberFormat="1" applyFont="1" applyFill="1" applyBorder="1" applyAlignment="1" applyProtection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20" fontId="4" fillId="14" borderId="32" xfId="0" applyNumberFormat="1" applyFont="1" applyFill="1" applyBorder="1" applyAlignment="1" applyProtection="1">
      <alignment horizontal="center" vertical="center"/>
      <protection locked="0"/>
    </xf>
    <xf numFmtId="20" fontId="4" fillId="14" borderId="44" xfId="0" applyNumberFormat="1" applyFont="1" applyFill="1" applyBorder="1" applyAlignment="1" applyProtection="1">
      <alignment horizontal="center" vertical="center"/>
      <protection locked="0"/>
    </xf>
    <xf numFmtId="20" fontId="4" fillId="14" borderId="2" xfId="0" applyNumberFormat="1" applyFont="1" applyFill="1" applyBorder="1" applyAlignment="1">
      <alignment horizontal="center" vertical="center"/>
    </xf>
    <xf numFmtId="20" fontId="4" fillId="14" borderId="0" xfId="0" applyNumberFormat="1" applyFont="1" applyFill="1" applyBorder="1" applyAlignment="1">
      <alignment horizontal="center" vertical="center"/>
    </xf>
    <xf numFmtId="20" fontId="4" fillId="14" borderId="26" xfId="0" applyNumberFormat="1" applyFont="1" applyFill="1" applyBorder="1" applyAlignment="1">
      <alignment horizontal="center" vertical="center"/>
    </xf>
    <xf numFmtId="20" fontId="4" fillId="14" borderId="4" xfId="0" applyNumberFormat="1" applyFont="1" applyFill="1" applyBorder="1" applyAlignment="1">
      <alignment horizontal="center" vertical="center"/>
    </xf>
    <xf numFmtId="20" fontId="4" fillId="14" borderId="43" xfId="0" applyNumberFormat="1" applyFont="1" applyFill="1" applyBorder="1" applyAlignment="1">
      <alignment horizontal="center" vertical="center"/>
    </xf>
    <xf numFmtId="20" fontId="4" fillId="14" borderId="44" xfId="0" applyNumberFormat="1" applyFont="1" applyFill="1" applyBorder="1" applyAlignment="1">
      <alignment horizontal="center" vertical="center"/>
    </xf>
    <xf numFmtId="20" fontId="4" fillId="14" borderId="30" xfId="0" applyNumberFormat="1" applyFont="1" applyFill="1" applyBorder="1" applyAlignment="1" applyProtection="1">
      <alignment horizontal="center" vertical="center"/>
      <protection locked="0"/>
    </xf>
    <xf numFmtId="20" fontId="4" fillId="14" borderId="62" xfId="0" applyNumberFormat="1" applyFont="1" applyFill="1" applyBorder="1" applyAlignment="1" applyProtection="1">
      <alignment horizontal="center" vertical="center"/>
      <protection locked="0"/>
    </xf>
    <xf numFmtId="20" fontId="4" fillId="14" borderId="35" xfId="0" applyNumberFormat="1" applyFont="1" applyFill="1" applyBorder="1" applyAlignment="1" applyProtection="1">
      <alignment horizontal="center" vertical="center"/>
      <protection locked="0"/>
    </xf>
    <xf numFmtId="20" fontId="4" fillId="14" borderId="3" xfId="0" applyNumberFormat="1" applyFont="1" applyFill="1" applyBorder="1" applyAlignment="1" applyProtection="1">
      <alignment horizontal="center" vertical="center"/>
      <protection locked="0"/>
    </xf>
    <xf numFmtId="167" fontId="4" fillId="3" borderId="32" xfId="0" applyNumberFormat="1" applyFont="1" applyFill="1" applyBorder="1" applyAlignment="1" applyProtection="1">
      <alignment horizontal="center" vertical="center"/>
      <protection locked="0"/>
    </xf>
    <xf numFmtId="167" fontId="4" fillId="3" borderId="33" xfId="0" applyNumberFormat="1" applyFont="1" applyFill="1" applyBorder="1" applyAlignment="1" applyProtection="1">
      <alignment horizontal="center" vertical="center"/>
      <protection locked="0"/>
    </xf>
    <xf numFmtId="167" fontId="4" fillId="3" borderId="34" xfId="0" applyNumberFormat="1" applyFont="1" applyFill="1" applyBorder="1" applyAlignment="1" applyProtection="1">
      <alignment horizontal="center" vertical="center"/>
      <protection locked="0"/>
    </xf>
    <xf numFmtId="167" fontId="4" fillId="3" borderId="43" xfId="0" applyNumberFormat="1" applyFont="1" applyFill="1" applyBorder="1" applyAlignment="1" applyProtection="1">
      <alignment horizontal="center" vertical="center"/>
    </xf>
    <xf numFmtId="167" fontId="4" fillId="3" borderId="33" xfId="0" applyNumberFormat="1" applyFont="1" applyFill="1" applyBorder="1" applyAlignment="1" applyProtection="1">
      <alignment horizontal="center" vertical="center"/>
    </xf>
    <xf numFmtId="167" fontId="4" fillId="3" borderId="44" xfId="0" applyNumberFormat="1" applyFont="1" applyFill="1" applyBorder="1" applyAlignment="1" applyProtection="1">
      <alignment horizontal="center" vertical="center"/>
    </xf>
    <xf numFmtId="167" fontId="4" fillId="3" borderId="61" xfId="0" applyNumberFormat="1" applyFont="1" applyFill="1" applyBorder="1" applyAlignment="1" applyProtection="1">
      <alignment horizontal="center" vertical="center"/>
      <protection locked="0"/>
    </xf>
    <xf numFmtId="167" fontId="4" fillId="3" borderId="48" xfId="0" applyNumberFormat="1" applyFont="1" applyFill="1" applyBorder="1" applyAlignment="1" applyProtection="1">
      <alignment horizontal="center" vertical="center"/>
      <protection locked="0"/>
    </xf>
    <xf numFmtId="167" fontId="4" fillId="3" borderId="49" xfId="0" applyNumberFormat="1" applyFont="1" applyFill="1" applyBorder="1" applyAlignment="1" applyProtection="1">
      <alignment horizontal="center" vertical="center"/>
      <protection locked="0"/>
    </xf>
    <xf numFmtId="167" fontId="4" fillId="3" borderId="2" xfId="0" applyNumberFormat="1" applyFont="1" applyFill="1" applyBorder="1" applyAlignment="1" applyProtection="1">
      <alignment horizontal="center" vertical="center"/>
      <protection locked="0"/>
    </xf>
    <xf numFmtId="167" fontId="4" fillId="3" borderId="0" xfId="0" applyNumberFormat="1" applyFont="1" applyFill="1" applyBorder="1" applyAlignment="1" applyProtection="1">
      <alignment horizontal="center" vertical="center"/>
      <protection locked="0"/>
    </xf>
    <xf numFmtId="167" fontId="4" fillId="3" borderId="50" xfId="0" applyNumberFormat="1" applyFont="1" applyFill="1" applyBorder="1" applyAlignment="1" applyProtection="1">
      <alignment horizontal="center" vertical="center"/>
      <protection locked="0"/>
    </xf>
    <xf numFmtId="167" fontId="4" fillId="3" borderId="60" xfId="0" applyNumberFormat="1" applyFont="1" applyFill="1" applyBorder="1" applyAlignment="1" applyProtection="1">
      <alignment horizontal="center" vertical="center"/>
      <protection locked="0"/>
    </xf>
    <xf numFmtId="167" fontId="4" fillId="3" borderId="54" xfId="0" applyNumberFormat="1" applyFont="1" applyFill="1" applyBorder="1" applyAlignment="1" applyProtection="1">
      <alignment horizontal="center" vertical="center"/>
      <protection locked="0"/>
    </xf>
    <xf numFmtId="167" fontId="4" fillId="3" borderId="55" xfId="0" applyNumberFormat="1" applyFont="1" applyFill="1" applyBorder="1" applyAlignment="1" applyProtection="1">
      <alignment horizontal="center" vertical="center"/>
      <protection locked="0"/>
    </xf>
    <xf numFmtId="167" fontId="4" fillId="3" borderId="35" xfId="0" applyNumberFormat="1" applyFont="1" applyFill="1" applyBorder="1" applyAlignment="1" applyProtection="1">
      <alignment horizontal="center" vertical="center"/>
      <protection locked="0"/>
    </xf>
    <xf numFmtId="167" fontId="4" fillId="3" borderId="36" xfId="0" applyNumberFormat="1" applyFont="1" applyFill="1" applyBorder="1" applyAlignment="1" applyProtection="1">
      <alignment horizontal="center" vertical="center"/>
      <protection locked="0"/>
    </xf>
    <xf numFmtId="20" fontId="4" fillId="14" borderId="3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6" fontId="4" fillId="12" borderId="63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</cellXfs>
  <cellStyles count="1">
    <cellStyle name="Normal" xfId="0" builtinId="0"/>
  </cellStyles>
  <dxfs count="20"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ill>
        <patternFill>
          <bgColor rgb="FFB7DEE8"/>
        </patternFill>
      </fill>
    </dxf>
    <dxf>
      <fill>
        <patternFill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ill>
        <patternFill>
          <bgColor rgb="FFB7DEE8"/>
        </patternFill>
      </fill>
    </dxf>
    <dxf>
      <fill>
        <patternFill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ill>
        <patternFill>
          <bgColor rgb="FFB7DEE8"/>
        </patternFill>
      </fill>
    </dxf>
    <dxf>
      <fill>
        <patternFill>
          <bgColor rgb="FFDAEEF3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ont>
        <b/>
        <i val="0"/>
        <color rgb="FFFF0000"/>
      </font>
      <fill>
        <patternFill>
          <bgColor rgb="FF41AA5F"/>
        </patternFill>
      </fill>
      <border>
        <top style="thin">
          <color auto="1"/>
        </top>
      </border>
    </dxf>
    <dxf>
      <fill>
        <patternFill>
          <bgColor rgb="FFB7DEE8"/>
        </patternFill>
      </fill>
    </dxf>
    <dxf>
      <fill>
        <patternFill>
          <bgColor rgb="FFDAEEF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53AAEB"/>
      <color rgb="FF538DEB"/>
      <color rgb="FFFFFFFF"/>
      <color rgb="FF417D5F"/>
      <color rgb="FF41825F"/>
      <color rgb="FFFFCD21"/>
      <color rgb="FFFFC821"/>
      <color rgb="FFFFD221"/>
      <color rgb="FF418C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F93C-15CC-47D4-946D-62C390173ABB}">
  <dimension ref="A1:CM70"/>
  <sheetViews>
    <sheetView topLeftCell="G1" zoomScale="68" zoomScaleNormal="68" workbookViewId="0">
      <selection activeCell="AN17" sqref="AN17"/>
    </sheetView>
  </sheetViews>
  <sheetFormatPr baseColWidth="10" defaultColWidth="8.5703125" defaultRowHeight="15" customHeight="1" zeroHeight="1"/>
  <cols>
    <col min="1" max="1" width="13.28515625" style="39" bestFit="1" customWidth="1"/>
    <col min="2" max="2" width="8.42578125" style="39" customWidth="1"/>
    <col min="3" max="23" width="6.7109375" style="39" customWidth="1"/>
    <col min="24" max="24" width="6.85546875" style="39" customWidth="1"/>
    <col min="25" max="33" width="6.7109375" style="39" customWidth="1"/>
    <col min="34" max="34" width="9.28515625" style="39" bestFit="1" customWidth="1"/>
    <col min="35" max="35" width="3.7109375" style="12" customWidth="1"/>
    <col min="36" max="36" width="11" style="99" customWidth="1"/>
    <col min="37" max="37" width="9.85546875" style="99" bestFit="1" customWidth="1"/>
    <col min="38" max="38" width="10.28515625" style="99" bestFit="1" customWidth="1"/>
    <col min="39" max="39" width="12.140625" style="99" bestFit="1" customWidth="1"/>
    <col min="40" max="40" width="15.42578125" style="99" bestFit="1" customWidth="1"/>
    <col min="41" max="41" width="10.28515625" style="99" customWidth="1"/>
    <col min="42" max="42" width="13.5703125" style="99" bestFit="1" customWidth="1"/>
    <col min="43" max="43" width="16.7109375" style="99" bestFit="1" customWidth="1"/>
    <col min="44" max="44" width="19.28515625" style="99" customWidth="1"/>
    <col min="45" max="45" width="16" style="99" bestFit="1" customWidth="1"/>
    <col min="46" max="46" width="20.42578125" style="99" customWidth="1"/>
    <col min="47" max="47" width="7" style="141" customWidth="1"/>
    <col min="48" max="48" width="13.42578125" style="141" customWidth="1"/>
    <col min="49" max="50" width="8.85546875" style="45" customWidth="1"/>
    <col min="51" max="51" width="9.42578125" style="45" customWidth="1"/>
    <col min="52" max="52" width="16.7109375" style="45" customWidth="1"/>
    <col min="53" max="53" width="29.140625" style="45" customWidth="1"/>
    <col min="54" max="54" width="30.28515625" style="45" customWidth="1"/>
    <col min="55" max="55" width="9.5703125" style="45" customWidth="1"/>
    <col min="56" max="56" width="24.28515625" style="39" customWidth="1"/>
    <col min="57" max="57" width="7.28515625" style="39" customWidth="1"/>
    <col min="58" max="58" width="7.140625" style="39" customWidth="1"/>
    <col min="59" max="67" width="11.42578125" style="39" customWidth="1"/>
    <col min="68" max="68" width="12.140625" style="39" bestFit="1" customWidth="1"/>
    <col min="69" max="69" width="13.28515625" style="39" customWidth="1"/>
    <col min="70" max="70" width="28.28515625" style="39" customWidth="1"/>
    <col min="71" max="72" width="8.5703125" style="39" customWidth="1"/>
    <col min="73" max="16384" width="8.5703125" style="39"/>
  </cols>
  <sheetData>
    <row r="1" spans="1:91" ht="20.25" customHeight="1">
      <c r="A1" s="301">
        <v>2022</v>
      </c>
      <c r="B1" s="45"/>
      <c r="C1" s="45"/>
      <c r="AH1" s="264" t="s">
        <v>16</v>
      </c>
      <c r="AI1" s="39"/>
      <c r="AJ1" s="39"/>
      <c r="AK1" s="39"/>
      <c r="AL1" s="39"/>
      <c r="AM1" s="39"/>
      <c r="AN1" s="39"/>
      <c r="AO1" s="39"/>
      <c r="AP1" s="91"/>
      <c r="AQ1" s="39"/>
      <c r="AR1" s="39"/>
      <c r="AS1" s="39"/>
      <c r="AT1" s="303" t="s">
        <v>73</v>
      </c>
      <c r="AU1" s="304"/>
      <c r="AV1" s="304"/>
      <c r="AW1" s="304"/>
      <c r="AX1" s="304"/>
      <c r="AY1" s="304"/>
      <c r="AZ1" s="304"/>
      <c r="BA1" s="304"/>
      <c r="BB1" s="305"/>
      <c r="BC1" s="97"/>
      <c r="BG1" s="309" t="s">
        <v>40</v>
      </c>
      <c r="BH1" s="310"/>
      <c r="BI1" s="310"/>
      <c r="BJ1" s="310"/>
      <c r="BK1" s="310"/>
      <c r="BL1" s="311"/>
      <c r="BM1" s="97"/>
      <c r="BN1" s="97"/>
      <c r="BO1" s="171"/>
      <c r="BP1" s="315" t="s">
        <v>78</v>
      </c>
      <c r="BQ1" s="316"/>
      <c r="BR1" s="317"/>
      <c r="BS1" s="172"/>
      <c r="BT1" s="172"/>
      <c r="BU1" s="172"/>
      <c r="BV1" s="172"/>
      <c r="BW1" s="172"/>
      <c r="BX1" s="172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</row>
    <row r="2" spans="1:91" ht="15" customHeight="1">
      <c r="A2" s="302"/>
      <c r="AH2" s="265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06"/>
      <c r="AU2" s="307"/>
      <c r="AV2" s="307"/>
      <c r="AW2" s="307"/>
      <c r="AX2" s="307"/>
      <c r="AY2" s="307"/>
      <c r="AZ2" s="307"/>
      <c r="BA2" s="307"/>
      <c r="BB2" s="308"/>
      <c r="BG2" s="312"/>
      <c r="BH2" s="313"/>
      <c r="BI2" s="313"/>
      <c r="BJ2" s="313"/>
      <c r="BK2" s="313"/>
      <c r="BL2" s="314"/>
      <c r="BM2" s="45"/>
      <c r="BN2" s="45"/>
      <c r="BO2" s="141"/>
      <c r="BP2" s="318"/>
      <c r="BQ2" s="319"/>
      <c r="BR2" s="320"/>
      <c r="BS2" s="172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</row>
    <row r="3" spans="1:91" ht="15.75" thickBot="1">
      <c r="A3" s="245" t="s">
        <v>1</v>
      </c>
      <c r="B3" s="13"/>
      <c r="C3" s="14">
        <f>IF(AND(MONTH(DATE($A$1,1,1))=MONTH(DATE($A$1,1,1)),ROW()=3),DATE($A$1,1,COLUMN()-2),"")</f>
        <v>44562</v>
      </c>
      <c r="D3" s="14">
        <f t="shared" ref="D3:AG3" si="0">IF(AND(MONTH(DATE($A$1,1,1))=MONTH(DATE($A$1,1,1)),ROW()=3),DATE($A$1,1,COLUMN()-2),"")</f>
        <v>44563</v>
      </c>
      <c r="E3" s="14">
        <f t="shared" si="0"/>
        <v>44564</v>
      </c>
      <c r="F3" s="14">
        <f t="shared" si="0"/>
        <v>44565</v>
      </c>
      <c r="G3" s="14">
        <f t="shared" si="0"/>
        <v>44566</v>
      </c>
      <c r="H3" s="14">
        <f t="shared" si="0"/>
        <v>44567</v>
      </c>
      <c r="I3" s="14">
        <f t="shared" si="0"/>
        <v>44568</v>
      </c>
      <c r="J3" s="14">
        <f t="shared" si="0"/>
        <v>44569</v>
      </c>
      <c r="K3" s="14">
        <f t="shared" si="0"/>
        <v>44570</v>
      </c>
      <c r="L3" s="14">
        <f t="shared" si="0"/>
        <v>44571</v>
      </c>
      <c r="M3" s="14">
        <f t="shared" si="0"/>
        <v>44572</v>
      </c>
      <c r="N3" s="14">
        <f t="shared" si="0"/>
        <v>44573</v>
      </c>
      <c r="O3" s="14">
        <f t="shared" si="0"/>
        <v>44574</v>
      </c>
      <c r="P3" s="14">
        <f t="shared" si="0"/>
        <v>44575</v>
      </c>
      <c r="Q3" s="14">
        <f t="shared" si="0"/>
        <v>44576</v>
      </c>
      <c r="R3" s="14">
        <f t="shared" si="0"/>
        <v>44577</v>
      </c>
      <c r="S3" s="14">
        <f t="shared" si="0"/>
        <v>44578</v>
      </c>
      <c r="T3" s="14">
        <f t="shared" si="0"/>
        <v>44579</v>
      </c>
      <c r="U3" s="14">
        <f t="shared" si="0"/>
        <v>44580</v>
      </c>
      <c r="V3" s="14">
        <f t="shared" si="0"/>
        <v>44581</v>
      </c>
      <c r="W3" s="14">
        <f t="shared" si="0"/>
        <v>44582</v>
      </c>
      <c r="X3" s="14">
        <f t="shared" si="0"/>
        <v>44583</v>
      </c>
      <c r="Y3" s="14">
        <f t="shared" si="0"/>
        <v>44584</v>
      </c>
      <c r="Z3" s="14">
        <f t="shared" si="0"/>
        <v>44585</v>
      </c>
      <c r="AA3" s="14">
        <f t="shared" si="0"/>
        <v>44586</v>
      </c>
      <c r="AB3" s="14">
        <f t="shared" si="0"/>
        <v>44587</v>
      </c>
      <c r="AC3" s="14">
        <f t="shared" si="0"/>
        <v>44588</v>
      </c>
      <c r="AD3" s="14">
        <f t="shared" si="0"/>
        <v>44589</v>
      </c>
      <c r="AE3" s="14">
        <f t="shared" si="0"/>
        <v>44590</v>
      </c>
      <c r="AF3" s="14">
        <f t="shared" si="0"/>
        <v>44591</v>
      </c>
      <c r="AG3" s="14">
        <f t="shared" si="0"/>
        <v>44592</v>
      </c>
      <c r="AH3" s="101"/>
      <c r="AI3" s="39"/>
      <c r="AJ3" s="39"/>
      <c r="AK3" s="39"/>
      <c r="AL3" s="321" t="s">
        <v>15</v>
      </c>
      <c r="AM3" s="322"/>
      <c r="AN3" s="322"/>
      <c r="AO3" s="322"/>
      <c r="AP3" s="322"/>
      <c r="AQ3" s="323"/>
      <c r="AR3" s="39"/>
      <c r="AS3" s="39"/>
      <c r="AT3" s="324" t="s">
        <v>22</v>
      </c>
      <c r="AU3" s="325"/>
      <c r="AV3" s="326" t="s">
        <v>23</v>
      </c>
      <c r="AW3" s="327"/>
      <c r="AX3" s="327"/>
      <c r="AY3" s="328"/>
      <c r="AZ3" s="83" t="s">
        <v>71</v>
      </c>
      <c r="BA3" s="84" t="s">
        <v>74</v>
      </c>
      <c r="BB3" s="80" t="s">
        <v>72</v>
      </c>
      <c r="BD3" s="58" t="s">
        <v>26</v>
      </c>
      <c r="BG3" s="47" t="s">
        <v>61</v>
      </c>
      <c r="BH3" s="48" t="s">
        <v>62</v>
      </c>
      <c r="BI3" s="49" t="s">
        <v>41</v>
      </c>
      <c r="BJ3" s="49" t="s">
        <v>42</v>
      </c>
      <c r="BK3" s="49" t="s">
        <v>43</v>
      </c>
      <c r="BL3" s="160" t="s">
        <v>44</v>
      </c>
      <c r="BM3" s="167"/>
      <c r="BN3" s="45"/>
      <c r="BO3" s="141"/>
      <c r="BP3" s="174"/>
      <c r="BQ3" s="167"/>
      <c r="BR3" s="176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</row>
    <row r="4" spans="1:91" ht="15.75" thickBot="1">
      <c r="A4" s="246"/>
      <c r="B4" s="68" t="s">
        <v>15</v>
      </c>
      <c r="C4" s="146" t="str">
        <f t="shared" ref="C4:C6" si="1">IF(AND(MONTH(DATE($A$1,1,1))=MONTH(DATE($A$1,1,1)),ROW()=3),DATE($A$1,1,COLUMN()-2),"")</f>
        <v/>
      </c>
      <c r="D4" s="147"/>
      <c r="E4" s="147"/>
      <c r="F4" s="147"/>
      <c r="G4" s="147"/>
      <c r="H4" s="147"/>
      <c r="I4" s="147"/>
      <c r="J4" s="147"/>
      <c r="K4" s="148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02">
        <f t="shared" ref="AH4:AH14" si="2">SUM(C4:AG4)</f>
        <v>0</v>
      </c>
      <c r="AI4" s="39"/>
      <c r="AJ4" s="39"/>
      <c r="AK4" s="39"/>
      <c r="AL4" s="15" t="s">
        <v>20</v>
      </c>
      <c r="AM4" s="15" t="s">
        <v>0</v>
      </c>
      <c r="AN4" s="89" t="s">
        <v>57</v>
      </c>
      <c r="AO4" s="16" t="s">
        <v>58</v>
      </c>
      <c r="AP4" s="16" t="s">
        <v>59</v>
      </c>
      <c r="AQ4" s="17" t="s">
        <v>60</v>
      </c>
      <c r="AR4" s="39"/>
      <c r="AS4" s="40"/>
      <c r="AT4" s="329" t="s">
        <v>24</v>
      </c>
      <c r="AU4" s="330"/>
      <c r="AV4" s="331">
        <f>DATE(A1,1,1)</f>
        <v>44562</v>
      </c>
      <c r="AW4" s="332"/>
      <c r="AX4" s="332"/>
      <c r="AY4" s="333"/>
      <c r="AZ4" s="162" t="s">
        <v>63</v>
      </c>
      <c r="BA4" s="116"/>
      <c r="BB4" s="86">
        <f t="shared" ref="BB4:BB22" si="3">IF(BA4&lt;&gt;"",BA4,IF(AV4&lt;&gt;"",AV4,""))</f>
        <v>44562</v>
      </c>
      <c r="BC4" s="167"/>
      <c r="BD4" s="59">
        <f>FLOOR(DAY(MINUTE(A1/38)/2+56)&amp;"/5/"&amp;A1,7)-34</f>
        <v>44668</v>
      </c>
      <c r="BG4" s="51">
        <f t="shared" ref="BG4:BG18" si="4">AN5</f>
        <v>0</v>
      </c>
      <c r="BH4" s="52"/>
      <c r="BI4" s="76"/>
      <c r="BJ4" s="76"/>
      <c r="BK4" s="76"/>
      <c r="BL4" s="77">
        <f>AN5</f>
        <v>0</v>
      </c>
      <c r="BM4" s="166"/>
      <c r="BN4" s="167"/>
      <c r="BO4" s="169"/>
      <c r="BP4" s="174"/>
      <c r="BQ4" s="167"/>
      <c r="BR4" s="176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</row>
    <row r="5" spans="1:91">
      <c r="A5" s="246"/>
      <c r="B5" s="64" t="s">
        <v>13</v>
      </c>
      <c r="C5" s="150" t="str">
        <f t="shared" si="1"/>
        <v/>
      </c>
      <c r="D5" s="151"/>
      <c r="E5" s="151"/>
      <c r="F5" s="151"/>
      <c r="G5" s="151"/>
      <c r="H5" s="151"/>
      <c r="I5" s="151"/>
      <c r="J5" s="151"/>
      <c r="K5" s="152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03">
        <f t="shared" si="2"/>
        <v>0</v>
      </c>
      <c r="AI5" s="39"/>
      <c r="AJ5" s="39"/>
      <c r="AK5" s="39"/>
      <c r="AL5" s="334">
        <f>A1-1</f>
        <v>2021</v>
      </c>
      <c r="AM5" s="81" t="s">
        <v>10</v>
      </c>
      <c r="AN5" s="112"/>
      <c r="AO5" s="70"/>
      <c r="AP5" s="70"/>
      <c r="AQ5" s="19">
        <v>45323</v>
      </c>
      <c r="AR5" s="39"/>
      <c r="AS5" s="40"/>
      <c r="AT5" s="277" t="s">
        <v>65</v>
      </c>
      <c r="AU5" s="278"/>
      <c r="AV5" s="285">
        <f>DATE(A1,1,2)</f>
        <v>44563</v>
      </c>
      <c r="AW5" s="286"/>
      <c r="AX5" s="286"/>
      <c r="AY5" s="287"/>
      <c r="AZ5" s="78" t="s">
        <v>64</v>
      </c>
      <c r="BA5" s="117"/>
      <c r="BB5" s="87">
        <f t="shared" si="3"/>
        <v>44563</v>
      </c>
      <c r="BC5" s="166"/>
      <c r="BG5" s="51">
        <f t="shared" si="4"/>
        <v>0</v>
      </c>
      <c r="BH5" s="52"/>
      <c r="BI5" s="76"/>
      <c r="BJ5" s="76"/>
      <c r="BK5" s="25">
        <f>AN5</f>
        <v>0</v>
      </c>
      <c r="BL5" s="77">
        <f>AN6</f>
        <v>0</v>
      </c>
      <c r="BM5" s="166"/>
      <c r="BN5" s="166"/>
      <c r="BO5" s="134"/>
      <c r="BP5" s="175"/>
      <c r="BQ5" s="177"/>
      <c r="BR5" s="178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</row>
    <row r="6" spans="1:91" ht="15" customHeight="1">
      <c r="A6" s="247"/>
      <c r="B6" s="60" t="s">
        <v>14</v>
      </c>
      <c r="C6" s="154" t="str">
        <f t="shared" si="1"/>
        <v/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04">
        <f t="shared" si="2"/>
        <v>0</v>
      </c>
      <c r="AI6" s="39"/>
      <c r="AJ6" s="39"/>
      <c r="AK6" s="39"/>
      <c r="AL6" s="335"/>
      <c r="AM6" s="81" t="s">
        <v>11</v>
      </c>
      <c r="AN6" s="113"/>
      <c r="AO6" s="70"/>
      <c r="AP6" s="70"/>
      <c r="AQ6" s="19">
        <v>45352</v>
      </c>
      <c r="AR6" s="39"/>
      <c r="AS6" s="40"/>
      <c r="AT6" s="277" t="s">
        <v>25</v>
      </c>
      <c r="AU6" s="278"/>
      <c r="AV6" s="285">
        <f>BD4-47</f>
        <v>44621</v>
      </c>
      <c r="AW6" s="286"/>
      <c r="AX6" s="286"/>
      <c r="AY6" s="287"/>
      <c r="AZ6" s="78" t="s">
        <v>64</v>
      </c>
      <c r="BA6" s="117"/>
      <c r="BB6" s="87">
        <f t="shared" si="3"/>
        <v>44621</v>
      </c>
      <c r="BC6" s="166"/>
      <c r="BG6" s="53">
        <f t="shared" si="4"/>
        <v>0</v>
      </c>
      <c r="BH6" s="23"/>
      <c r="BI6" s="75"/>
      <c r="BJ6" s="24">
        <f>AN5</f>
        <v>0</v>
      </c>
      <c r="BK6" s="24">
        <f>AN6</f>
        <v>0</v>
      </c>
      <c r="BL6" s="54">
        <f>AN7</f>
        <v>0</v>
      </c>
      <c r="BM6" s="166"/>
      <c r="BN6" s="166"/>
      <c r="BO6" s="134"/>
      <c r="BP6" s="173"/>
      <c r="BQ6" s="30" t="s">
        <v>77</v>
      </c>
      <c r="BR6" s="30" t="str">
        <f>AN4&amp;" - "&amp;AO4</f>
        <v>HE disponibles - HE prises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</row>
    <row r="7" spans="1:91" ht="15" customHeight="1" thickBot="1">
      <c r="A7" s="245" t="s">
        <v>2</v>
      </c>
      <c r="B7" s="12"/>
      <c r="C7" s="21">
        <f>IF(AND(MONTH(DATE($A$1,2,1))=MONTH(DATE($A$1,2,1)),ROW()=7),DATE($A$1,2,COLUMN()-2),"")</f>
        <v>44593</v>
      </c>
      <c r="D7" s="21">
        <f t="shared" ref="D7:AD7" si="5">IF(AND(MONTH(DATE($A$1,2,1))=MONTH(DATE($A$1,2,1)),ROW()=7),DATE($A$1,2,COLUMN()-2),"")</f>
        <v>44594</v>
      </c>
      <c r="E7" s="21">
        <f t="shared" si="5"/>
        <v>44595</v>
      </c>
      <c r="F7" s="21">
        <f t="shared" si="5"/>
        <v>44596</v>
      </c>
      <c r="G7" s="21">
        <f t="shared" si="5"/>
        <v>44597</v>
      </c>
      <c r="H7" s="21">
        <f t="shared" si="5"/>
        <v>44598</v>
      </c>
      <c r="I7" s="21">
        <f t="shared" si="5"/>
        <v>44599</v>
      </c>
      <c r="J7" s="21">
        <f t="shared" si="5"/>
        <v>44600</v>
      </c>
      <c r="K7" s="21">
        <f t="shared" si="5"/>
        <v>44601</v>
      </c>
      <c r="L7" s="21">
        <f t="shared" si="5"/>
        <v>44602</v>
      </c>
      <c r="M7" s="21">
        <f t="shared" si="5"/>
        <v>44603</v>
      </c>
      <c r="N7" s="21">
        <f t="shared" si="5"/>
        <v>44604</v>
      </c>
      <c r="O7" s="21">
        <f t="shared" si="5"/>
        <v>44605</v>
      </c>
      <c r="P7" s="21">
        <f t="shared" si="5"/>
        <v>44606</v>
      </c>
      <c r="Q7" s="21">
        <f t="shared" si="5"/>
        <v>44607</v>
      </c>
      <c r="R7" s="21">
        <f t="shared" si="5"/>
        <v>44608</v>
      </c>
      <c r="S7" s="21">
        <f t="shared" si="5"/>
        <v>44609</v>
      </c>
      <c r="T7" s="21">
        <f t="shared" si="5"/>
        <v>44610</v>
      </c>
      <c r="U7" s="21">
        <f t="shared" si="5"/>
        <v>44611</v>
      </c>
      <c r="V7" s="21">
        <f t="shared" si="5"/>
        <v>44612</v>
      </c>
      <c r="W7" s="21">
        <f t="shared" si="5"/>
        <v>44613</v>
      </c>
      <c r="X7" s="21">
        <f t="shared" si="5"/>
        <v>44614</v>
      </c>
      <c r="Y7" s="21">
        <f t="shared" si="5"/>
        <v>44615</v>
      </c>
      <c r="Z7" s="21">
        <f t="shared" si="5"/>
        <v>44616</v>
      </c>
      <c r="AA7" s="21">
        <f t="shared" si="5"/>
        <v>44617</v>
      </c>
      <c r="AB7" s="21">
        <f t="shared" si="5"/>
        <v>44618</v>
      </c>
      <c r="AC7" s="21">
        <f t="shared" si="5"/>
        <v>44619</v>
      </c>
      <c r="AD7" s="21">
        <f t="shared" si="5"/>
        <v>44620</v>
      </c>
      <c r="AE7" s="21" t="str">
        <f>IF(AND(MOD($A$1,4)=0,OR(MOD($A$1,100)&lt;&gt;0,MOD($A$1,400)=0)),DATE($A$1,2,29),"")</f>
        <v/>
      </c>
      <c r="AF7" s="21"/>
      <c r="AG7" s="44"/>
      <c r="AH7" s="105"/>
      <c r="AI7" s="39"/>
      <c r="AJ7" s="39"/>
      <c r="AK7" s="40"/>
      <c r="AL7" s="336"/>
      <c r="AM7" s="88" t="s">
        <v>12</v>
      </c>
      <c r="AN7" s="114"/>
      <c r="AO7" s="71"/>
      <c r="AP7" s="72"/>
      <c r="AQ7" s="22">
        <v>45383</v>
      </c>
      <c r="AR7" s="39"/>
      <c r="AS7" s="40"/>
      <c r="AT7" s="279" t="s">
        <v>27</v>
      </c>
      <c r="AU7" s="280"/>
      <c r="AV7" s="296">
        <f>BD4+1</f>
        <v>44669</v>
      </c>
      <c r="AW7" s="297"/>
      <c r="AX7" s="297"/>
      <c r="AY7" s="298"/>
      <c r="AZ7" s="163" t="s">
        <v>63</v>
      </c>
      <c r="BA7" s="118"/>
      <c r="BB7" s="86">
        <f t="shared" si="3"/>
        <v>44669</v>
      </c>
      <c r="BC7" s="166"/>
      <c r="BD7" s="18">
        <v>0.31666666666666665</v>
      </c>
      <c r="BG7" s="51">
        <f t="shared" si="4"/>
        <v>0</v>
      </c>
      <c r="BH7" s="55">
        <f>AH4</f>
        <v>0</v>
      </c>
      <c r="BI7" s="25">
        <f>IF(BJ6&gt;BH7,BJ6-BH7,0)</f>
        <v>0</v>
      </c>
      <c r="BJ7" s="26">
        <f t="shared" ref="BJ7:BJ9" si="6">IF(BI7=0,IF((BJ6+BK6)&gt;BH7,BJ6+BK6-BH7,0),BK6)</f>
        <v>0</v>
      </c>
      <c r="BK7" s="26">
        <f t="shared" ref="BK7:BK9" si="7">IF(BJ7=0,IF((BJ6+BK6+BL6)&gt;BH7,BJ6+BK6+BL6-BH7,0),BL6)</f>
        <v>0</v>
      </c>
      <c r="BL7" s="56">
        <f t="shared" ref="BL7:BL9" si="8">IF(BK7=0,IF((BJ6+BK6+BL6+BG7)&gt;BH7,BJ6+BK6+BL6+BG7-BH7,0),BG7)</f>
        <v>0</v>
      </c>
      <c r="BM7" s="39" t="s">
        <v>38</v>
      </c>
      <c r="BN7" s="166"/>
      <c r="BO7" s="134"/>
      <c r="BP7" s="173" t="s">
        <v>1</v>
      </c>
      <c r="BQ7" s="173">
        <f>SUM(AN5:AN7)-SUM(AO5:AO7)</f>
        <v>0</v>
      </c>
      <c r="BR7" s="173">
        <f>AN8-AP8</f>
        <v>0</v>
      </c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</row>
    <row r="8" spans="1:91" ht="15" customHeight="1">
      <c r="A8" s="246"/>
      <c r="B8" s="68" t="s">
        <v>15</v>
      </c>
      <c r="C8" s="148"/>
      <c r="D8" s="147"/>
      <c r="E8" s="147"/>
      <c r="F8" s="147"/>
      <c r="G8" s="147"/>
      <c r="H8" s="147"/>
      <c r="I8" s="147"/>
      <c r="J8" s="147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69"/>
      <c r="AG8" s="69"/>
      <c r="AH8" s="102">
        <f t="shared" si="2"/>
        <v>0</v>
      </c>
      <c r="AI8" s="39"/>
      <c r="AJ8" s="39"/>
      <c r="AK8" s="39"/>
      <c r="AL8" s="337">
        <f>A1</f>
        <v>2022</v>
      </c>
      <c r="AM8" s="81" t="s">
        <v>1</v>
      </c>
      <c r="AN8" s="113"/>
      <c r="AO8" s="70"/>
      <c r="AP8" s="70"/>
      <c r="AQ8" s="19">
        <v>45413</v>
      </c>
      <c r="AR8" s="39"/>
      <c r="AS8" s="39"/>
      <c r="AT8" s="279" t="s">
        <v>28</v>
      </c>
      <c r="AU8" s="280"/>
      <c r="AV8" s="296">
        <f>DATE(A1,5,1)</f>
        <v>44682</v>
      </c>
      <c r="AW8" s="297"/>
      <c r="AX8" s="297"/>
      <c r="AY8" s="298"/>
      <c r="AZ8" s="163" t="s">
        <v>63</v>
      </c>
      <c r="BA8" s="118"/>
      <c r="BB8" s="86">
        <f t="shared" si="3"/>
        <v>44682</v>
      </c>
      <c r="BC8" s="39"/>
      <c r="BD8" s="20" t="s">
        <v>49</v>
      </c>
      <c r="BG8" s="51">
        <f t="shared" si="4"/>
        <v>0</v>
      </c>
      <c r="BH8" s="55">
        <f>AH8</f>
        <v>0</v>
      </c>
      <c r="BI8" s="25">
        <f t="shared" ref="BI8:BI9" si="9">IF(BJ7&gt;BH8,BJ7-BH8,0)</f>
        <v>0</v>
      </c>
      <c r="BJ8" s="25">
        <f t="shared" si="6"/>
        <v>0</v>
      </c>
      <c r="BK8" s="25">
        <f t="shared" si="7"/>
        <v>0</v>
      </c>
      <c r="BL8" s="77">
        <f t="shared" si="8"/>
        <v>0</v>
      </c>
      <c r="BO8" s="99"/>
      <c r="BP8" s="173" t="s">
        <v>2</v>
      </c>
      <c r="BQ8" s="173">
        <f t="shared" ref="BQ8:BQ18" si="10">SUM(AN6:AN8)-SUM(AO6:AO8)</f>
        <v>0</v>
      </c>
      <c r="BR8" s="173">
        <f t="shared" ref="BR8:BR18" si="11">AN9-AP9</f>
        <v>0</v>
      </c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</row>
    <row r="9" spans="1:91" ht="15" customHeight="1">
      <c r="A9" s="246"/>
      <c r="B9" s="64" t="s">
        <v>13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64"/>
      <c r="AG9" s="64"/>
      <c r="AH9" s="103">
        <f t="shared" si="2"/>
        <v>0</v>
      </c>
      <c r="AI9" s="39"/>
      <c r="AJ9" s="39"/>
      <c r="AK9" s="39"/>
      <c r="AL9" s="335"/>
      <c r="AM9" s="81" t="s">
        <v>2</v>
      </c>
      <c r="AN9" s="113"/>
      <c r="AO9" s="70"/>
      <c r="AP9" s="70"/>
      <c r="AQ9" s="19">
        <v>45444</v>
      </c>
      <c r="AR9" s="130"/>
      <c r="AS9" s="39"/>
      <c r="AT9" s="279" t="s">
        <v>29</v>
      </c>
      <c r="AU9" s="280"/>
      <c r="AV9" s="296">
        <f>BD4+39</f>
        <v>44707</v>
      </c>
      <c r="AW9" s="297"/>
      <c r="AX9" s="297"/>
      <c r="AY9" s="298"/>
      <c r="AZ9" s="163" t="s">
        <v>63</v>
      </c>
      <c r="BA9" s="118"/>
      <c r="BB9" s="86">
        <f t="shared" si="3"/>
        <v>44707</v>
      </c>
      <c r="BC9" s="39"/>
      <c r="BD9" s="20" t="s">
        <v>50</v>
      </c>
      <c r="BG9" s="51">
        <f t="shared" si="4"/>
        <v>0</v>
      </c>
      <c r="BH9" s="55">
        <f>AH12</f>
        <v>0</v>
      </c>
      <c r="BI9" s="25">
        <f t="shared" si="9"/>
        <v>0</v>
      </c>
      <c r="BJ9" s="25">
        <f t="shared" si="6"/>
        <v>0</v>
      </c>
      <c r="BK9" s="25">
        <f t="shared" si="7"/>
        <v>0</v>
      </c>
      <c r="BL9" s="77">
        <f t="shared" si="8"/>
        <v>0</v>
      </c>
      <c r="BO9" s="99"/>
      <c r="BP9" s="173" t="s">
        <v>3</v>
      </c>
      <c r="BQ9" s="173">
        <f t="shared" si="10"/>
        <v>0</v>
      </c>
      <c r="BR9" s="173">
        <f t="shared" si="11"/>
        <v>0</v>
      </c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</row>
    <row r="10" spans="1:91" ht="15" customHeight="1">
      <c r="A10" s="247"/>
      <c r="B10" s="60" t="s">
        <v>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60"/>
      <c r="AG10" s="60"/>
      <c r="AH10" s="106">
        <f t="shared" si="2"/>
        <v>0</v>
      </c>
      <c r="AI10" s="39"/>
      <c r="AJ10" s="40"/>
      <c r="AK10" s="40"/>
      <c r="AL10" s="335"/>
      <c r="AM10" s="81" t="s">
        <v>3</v>
      </c>
      <c r="AN10" s="113"/>
      <c r="AO10" s="70"/>
      <c r="AP10" s="70"/>
      <c r="AQ10" s="19">
        <v>45474</v>
      </c>
      <c r="AR10" s="39"/>
      <c r="AS10" s="39"/>
      <c r="AT10" s="279" t="s">
        <v>31</v>
      </c>
      <c r="AU10" s="280"/>
      <c r="AV10" s="296">
        <f>BD4+50</f>
        <v>44718</v>
      </c>
      <c r="AW10" s="297"/>
      <c r="AX10" s="297"/>
      <c r="AY10" s="298"/>
      <c r="AZ10" s="163" t="s">
        <v>63</v>
      </c>
      <c r="BA10" s="118"/>
      <c r="BB10" s="86">
        <f t="shared" si="3"/>
        <v>44718</v>
      </c>
      <c r="BC10" s="39"/>
      <c r="BD10" s="98"/>
      <c r="BG10" s="51">
        <f t="shared" si="4"/>
        <v>0</v>
      </c>
      <c r="BH10" s="55">
        <f>AH16</f>
        <v>0</v>
      </c>
      <c r="BI10" s="25">
        <f>IF(BJ9&gt;BH10,BJ9-BH10,0)</f>
        <v>0</v>
      </c>
      <c r="BJ10" s="25">
        <f>IF(BI10=0,IF((BJ9+BK9)&gt;BH10,BJ9+BK9-BH10,0),BK9)</f>
        <v>0</v>
      </c>
      <c r="BK10" s="25">
        <f>IF(BJ10=0,IF((BJ9+BK9+BL9)&gt;BH10,BJ9+BK9+BL9-BH10,0),BL9)</f>
        <v>0</v>
      </c>
      <c r="BL10" s="77">
        <f>IF(BK10=0,IF((BJ9+BK9+BL9+BG10)&gt;BH10,BJ9+BK9+BL9+BG10-BH10,0),BG10)</f>
        <v>0</v>
      </c>
      <c r="BO10" s="99"/>
      <c r="BP10" s="173" t="s">
        <v>4</v>
      </c>
      <c r="BQ10" s="173">
        <f t="shared" si="10"/>
        <v>0</v>
      </c>
      <c r="BR10" s="173">
        <f t="shared" si="11"/>
        <v>0</v>
      </c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</row>
    <row r="11" spans="1:91" ht="15" customHeight="1">
      <c r="A11" s="245" t="s">
        <v>3</v>
      </c>
      <c r="B11" s="13"/>
      <c r="C11" s="27">
        <f>IF(AND(MONTH(DATE($A$1,3,1))=MONTH(DATE($A$1,3,1)),ROW()=11),DATE($A$1,3,COLUMN()-2),"")</f>
        <v>44621</v>
      </c>
      <c r="D11" s="27">
        <f t="shared" ref="D11:AG11" si="12">IF(AND(MONTH(DATE($A$1,3,1))=MONTH(DATE($A$1,3,1)),ROW()=11),DATE($A$1,3,COLUMN()-2),"")</f>
        <v>44622</v>
      </c>
      <c r="E11" s="27">
        <f t="shared" si="12"/>
        <v>44623</v>
      </c>
      <c r="F11" s="27">
        <f t="shared" si="12"/>
        <v>44624</v>
      </c>
      <c r="G11" s="27">
        <f t="shared" si="12"/>
        <v>44625</v>
      </c>
      <c r="H11" s="27">
        <f t="shared" si="12"/>
        <v>44626</v>
      </c>
      <c r="I11" s="27">
        <f t="shared" si="12"/>
        <v>44627</v>
      </c>
      <c r="J11" s="27">
        <f t="shared" si="12"/>
        <v>44628</v>
      </c>
      <c r="K11" s="27">
        <f t="shared" si="12"/>
        <v>44629</v>
      </c>
      <c r="L11" s="27">
        <f t="shared" si="12"/>
        <v>44630</v>
      </c>
      <c r="M11" s="27">
        <f t="shared" si="12"/>
        <v>44631</v>
      </c>
      <c r="N11" s="27">
        <f t="shared" si="12"/>
        <v>44632</v>
      </c>
      <c r="O11" s="27">
        <f t="shared" si="12"/>
        <v>44633</v>
      </c>
      <c r="P11" s="27">
        <f t="shared" si="12"/>
        <v>44634</v>
      </c>
      <c r="Q11" s="27">
        <f t="shared" si="12"/>
        <v>44635</v>
      </c>
      <c r="R11" s="27">
        <f t="shared" si="12"/>
        <v>44636</v>
      </c>
      <c r="S11" s="27">
        <f t="shared" si="12"/>
        <v>44637</v>
      </c>
      <c r="T11" s="27">
        <f t="shared" si="12"/>
        <v>44638</v>
      </c>
      <c r="U11" s="27">
        <f t="shared" si="12"/>
        <v>44639</v>
      </c>
      <c r="V11" s="27">
        <f t="shared" si="12"/>
        <v>44640</v>
      </c>
      <c r="W11" s="27">
        <f t="shared" si="12"/>
        <v>44641</v>
      </c>
      <c r="X11" s="27">
        <f t="shared" si="12"/>
        <v>44642</v>
      </c>
      <c r="Y11" s="27">
        <f t="shared" si="12"/>
        <v>44643</v>
      </c>
      <c r="Z11" s="27">
        <f t="shared" si="12"/>
        <v>44644</v>
      </c>
      <c r="AA11" s="27">
        <f t="shared" si="12"/>
        <v>44645</v>
      </c>
      <c r="AB11" s="27">
        <f t="shared" si="12"/>
        <v>44646</v>
      </c>
      <c r="AC11" s="27">
        <f t="shared" si="12"/>
        <v>44647</v>
      </c>
      <c r="AD11" s="27">
        <f t="shared" si="12"/>
        <v>44648</v>
      </c>
      <c r="AE11" s="27">
        <f t="shared" si="12"/>
        <v>44649</v>
      </c>
      <c r="AF11" s="27">
        <f t="shared" si="12"/>
        <v>44650</v>
      </c>
      <c r="AG11" s="27">
        <f t="shared" si="12"/>
        <v>44651</v>
      </c>
      <c r="AH11" s="101"/>
      <c r="AI11" s="39"/>
      <c r="AJ11" s="40"/>
      <c r="AK11" s="40"/>
      <c r="AL11" s="335"/>
      <c r="AM11" s="81" t="s">
        <v>4</v>
      </c>
      <c r="AN11" s="113"/>
      <c r="AO11" s="70"/>
      <c r="AP11" s="70"/>
      <c r="AQ11" s="19">
        <v>45505</v>
      </c>
      <c r="AR11" s="39"/>
      <c r="AS11" s="39"/>
      <c r="AT11" s="279" t="s">
        <v>32</v>
      </c>
      <c r="AU11" s="280"/>
      <c r="AV11" s="296">
        <f>DATE(A1,7,21)</f>
        <v>44763</v>
      </c>
      <c r="AW11" s="297"/>
      <c r="AX11" s="297"/>
      <c r="AY11" s="298"/>
      <c r="AZ11" s="163" t="s">
        <v>63</v>
      </c>
      <c r="BA11" s="118"/>
      <c r="BB11" s="86">
        <f t="shared" si="3"/>
        <v>44763</v>
      </c>
      <c r="BC11" s="39"/>
      <c r="BG11" s="51">
        <f t="shared" si="4"/>
        <v>0</v>
      </c>
      <c r="BH11" s="55">
        <f>AH20</f>
        <v>0</v>
      </c>
      <c r="BI11" s="25">
        <f>IF(BJ10&gt;BH11,BJ10-BH11,0)</f>
        <v>0</v>
      </c>
      <c r="BJ11" s="25">
        <f>IF(BI11=0,IF((BJ10+BK10)&gt;BH11,BJ10+BK10-BH11,0),BK10)</f>
        <v>0</v>
      </c>
      <c r="BK11" s="25">
        <f>IF(BJ11=0,IF((BJ10+BK10+BL10)&gt;BH11,BJ10+BK10+BL10-BH11,0),BL10)</f>
        <v>0</v>
      </c>
      <c r="BL11" s="77">
        <f>IF(BK11=0,IF((BJ10+BK10+BL10+BG11)&gt;BH11,BJ10+BK10+BL10+BG11-BH11,0),BG11)</f>
        <v>0</v>
      </c>
      <c r="BO11" s="99"/>
      <c r="BP11" s="173" t="s">
        <v>5</v>
      </c>
      <c r="BQ11" s="173">
        <f t="shared" si="10"/>
        <v>0</v>
      </c>
      <c r="BR11" s="173">
        <f t="shared" si="11"/>
        <v>0</v>
      </c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</row>
    <row r="12" spans="1:91" ht="15" customHeight="1">
      <c r="A12" s="246"/>
      <c r="B12" s="68" t="s">
        <v>15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02">
        <f t="shared" si="2"/>
        <v>0</v>
      </c>
      <c r="AI12" s="39"/>
      <c r="AJ12" s="92"/>
      <c r="AK12" s="93"/>
      <c r="AL12" s="335"/>
      <c r="AM12" s="81" t="s">
        <v>5</v>
      </c>
      <c r="AN12" s="113"/>
      <c r="AO12" s="70"/>
      <c r="AP12" s="70"/>
      <c r="AQ12" s="19">
        <v>45536</v>
      </c>
      <c r="AR12" s="39"/>
      <c r="AS12" s="39"/>
      <c r="AT12" s="279" t="s">
        <v>33</v>
      </c>
      <c r="AU12" s="280"/>
      <c r="AV12" s="296">
        <f>DATE(A1,8,15)</f>
        <v>44788</v>
      </c>
      <c r="AW12" s="297"/>
      <c r="AX12" s="297"/>
      <c r="AY12" s="298"/>
      <c r="AZ12" s="163" t="s">
        <v>63</v>
      </c>
      <c r="BA12" s="118"/>
      <c r="BB12" s="86">
        <f t="shared" si="3"/>
        <v>44788</v>
      </c>
      <c r="BC12" s="39"/>
      <c r="BG12" s="51">
        <f t="shared" si="4"/>
        <v>0</v>
      </c>
      <c r="BH12" s="55">
        <f>AH24</f>
        <v>0</v>
      </c>
      <c r="BI12" s="25">
        <f>IF(BJ11&gt;BH12,BJ11-BH12,0)</f>
        <v>0</v>
      </c>
      <c r="BJ12" s="25">
        <f>IF(BI12=0,IF((BJ11+BK11)&gt;BH12,BJ11+BK11-BH12,0),BK11)</f>
        <v>0</v>
      </c>
      <c r="BK12" s="25">
        <f>IF(BJ12=0,IF((BJ11+BK11+BL11)&gt;BH12,BJ11+BK11+BL11-BH12,0),BL11)</f>
        <v>0</v>
      </c>
      <c r="BL12" s="77">
        <f>IF(BK12=0,IF((BJ11+BK11+BL11+BG12)&gt;BH12,BJ11+BK11+BL11+BG12-BH12,0),BG12)</f>
        <v>0</v>
      </c>
      <c r="BO12" s="99"/>
      <c r="BP12" s="173" t="s">
        <v>6</v>
      </c>
      <c r="BQ12" s="173">
        <f t="shared" si="10"/>
        <v>0</v>
      </c>
      <c r="BR12" s="173" t="e">
        <f t="shared" si="11"/>
        <v>#VALUE!</v>
      </c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</row>
    <row r="13" spans="1:91" ht="15" customHeight="1">
      <c r="A13" s="246"/>
      <c r="B13" s="64" t="s">
        <v>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03">
        <f t="shared" si="2"/>
        <v>0</v>
      </c>
      <c r="AI13" s="39"/>
      <c r="AJ13" s="92"/>
      <c r="AK13" s="93"/>
      <c r="AL13" s="335"/>
      <c r="AM13" s="81" t="s">
        <v>6</v>
      </c>
      <c r="AN13" s="113"/>
      <c r="AO13" s="70" t="str">
        <f>IF(AP13="","",AN13-AP13)</f>
        <v/>
      </c>
      <c r="AP13" s="70" t="str">
        <f t="shared" ref="AP13:AP19" si="13">IF(AN13="","",BI15)</f>
        <v/>
      </c>
      <c r="AQ13" s="19">
        <v>45566</v>
      </c>
      <c r="AR13" s="39"/>
      <c r="AS13" s="39"/>
      <c r="AT13" s="277" t="s">
        <v>34</v>
      </c>
      <c r="AU13" s="278"/>
      <c r="AV13" s="285">
        <f>DATE(A1,9,27)</f>
        <v>44831</v>
      </c>
      <c r="AW13" s="286"/>
      <c r="AX13" s="286"/>
      <c r="AY13" s="287"/>
      <c r="AZ13" s="78" t="s">
        <v>64</v>
      </c>
      <c r="BA13" s="117"/>
      <c r="BB13" s="87">
        <f t="shared" si="3"/>
        <v>44831</v>
      </c>
      <c r="BC13" s="39"/>
      <c r="BG13" s="51">
        <f t="shared" si="4"/>
        <v>0</v>
      </c>
      <c r="BH13" s="55">
        <f>AH28</f>
        <v>0</v>
      </c>
      <c r="BI13" s="25">
        <f>IF(BJ12&gt;BH13,BJ12-BH13,0)</f>
        <v>0</v>
      </c>
      <c r="BJ13" s="25">
        <f t="shared" ref="BJ13:BJ18" si="14">IF(BI13=0,IF((BJ12+BK12)&gt;BH13,BJ12+BK12-BH13,0),BK12)</f>
        <v>0</v>
      </c>
      <c r="BK13" s="25">
        <f>IF(BJ13=0,IF((BJ12+BK12+BL12)&gt;BH13,BJ12+BK12+BL12-BH13,0),BL12)</f>
        <v>0</v>
      </c>
      <c r="BL13" s="77">
        <f t="shared" ref="BL13:BL18" si="15">IF(BK13=0,IF((BJ12+BK12+BL12+BG13)&gt;BH13,BJ12+BK12+BL12+BG13-BH13,0),BG13)</f>
        <v>0</v>
      </c>
      <c r="BM13" s="166" t="s">
        <v>39</v>
      </c>
      <c r="BO13" s="99"/>
      <c r="BP13" s="173" t="s">
        <v>7</v>
      </c>
      <c r="BQ13" s="173">
        <f t="shared" si="10"/>
        <v>0</v>
      </c>
      <c r="BR13" s="173" t="e">
        <f t="shared" si="11"/>
        <v>#VALUE!</v>
      </c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</row>
    <row r="14" spans="1:91" ht="15" customHeight="1">
      <c r="A14" s="247"/>
      <c r="B14" s="60" t="s">
        <v>14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06">
        <f t="shared" si="2"/>
        <v>0</v>
      </c>
      <c r="AI14" s="39"/>
      <c r="AJ14" s="40"/>
      <c r="AK14" s="40"/>
      <c r="AL14" s="335"/>
      <c r="AM14" s="81" t="s">
        <v>7</v>
      </c>
      <c r="AN14" s="113"/>
      <c r="AO14" s="70" t="str">
        <f t="shared" ref="AO14:AO19" si="16">IF(AP14="","",AN14-AP14)</f>
        <v/>
      </c>
      <c r="AP14" s="70" t="str">
        <f t="shared" si="13"/>
        <v/>
      </c>
      <c r="AQ14" s="19">
        <v>45597</v>
      </c>
      <c r="AR14" s="39"/>
      <c r="AS14" s="39"/>
      <c r="AT14" s="279" t="s">
        <v>35</v>
      </c>
      <c r="AU14" s="280"/>
      <c r="AV14" s="296">
        <f>DATE(A1,11,1)</f>
        <v>44866</v>
      </c>
      <c r="AW14" s="297"/>
      <c r="AX14" s="297"/>
      <c r="AY14" s="298"/>
      <c r="AZ14" s="163" t="s">
        <v>63</v>
      </c>
      <c r="BA14" s="118"/>
      <c r="BB14" s="86">
        <f t="shared" si="3"/>
        <v>44866</v>
      </c>
      <c r="BC14" s="166"/>
      <c r="BG14" s="51">
        <f t="shared" si="4"/>
        <v>0</v>
      </c>
      <c r="BH14" s="55">
        <f>AH32</f>
        <v>0</v>
      </c>
      <c r="BI14" s="25">
        <f>IF(BJ13&gt;BH14,BJ13-BH14,0)</f>
        <v>0</v>
      </c>
      <c r="BJ14" s="25">
        <f t="shared" si="14"/>
        <v>0</v>
      </c>
      <c r="BK14" s="25">
        <f t="shared" ref="BK14:BK18" si="17">IF(BJ14=0,IF((BJ13+BK13+BL13)&gt;BH14,BJ13+BK13+BL13-BH14,0),BL13)</f>
        <v>0</v>
      </c>
      <c r="BL14" s="77">
        <f t="shared" si="15"/>
        <v>0</v>
      </c>
      <c r="BM14" s="166"/>
      <c r="BN14" s="166"/>
      <c r="BO14" s="134"/>
      <c r="BP14" s="173" t="s">
        <v>8</v>
      </c>
      <c r="BQ14" s="173">
        <f t="shared" si="10"/>
        <v>0</v>
      </c>
      <c r="BR14" s="173" t="e">
        <f t="shared" si="11"/>
        <v>#VALUE!</v>
      </c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</row>
    <row r="15" spans="1:91" ht="15" customHeight="1">
      <c r="A15" s="245" t="s">
        <v>4</v>
      </c>
      <c r="B15" s="13"/>
      <c r="C15" s="27">
        <f>IF(AND(MONTH(DATE($A$1,4,1))=MONTH(DATE($A$1,4,1)),ROW()=15),DATE($A$1,4,COLUMN()-2),"")</f>
        <v>44652</v>
      </c>
      <c r="D15" s="27">
        <f t="shared" ref="D15:AF15" si="18">IF(AND(MONTH(DATE($A$1,4,1))=MONTH(DATE($A$1,4,1)),ROW()=15),DATE($A$1,4,COLUMN()-2),"")</f>
        <v>44653</v>
      </c>
      <c r="E15" s="27">
        <f t="shared" si="18"/>
        <v>44654</v>
      </c>
      <c r="F15" s="27">
        <f t="shared" si="18"/>
        <v>44655</v>
      </c>
      <c r="G15" s="27">
        <f t="shared" si="18"/>
        <v>44656</v>
      </c>
      <c r="H15" s="27">
        <f t="shared" si="18"/>
        <v>44657</v>
      </c>
      <c r="I15" s="27">
        <f t="shared" si="18"/>
        <v>44658</v>
      </c>
      <c r="J15" s="27">
        <f t="shared" si="18"/>
        <v>44659</v>
      </c>
      <c r="K15" s="27">
        <f t="shared" si="18"/>
        <v>44660</v>
      </c>
      <c r="L15" s="27">
        <f t="shared" si="18"/>
        <v>44661</v>
      </c>
      <c r="M15" s="27">
        <f t="shared" si="18"/>
        <v>44662</v>
      </c>
      <c r="N15" s="27">
        <f t="shared" si="18"/>
        <v>44663</v>
      </c>
      <c r="O15" s="27">
        <f t="shared" si="18"/>
        <v>44664</v>
      </c>
      <c r="P15" s="27">
        <f t="shared" si="18"/>
        <v>44665</v>
      </c>
      <c r="Q15" s="27">
        <f t="shared" si="18"/>
        <v>44666</v>
      </c>
      <c r="R15" s="27">
        <f t="shared" si="18"/>
        <v>44667</v>
      </c>
      <c r="S15" s="27">
        <f t="shared" si="18"/>
        <v>44668</v>
      </c>
      <c r="T15" s="27">
        <f t="shared" si="18"/>
        <v>44669</v>
      </c>
      <c r="U15" s="27">
        <f t="shared" si="18"/>
        <v>44670</v>
      </c>
      <c r="V15" s="27">
        <f t="shared" si="18"/>
        <v>44671</v>
      </c>
      <c r="W15" s="27">
        <f t="shared" si="18"/>
        <v>44672</v>
      </c>
      <c r="X15" s="27">
        <f t="shared" si="18"/>
        <v>44673</v>
      </c>
      <c r="Y15" s="27">
        <f t="shared" si="18"/>
        <v>44674</v>
      </c>
      <c r="Z15" s="27">
        <f t="shared" si="18"/>
        <v>44675</v>
      </c>
      <c r="AA15" s="27">
        <f t="shared" si="18"/>
        <v>44676</v>
      </c>
      <c r="AB15" s="27">
        <f t="shared" si="18"/>
        <v>44677</v>
      </c>
      <c r="AC15" s="27">
        <f t="shared" si="18"/>
        <v>44678</v>
      </c>
      <c r="AD15" s="27">
        <f t="shared" si="18"/>
        <v>44679</v>
      </c>
      <c r="AE15" s="27">
        <f t="shared" si="18"/>
        <v>44680</v>
      </c>
      <c r="AF15" s="27">
        <f t="shared" si="18"/>
        <v>44681</v>
      </c>
      <c r="AG15" s="28"/>
      <c r="AH15" s="101"/>
      <c r="AI15" s="39"/>
      <c r="AJ15" s="40"/>
      <c r="AK15" s="40"/>
      <c r="AL15" s="335"/>
      <c r="AM15" s="81" t="s">
        <v>8</v>
      </c>
      <c r="AN15" s="113"/>
      <c r="AO15" s="70" t="str">
        <f t="shared" si="16"/>
        <v/>
      </c>
      <c r="AP15" s="70" t="str">
        <f t="shared" si="13"/>
        <v/>
      </c>
      <c r="AQ15" s="19">
        <v>45627</v>
      </c>
      <c r="AR15" s="39"/>
      <c r="AS15" s="39"/>
      <c r="AT15" s="277" t="s">
        <v>66</v>
      </c>
      <c r="AU15" s="278"/>
      <c r="AV15" s="285">
        <f>DATE(A1,11,2)</f>
        <v>44867</v>
      </c>
      <c r="AW15" s="286"/>
      <c r="AX15" s="286"/>
      <c r="AY15" s="287"/>
      <c r="AZ15" s="78" t="s">
        <v>64</v>
      </c>
      <c r="BA15" s="117"/>
      <c r="BB15" s="87">
        <f t="shared" si="3"/>
        <v>44867</v>
      </c>
      <c r="BC15" s="166"/>
      <c r="BG15" s="51">
        <f t="shared" si="4"/>
        <v>0</v>
      </c>
      <c r="BH15" s="55">
        <f>AH36</f>
        <v>0</v>
      </c>
      <c r="BI15" s="25">
        <f t="shared" ref="BI15:BI16" si="19">IF(BJ14&gt;BH15,BJ14-BH15,0)</f>
        <v>0</v>
      </c>
      <c r="BJ15" s="25">
        <f t="shared" si="14"/>
        <v>0</v>
      </c>
      <c r="BK15" s="25">
        <f>IF(BJ15=0,IF((BJ14+BK14+BL14)&gt;BH15,BJ14+BK14+BL14-BH15,0),BL14)</f>
        <v>0</v>
      </c>
      <c r="BL15" s="77">
        <f>IF(BK15=0,IF((BJ14+BK14+BL14+BG15)&gt;BH15,BJ14+BK14+BL14+BG15-BH15,0),BG15)</f>
        <v>0</v>
      </c>
      <c r="BM15" s="166"/>
      <c r="BN15" s="166"/>
      <c r="BO15" s="134"/>
      <c r="BP15" s="173" t="s">
        <v>9</v>
      </c>
      <c r="BQ15" s="173">
        <f t="shared" si="10"/>
        <v>0</v>
      </c>
      <c r="BR15" s="173" t="e">
        <f t="shared" si="11"/>
        <v>#VALUE!</v>
      </c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</row>
    <row r="16" spans="1:91" ht="15" customHeight="1">
      <c r="A16" s="246"/>
      <c r="B16" s="68" t="s">
        <v>15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68"/>
      <c r="AH16" s="102">
        <f>SUM(C16:AG16)</f>
        <v>0</v>
      </c>
      <c r="AI16" s="39"/>
      <c r="AJ16" s="92"/>
      <c r="AK16" s="93"/>
      <c r="AL16" s="335"/>
      <c r="AM16" s="81" t="s">
        <v>9</v>
      </c>
      <c r="AN16" s="113"/>
      <c r="AO16" s="70" t="str">
        <f t="shared" si="16"/>
        <v/>
      </c>
      <c r="AP16" s="70" t="str">
        <f t="shared" si="13"/>
        <v/>
      </c>
      <c r="AQ16" s="19">
        <v>45292</v>
      </c>
      <c r="AR16" s="39"/>
      <c r="AS16" s="39"/>
      <c r="AT16" s="279" t="s">
        <v>36</v>
      </c>
      <c r="AU16" s="280"/>
      <c r="AV16" s="296">
        <f>DATE(A1,11,11)</f>
        <v>44876</v>
      </c>
      <c r="AW16" s="297"/>
      <c r="AX16" s="297"/>
      <c r="AY16" s="298"/>
      <c r="AZ16" s="163" t="s">
        <v>63</v>
      </c>
      <c r="BA16" s="118"/>
      <c r="BB16" s="86">
        <f t="shared" si="3"/>
        <v>44876</v>
      </c>
      <c r="BC16" s="166"/>
      <c r="BG16" s="51">
        <f t="shared" si="4"/>
        <v>0</v>
      </c>
      <c r="BH16" s="55">
        <f>AH40</f>
        <v>0</v>
      </c>
      <c r="BI16" s="25">
        <f t="shared" si="19"/>
        <v>0</v>
      </c>
      <c r="BJ16" s="25">
        <f t="shared" si="14"/>
        <v>0</v>
      </c>
      <c r="BK16" s="25">
        <f t="shared" si="17"/>
        <v>0</v>
      </c>
      <c r="BL16" s="77">
        <f t="shared" si="15"/>
        <v>0</v>
      </c>
      <c r="BM16" s="166"/>
      <c r="BN16" s="166"/>
      <c r="BO16" s="134"/>
      <c r="BP16" s="173" t="s">
        <v>10</v>
      </c>
      <c r="BQ16" s="173">
        <f t="shared" si="10"/>
        <v>0</v>
      </c>
      <c r="BR16" s="173" t="e">
        <f t="shared" si="11"/>
        <v>#VALUE!</v>
      </c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</row>
    <row r="17" spans="1:91" ht="15" customHeight="1">
      <c r="A17" s="246"/>
      <c r="B17" s="64" t="s">
        <v>13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64"/>
      <c r="AH17" s="103">
        <f t="shared" ref="AH17:AH49" si="20">SUM(C17:AG17)</f>
        <v>0</v>
      </c>
      <c r="AI17" s="39"/>
      <c r="AJ17" s="92"/>
      <c r="AK17" s="93"/>
      <c r="AL17" s="335"/>
      <c r="AM17" s="81" t="s">
        <v>10</v>
      </c>
      <c r="AN17" s="113"/>
      <c r="AO17" s="70" t="str">
        <f t="shared" si="16"/>
        <v/>
      </c>
      <c r="AP17" s="70" t="str">
        <f t="shared" si="13"/>
        <v/>
      </c>
      <c r="AQ17" s="19">
        <v>45323</v>
      </c>
      <c r="AR17" s="39"/>
      <c r="AS17" s="39"/>
      <c r="AT17" s="277" t="s">
        <v>67</v>
      </c>
      <c r="AU17" s="278"/>
      <c r="AV17" s="285">
        <f>DATE(A1,11,15)</f>
        <v>44880</v>
      </c>
      <c r="AW17" s="286"/>
      <c r="AX17" s="286"/>
      <c r="AY17" s="287"/>
      <c r="AZ17" s="78" t="s">
        <v>64</v>
      </c>
      <c r="BA17" s="117"/>
      <c r="BB17" s="87">
        <f t="shared" si="3"/>
        <v>44880</v>
      </c>
      <c r="BC17" s="166"/>
      <c r="BG17" s="51">
        <f t="shared" si="4"/>
        <v>0</v>
      </c>
      <c r="BH17" s="55">
        <f>AH44</f>
        <v>0</v>
      </c>
      <c r="BI17" s="25">
        <f>IF(BJ16&gt;BH17,BJ16-BH17,0)</f>
        <v>0</v>
      </c>
      <c r="BJ17" s="25">
        <f t="shared" si="14"/>
        <v>0</v>
      </c>
      <c r="BK17" s="25">
        <f t="shared" si="17"/>
        <v>0</v>
      </c>
      <c r="BL17" s="77">
        <f t="shared" si="15"/>
        <v>0</v>
      </c>
      <c r="BM17" s="166"/>
      <c r="BN17" s="166"/>
      <c r="BO17" s="134"/>
      <c r="BP17" s="173" t="s">
        <v>11</v>
      </c>
      <c r="BQ17" s="173">
        <f t="shared" si="10"/>
        <v>0</v>
      </c>
      <c r="BR17" s="173" t="e">
        <f t="shared" si="11"/>
        <v>#VALUE!</v>
      </c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</row>
    <row r="18" spans="1:91" ht="15" customHeight="1">
      <c r="A18" s="247"/>
      <c r="B18" s="60" t="s">
        <v>14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60"/>
      <c r="AH18" s="106">
        <f t="shared" si="20"/>
        <v>0</v>
      </c>
      <c r="AI18" s="39"/>
      <c r="AJ18" s="39"/>
      <c r="AK18" s="39"/>
      <c r="AL18" s="335"/>
      <c r="AM18" s="81" t="s">
        <v>11</v>
      </c>
      <c r="AN18" s="113"/>
      <c r="AO18" s="70" t="str">
        <f t="shared" si="16"/>
        <v/>
      </c>
      <c r="AP18" s="70" t="str">
        <f t="shared" si="13"/>
        <v/>
      </c>
      <c r="AQ18" s="19">
        <v>45352</v>
      </c>
      <c r="AR18" s="39"/>
      <c r="AS18" s="39"/>
      <c r="AT18" s="279" t="s">
        <v>37</v>
      </c>
      <c r="AU18" s="280"/>
      <c r="AV18" s="296">
        <f>DATE(A1,12,25)</f>
        <v>44920</v>
      </c>
      <c r="AW18" s="297"/>
      <c r="AX18" s="297"/>
      <c r="AY18" s="298"/>
      <c r="AZ18" s="163" t="s">
        <v>63</v>
      </c>
      <c r="BA18" s="118"/>
      <c r="BB18" s="86">
        <f t="shared" si="3"/>
        <v>44920</v>
      </c>
      <c r="BC18" s="166"/>
      <c r="BG18" s="53">
        <f t="shared" si="4"/>
        <v>0</v>
      </c>
      <c r="BH18" s="57">
        <f>AH48</f>
        <v>0</v>
      </c>
      <c r="BI18" s="24">
        <f>IF(BJ17&gt;BH18,BJ17-BH18,0)</f>
        <v>0</v>
      </c>
      <c r="BJ18" s="24">
        <f t="shared" si="14"/>
        <v>0</v>
      </c>
      <c r="BK18" s="24">
        <f t="shared" si="17"/>
        <v>0</v>
      </c>
      <c r="BL18" s="54">
        <f t="shared" si="15"/>
        <v>0</v>
      </c>
      <c r="BM18" s="166"/>
      <c r="BN18" s="166"/>
      <c r="BO18" s="134"/>
      <c r="BP18" s="173" t="s">
        <v>12</v>
      </c>
      <c r="BQ18" s="173">
        <f t="shared" si="10"/>
        <v>0</v>
      </c>
      <c r="BR18" s="173" t="e">
        <f t="shared" si="11"/>
        <v>#VALUE!</v>
      </c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</row>
    <row r="19" spans="1:91" ht="15" customHeight="1" thickBot="1">
      <c r="A19" s="245" t="s">
        <v>5</v>
      </c>
      <c r="B19" s="13"/>
      <c r="C19" s="27">
        <f>IF(AND(MONTH(DATE($A$1,5,1))=MONTH(DATE($A$1,5,1)),ROW()=19),DATE($A$1,5,COLUMN()-2),"")</f>
        <v>44682</v>
      </c>
      <c r="D19" s="27">
        <f t="shared" ref="D19:AG19" si="21">IF(AND(MONTH(DATE($A$1,5,1))=MONTH(DATE($A$1,5,1)),ROW()=19),DATE($A$1,5,COLUMN()-2),"")</f>
        <v>44683</v>
      </c>
      <c r="E19" s="27">
        <f t="shared" si="21"/>
        <v>44684</v>
      </c>
      <c r="F19" s="27">
        <f t="shared" si="21"/>
        <v>44685</v>
      </c>
      <c r="G19" s="27">
        <f t="shared" si="21"/>
        <v>44686</v>
      </c>
      <c r="H19" s="27">
        <f t="shared" si="21"/>
        <v>44687</v>
      </c>
      <c r="I19" s="27">
        <f t="shared" si="21"/>
        <v>44688</v>
      </c>
      <c r="J19" s="27">
        <f t="shared" si="21"/>
        <v>44689</v>
      </c>
      <c r="K19" s="27">
        <f t="shared" si="21"/>
        <v>44690</v>
      </c>
      <c r="L19" s="27">
        <f t="shared" si="21"/>
        <v>44691</v>
      </c>
      <c r="M19" s="27">
        <f t="shared" si="21"/>
        <v>44692</v>
      </c>
      <c r="N19" s="27">
        <f t="shared" si="21"/>
        <v>44693</v>
      </c>
      <c r="O19" s="27">
        <f t="shared" si="21"/>
        <v>44694</v>
      </c>
      <c r="P19" s="27">
        <f t="shared" si="21"/>
        <v>44695</v>
      </c>
      <c r="Q19" s="27">
        <f t="shared" si="21"/>
        <v>44696</v>
      </c>
      <c r="R19" s="27">
        <f t="shared" si="21"/>
        <v>44697</v>
      </c>
      <c r="S19" s="27">
        <f t="shared" si="21"/>
        <v>44698</v>
      </c>
      <c r="T19" s="27">
        <f t="shared" si="21"/>
        <v>44699</v>
      </c>
      <c r="U19" s="27">
        <f t="shared" si="21"/>
        <v>44700</v>
      </c>
      <c r="V19" s="27">
        <f t="shared" si="21"/>
        <v>44701</v>
      </c>
      <c r="W19" s="27">
        <f t="shared" si="21"/>
        <v>44702</v>
      </c>
      <c r="X19" s="27">
        <f t="shared" si="21"/>
        <v>44703</v>
      </c>
      <c r="Y19" s="27">
        <f t="shared" si="21"/>
        <v>44704</v>
      </c>
      <c r="Z19" s="27">
        <f t="shared" si="21"/>
        <v>44705</v>
      </c>
      <c r="AA19" s="27">
        <f t="shared" si="21"/>
        <v>44706</v>
      </c>
      <c r="AB19" s="27">
        <f t="shared" si="21"/>
        <v>44707</v>
      </c>
      <c r="AC19" s="27">
        <f t="shared" si="21"/>
        <v>44708</v>
      </c>
      <c r="AD19" s="27">
        <f t="shared" si="21"/>
        <v>44709</v>
      </c>
      <c r="AE19" s="27">
        <f t="shared" si="21"/>
        <v>44710</v>
      </c>
      <c r="AF19" s="27">
        <f t="shared" si="21"/>
        <v>44711</v>
      </c>
      <c r="AG19" s="27">
        <f t="shared" si="21"/>
        <v>44712</v>
      </c>
      <c r="AH19" s="101"/>
      <c r="AI19" s="39"/>
      <c r="AJ19" s="40"/>
      <c r="AK19" s="40"/>
      <c r="AL19" s="338"/>
      <c r="AM19" s="82" t="s">
        <v>12</v>
      </c>
      <c r="AN19" s="115"/>
      <c r="AO19" s="73" t="str">
        <f t="shared" si="16"/>
        <v/>
      </c>
      <c r="AP19" s="74" t="str">
        <f t="shared" si="13"/>
        <v/>
      </c>
      <c r="AQ19" s="29">
        <v>45383</v>
      </c>
      <c r="AR19" s="39"/>
      <c r="AS19" s="39"/>
      <c r="AT19" s="299" t="s">
        <v>68</v>
      </c>
      <c r="AU19" s="300"/>
      <c r="AV19" s="293">
        <f>DATE(A1,12,26)</f>
        <v>44921</v>
      </c>
      <c r="AW19" s="294"/>
      <c r="AX19" s="294"/>
      <c r="AY19" s="295"/>
      <c r="AZ19" s="78" t="s">
        <v>64</v>
      </c>
      <c r="BA19" s="119"/>
      <c r="BB19" s="87">
        <f t="shared" si="3"/>
        <v>44921</v>
      </c>
      <c r="BC19" s="166"/>
      <c r="BI19" s="166"/>
      <c r="BJ19" s="166"/>
      <c r="BK19" s="166"/>
      <c r="BL19" s="166"/>
      <c r="BN19" s="166"/>
      <c r="BO19" s="134"/>
      <c r="BP19" s="134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</row>
    <row r="20" spans="1:91" ht="15" customHeight="1">
      <c r="A20" s="246"/>
      <c r="B20" s="68" t="s">
        <v>15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02">
        <f t="shared" si="20"/>
        <v>0</v>
      </c>
      <c r="AI20" s="39"/>
      <c r="AJ20" s="40"/>
      <c r="AK20" s="40"/>
      <c r="AL20" s="40"/>
      <c r="AM20" s="40"/>
      <c r="AN20" s="42"/>
      <c r="AO20" s="167"/>
      <c r="AP20" s="158"/>
      <c r="AQ20" s="166"/>
      <c r="AR20" s="166"/>
      <c r="AS20" s="96"/>
      <c r="AT20" s="281" t="s">
        <v>69</v>
      </c>
      <c r="AU20" s="282"/>
      <c r="AV20" s="269"/>
      <c r="AW20" s="270"/>
      <c r="AX20" s="270"/>
      <c r="AY20" s="271"/>
      <c r="AZ20" s="123"/>
      <c r="BA20" s="120"/>
      <c r="BB20" s="164" t="str">
        <f t="shared" si="3"/>
        <v/>
      </c>
      <c r="BC20" s="98"/>
      <c r="BI20" s="166"/>
      <c r="BJ20" s="166"/>
      <c r="BK20" s="166"/>
      <c r="BL20" s="166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</row>
    <row r="21" spans="1:91" ht="15" customHeight="1">
      <c r="A21" s="246"/>
      <c r="B21" s="64" t="s">
        <v>13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03">
        <f t="shared" si="20"/>
        <v>0</v>
      </c>
      <c r="AI21" s="39"/>
      <c r="AJ21" s="40"/>
      <c r="AK21" s="40"/>
      <c r="AL21" s="40"/>
      <c r="AM21" s="40"/>
      <c r="AN21" s="42"/>
      <c r="AO21" s="167"/>
      <c r="AP21" s="158"/>
      <c r="AQ21" s="166"/>
      <c r="AR21" s="166"/>
      <c r="AS21" s="96"/>
      <c r="AT21" s="283"/>
      <c r="AU21" s="284"/>
      <c r="AV21" s="269"/>
      <c r="AW21" s="270"/>
      <c r="AX21" s="270"/>
      <c r="AY21" s="271"/>
      <c r="AZ21" s="121" t="s">
        <v>70</v>
      </c>
      <c r="BA21" s="121"/>
      <c r="BB21" s="164" t="str">
        <f t="shared" si="3"/>
        <v/>
      </c>
      <c r="BC21" s="98"/>
      <c r="BI21" s="166"/>
      <c r="BJ21" s="166"/>
      <c r="BK21" s="166"/>
      <c r="BL21" s="166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</row>
    <row r="22" spans="1:91">
      <c r="A22" s="247"/>
      <c r="B22" s="60" t="s">
        <v>14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06">
        <f t="shared" si="20"/>
        <v>0</v>
      </c>
      <c r="AI22" s="39"/>
      <c r="AJ22" s="40"/>
      <c r="AK22" s="40"/>
      <c r="AL22" s="288">
        <f>AL5</f>
        <v>2021</v>
      </c>
      <c r="AM22" s="289"/>
      <c r="AN22" s="290"/>
      <c r="AO22" s="291">
        <f>$A$1</f>
        <v>2022</v>
      </c>
      <c r="AP22" s="289"/>
      <c r="AQ22" s="292"/>
      <c r="AR22" s="166"/>
      <c r="AS22" s="96"/>
      <c r="AT22" s="272"/>
      <c r="AU22" s="273"/>
      <c r="AV22" s="269"/>
      <c r="AW22" s="270"/>
      <c r="AX22" s="270"/>
      <c r="AY22" s="271"/>
      <c r="AZ22" s="121" t="s">
        <v>70</v>
      </c>
      <c r="BA22" s="121"/>
      <c r="BB22" s="164" t="str">
        <f t="shared" si="3"/>
        <v/>
      </c>
      <c r="BC22" s="98"/>
      <c r="BI22" s="166"/>
      <c r="BJ22" s="166"/>
      <c r="BK22" s="166"/>
      <c r="BL22" s="166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</row>
    <row r="23" spans="1:91" ht="15" customHeight="1">
      <c r="A23" s="245" t="s">
        <v>6</v>
      </c>
      <c r="B23" s="13"/>
      <c r="C23" s="27">
        <f>IF(AND(MONTH(DATE($A$1,6,1))=MONTH(DATE($A$1,6,1)),ROW()=23),DATE($A$1,6,COLUMN()-2),"")</f>
        <v>44713</v>
      </c>
      <c r="D23" s="27">
        <f t="shared" ref="D23:AF23" si="22">IF(AND(MONTH(DATE($A$1,6,1))=MONTH(DATE($A$1,6,1)),ROW()=23),DATE($A$1,6,COLUMN()-2),"")</f>
        <v>44714</v>
      </c>
      <c r="E23" s="27">
        <f t="shared" si="22"/>
        <v>44715</v>
      </c>
      <c r="F23" s="27">
        <f t="shared" si="22"/>
        <v>44716</v>
      </c>
      <c r="G23" s="27">
        <f t="shared" si="22"/>
        <v>44717</v>
      </c>
      <c r="H23" s="27">
        <f t="shared" si="22"/>
        <v>44718</v>
      </c>
      <c r="I23" s="27">
        <f t="shared" si="22"/>
        <v>44719</v>
      </c>
      <c r="J23" s="27">
        <f t="shared" si="22"/>
        <v>44720</v>
      </c>
      <c r="K23" s="27">
        <f t="shared" si="22"/>
        <v>44721</v>
      </c>
      <c r="L23" s="27">
        <f t="shared" si="22"/>
        <v>44722</v>
      </c>
      <c r="M23" s="27">
        <f t="shared" si="22"/>
        <v>44723</v>
      </c>
      <c r="N23" s="27">
        <f t="shared" si="22"/>
        <v>44724</v>
      </c>
      <c r="O23" s="27">
        <f t="shared" si="22"/>
        <v>44725</v>
      </c>
      <c r="P23" s="27">
        <f t="shared" si="22"/>
        <v>44726</v>
      </c>
      <c r="Q23" s="27">
        <f t="shared" si="22"/>
        <v>44727</v>
      </c>
      <c r="R23" s="27">
        <f t="shared" si="22"/>
        <v>44728</v>
      </c>
      <c r="S23" s="27">
        <f t="shared" si="22"/>
        <v>44729</v>
      </c>
      <c r="T23" s="27">
        <f t="shared" si="22"/>
        <v>44730</v>
      </c>
      <c r="U23" s="27">
        <f t="shared" si="22"/>
        <v>44731</v>
      </c>
      <c r="V23" s="27">
        <f t="shared" si="22"/>
        <v>44732</v>
      </c>
      <c r="W23" s="27">
        <f t="shared" si="22"/>
        <v>44733</v>
      </c>
      <c r="X23" s="27">
        <f t="shared" si="22"/>
        <v>44734</v>
      </c>
      <c r="Y23" s="27">
        <f t="shared" si="22"/>
        <v>44735</v>
      </c>
      <c r="Z23" s="27">
        <f t="shared" si="22"/>
        <v>44736</v>
      </c>
      <c r="AA23" s="27">
        <f t="shared" si="22"/>
        <v>44737</v>
      </c>
      <c r="AB23" s="27">
        <f t="shared" si="22"/>
        <v>44738</v>
      </c>
      <c r="AC23" s="27">
        <f t="shared" si="22"/>
        <v>44739</v>
      </c>
      <c r="AD23" s="27">
        <f t="shared" si="22"/>
        <v>44740</v>
      </c>
      <c r="AE23" s="27">
        <f t="shared" si="22"/>
        <v>44741</v>
      </c>
      <c r="AF23" s="27">
        <f t="shared" si="22"/>
        <v>44742</v>
      </c>
      <c r="AG23" s="28"/>
      <c r="AH23" s="101"/>
      <c r="AI23" s="39"/>
      <c r="AJ23" s="39"/>
      <c r="AK23" s="39"/>
      <c r="AL23" s="15" t="s">
        <v>14</v>
      </c>
      <c r="AM23" s="30" t="s">
        <v>46</v>
      </c>
      <c r="AN23" s="31" t="s">
        <v>47</v>
      </c>
      <c r="AO23" s="161" t="s">
        <v>13</v>
      </c>
      <c r="AP23" s="30" t="s">
        <v>46</v>
      </c>
      <c r="AQ23" s="30" t="s">
        <v>47</v>
      </c>
      <c r="AR23" s="166"/>
      <c r="AS23" s="96"/>
      <c r="AT23" s="272"/>
      <c r="AU23" s="273"/>
      <c r="AV23" s="269"/>
      <c r="AW23" s="270"/>
      <c r="AX23" s="270"/>
      <c r="AY23" s="271"/>
      <c r="AZ23" s="121"/>
      <c r="BA23" s="121"/>
      <c r="BB23" s="164" t="str">
        <f>IF(BA23&lt;&gt;"",BA23,IF(AV23&lt;&gt;"",AV23,""))</f>
        <v/>
      </c>
      <c r="BC23" s="98"/>
      <c r="BI23" s="166"/>
      <c r="BJ23" s="166"/>
      <c r="BK23" s="166"/>
      <c r="BL23" s="166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</row>
    <row r="24" spans="1:91" ht="15" customHeight="1" thickBot="1">
      <c r="A24" s="246"/>
      <c r="B24" s="68" t="s">
        <v>15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68"/>
      <c r="AH24" s="102">
        <f t="shared" si="20"/>
        <v>0</v>
      </c>
      <c r="AI24" s="39"/>
      <c r="AJ24" s="39"/>
      <c r="AK24" s="39"/>
      <c r="AL24" s="33">
        <f>DATE($A$1,1,1)</f>
        <v>44562</v>
      </c>
      <c r="AM24" s="33">
        <f t="shared" ref="AM24:AN24" si="23">DATE($A$1,1,1)</f>
        <v>44562</v>
      </c>
      <c r="AN24" s="34">
        <f t="shared" si="23"/>
        <v>44562</v>
      </c>
      <c r="AO24" s="35">
        <f>DATE($A$1,1,1)</f>
        <v>44562</v>
      </c>
      <c r="AP24" s="36">
        <f>AV26</f>
        <v>0</v>
      </c>
      <c r="AQ24" s="36">
        <f>AV27</f>
        <v>0</v>
      </c>
      <c r="AR24" s="166"/>
      <c r="AS24" s="96"/>
      <c r="AT24" s="272"/>
      <c r="AU24" s="273"/>
      <c r="AV24" s="269"/>
      <c r="AW24" s="270"/>
      <c r="AX24" s="270"/>
      <c r="AY24" s="271"/>
      <c r="AZ24" s="121"/>
      <c r="BA24" s="121"/>
      <c r="BB24" s="164" t="str">
        <f t="shared" ref="BB24:BB25" si="24">IF(BA24&lt;&gt;"",BA24,IF(AV24&lt;&gt;"",AV24,""))</f>
        <v/>
      </c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</row>
    <row r="25" spans="1:91" ht="15" customHeight="1" thickBot="1">
      <c r="A25" s="246"/>
      <c r="B25" s="64" t="s">
        <v>13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64"/>
      <c r="AH25" s="103">
        <f t="shared" si="20"/>
        <v>0</v>
      </c>
      <c r="AI25" s="39"/>
      <c r="AJ25" s="264" t="s">
        <v>48</v>
      </c>
      <c r="AK25" s="37" t="s">
        <v>18</v>
      </c>
      <c r="AL25" s="179"/>
      <c r="AM25" s="179"/>
      <c r="AN25" s="179"/>
      <c r="AO25" s="181">
        <v>26</v>
      </c>
      <c r="AP25" s="181">
        <v>0</v>
      </c>
      <c r="AQ25" s="181">
        <v>0</v>
      </c>
      <c r="AR25" s="166"/>
      <c r="AS25" s="96"/>
      <c r="AT25" s="274"/>
      <c r="AU25" s="275"/>
      <c r="AV25" s="261"/>
      <c r="AW25" s="262"/>
      <c r="AX25" s="262"/>
      <c r="AY25" s="263"/>
      <c r="AZ25" s="122"/>
      <c r="BA25" s="122"/>
      <c r="BB25" s="85" t="str">
        <f t="shared" si="24"/>
        <v/>
      </c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</row>
    <row r="26" spans="1:91" ht="15" customHeight="1">
      <c r="A26" s="247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107"/>
      <c r="AI26" s="39"/>
      <c r="AJ26" s="265"/>
      <c r="AK26" s="38" t="s">
        <v>19</v>
      </c>
      <c r="AL26" s="61">
        <f>AL25*$BD$7</f>
        <v>0</v>
      </c>
      <c r="AM26" s="61">
        <f t="shared" ref="AM26:AN26" si="25">AM25*$BD$7</f>
        <v>0</v>
      </c>
      <c r="AN26" s="143">
        <f t="shared" si="25"/>
        <v>0</v>
      </c>
      <c r="AO26" s="144">
        <f>AO25*$BD$7</f>
        <v>8.2333333333333325</v>
      </c>
      <c r="AP26" s="144">
        <f t="shared" ref="AP26:AQ26" si="26">AP25*$BD$7</f>
        <v>0</v>
      </c>
      <c r="AQ26" s="144">
        <f t="shared" si="26"/>
        <v>0</v>
      </c>
      <c r="AR26" s="166"/>
      <c r="AS26" s="96"/>
      <c r="AT26" s="276" t="s">
        <v>46</v>
      </c>
      <c r="AU26" s="248"/>
      <c r="AV26" s="269"/>
      <c r="AW26" s="270"/>
      <c r="AX26" s="270"/>
      <c r="AY26" s="271"/>
      <c r="AZ26" s="90"/>
      <c r="BA26" s="90"/>
      <c r="BB26" s="90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</row>
    <row r="27" spans="1:91" ht="15" customHeight="1" thickBot="1">
      <c r="A27" s="245" t="s">
        <v>7</v>
      </c>
      <c r="B27" s="13"/>
      <c r="C27" s="27">
        <f>IF(AND(MONTH(DATE($A$1,7,1))=MONTH(DATE($A$1,7,1)),ROW()=27),DATE($A$1,7,COLUMN()-2),"")</f>
        <v>44743</v>
      </c>
      <c r="D27" s="27">
        <f t="shared" ref="D27:AG27" si="27">IF(AND(MONTH(DATE($A$1,7,1))=MONTH(DATE($A$1,7,1)),ROW()=27),DATE($A$1,7,COLUMN()-2),"")</f>
        <v>44744</v>
      </c>
      <c r="E27" s="27">
        <f t="shared" si="27"/>
        <v>44745</v>
      </c>
      <c r="F27" s="27">
        <f t="shared" si="27"/>
        <v>44746</v>
      </c>
      <c r="G27" s="27">
        <f t="shared" si="27"/>
        <v>44747</v>
      </c>
      <c r="H27" s="27">
        <f t="shared" si="27"/>
        <v>44748</v>
      </c>
      <c r="I27" s="27">
        <f t="shared" si="27"/>
        <v>44749</v>
      </c>
      <c r="J27" s="27">
        <f t="shared" si="27"/>
        <v>44750</v>
      </c>
      <c r="K27" s="27">
        <f t="shared" si="27"/>
        <v>44751</v>
      </c>
      <c r="L27" s="27">
        <f t="shared" si="27"/>
        <v>44752</v>
      </c>
      <c r="M27" s="27">
        <f t="shared" si="27"/>
        <v>44753</v>
      </c>
      <c r="N27" s="27">
        <f t="shared" si="27"/>
        <v>44754</v>
      </c>
      <c r="O27" s="27">
        <f t="shared" si="27"/>
        <v>44755</v>
      </c>
      <c r="P27" s="27">
        <f t="shared" si="27"/>
        <v>44756</v>
      </c>
      <c r="Q27" s="27">
        <f t="shared" si="27"/>
        <v>44757</v>
      </c>
      <c r="R27" s="27">
        <f t="shared" si="27"/>
        <v>44758</v>
      </c>
      <c r="S27" s="27">
        <f t="shared" si="27"/>
        <v>44759</v>
      </c>
      <c r="T27" s="27">
        <f t="shared" si="27"/>
        <v>44760</v>
      </c>
      <c r="U27" s="27">
        <f t="shared" si="27"/>
        <v>44761</v>
      </c>
      <c r="V27" s="27">
        <f t="shared" si="27"/>
        <v>44762</v>
      </c>
      <c r="W27" s="27">
        <f t="shared" si="27"/>
        <v>44763</v>
      </c>
      <c r="X27" s="27">
        <f t="shared" si="27"/>
        <v>44764</v>
      </c>
      <c r="Y27" s="27">
        <f t="shared" si="27"/>
        <v>44765</v>
      </c>
      <c r="Z27" s="27">
        <f t="shared" si="27"/>
        <v>44766</v>
      </c>
      <c r="AA27" s="27">
        <f t="shared" si="27"/>
        <v>44767</v>
      </c>
      <c r="AB27" s="27">
        <f t="shared" si="27"/>
        <v>44768</v>
      </c>
      <c r="AC27" s="27">
        <f t="shared" si="27"/>
        <v>44769</v>
      </c>
      <c r="AD27" s="27">
        <f t="shared" si="27"/>
        <v>44770</v>
      </c>
      <c r="AE27" s="27">
        <f t="shared" si="27"/>
        <v>44771</v>
      </c>
      <c r="AF27" s="27">
        <f t="shared" si="27"/>
        <v>44772</v>
      </c>
      <c r="AG27" s="27">
        <f t="shared" si="27"/>
        <v>44773</v>
      </c>
      <c r="AH27" s="101"/>
      <c r="AI27" s="39"/>
      <c r="AJ27" s="39"/>
      <c r="AK27" s="39"/>
      <c r="AL27" s="40"/>
      <c r="AM27" s="40"/>
      <c r="AN27" s="41"/>
      <c r="AO27" s="39"/>
      <c r="AP27" s="42"/>
      <c r="AQ27" s="167"/>
      <c r="AR27" s="166"/>
      <c r="AS27" s="96"/>
      <c r="AT27" s="259" t="s">
        <v>47</v>
      </c>
      <c r="AU27" s="260"/>
      <c r="AV27" s="261"/>
      <c r="AW27" s="262"/>
      <c r="AX27" s="262"/>
      <c r="AY27" s="263"/>
      <c r="AZ27" s="90"/>
      <c r="BA27" s="90"/>
      <c r="BB27" s="90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</row>
    <row r="28" spans="1:91" ht="15" customHeight="1">
      <c r="A28" s="246"/>
      <c r="B28" s="68" t="s">
        <v>15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02">
        <f t="shared" si="20"/>
        <v>0</v>
      </c>
      <c r="AI28" s="39"/>
      <c r="AJ28" s="39"/>
      <c r="AK28" s="39"/>
      <c r="AL28" s="40"/>
      <c r="AM28" s="40"/>
      <c r="AN28" s="41"/>
      <c r="AO28" s="39"/>
      <c r="AP28" s="42"/>
      <c r="AQ28" s="167"/>
      <c r="AR28" s="166"/>
      <c r="AS28" s="96"/>
      <c r="AT28" s="100"/>
      <c r="AU28" s="167"/>
      <c r="AV28" s="167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</row>
    <row r="29" spans="1:91" ht="15" customHeight="1">
      <c r="A29" s="246"/>
      <c r="B29" s="64" t="s">
        <v>13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03">
        <f t="shared" si="20"/>
        <v>0</v>
      </c>
      <c r="AI29" s="39"/>
      <c r="AJ29" s="264" t="s">
        <v>17</v>
      </c>
      <c r="AK29" s="37" t="s">
        <v>18</v>
      </c>
      <c r="AL29" s="180">
        <f t="shared" ref="AL29:AQ29" si="28">AL30/$BD$7</f>
        <v>0</v>
      </c>
      <c r="AM29" s="180">
        <f t="shared" si="28"/>
        <v>0</v>
      </c>
      <c r="AN29" s="183">
        <f t="shared" si="28"/>
        <v>0</v>
      </c>
      <c r="AO29" s="182">
        <f>AO30/$BD$7</f>
        <v>26</v>
      </c>
      <c r="AP29" s="184">
        <f t="shared" si="28"/>
        <v>0</v>
      </c>
      <c r="AQ29" s="184">
        <f t="shared" si="28"/>
        <v>0</v>
      </c>
      <c r="AR29" s="166"/>
      <c r="AS29" s="96"/>
      <c r="AT29" s="266" t="s">
        <v>75</v>
      </c>
      <c r="AU29" s="266"/>
      <c r="AV29" s="267"/>
      <c r="AW29" s="268"/>
      <c r="AX29" s="268"/>
      <c r="AY29" s="268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</row>
    <row r="30" spans="1:91" ht="15" customHeight="1">
      <c r="A30" s="247"/>
      <c r="B30" s="45"/>
      <c r="AH30" s="107"/>
      <c r="AI30" s="39"/>
      <c r="AJ30" s="265"/>
      <c r="AK30" s="37" t="s">
        <v>19</v>
      </c>
      <c r="AL30" s="63">
        <f>AL26-AH6-AH10-AH14-AH18-AH22</f>
        <v>0</v>
      </c>
      <c r="AM30" s="63">
        <f>IF($AM$31=0,$AM$26,0)</f>
        <v>0</v>
      </c>
      <c r="AN30" s="62">
        <f>IF($AN$31=0,$AN$26,0)</f>
        <v>0</v>
      </c>
      <c r="AO30" s="66">
        <f>AO26-SUM(AH5,AH9,AH13,AH17,AH21,AH25,AH29,AH33,AH37,AH41,AH45,AH49)</f>
        <v>8.2333333333333325</v>
      </c>
      <c r="AP30" s="67">
        <f>IF($AP$31=0,$AP$26,0)</f>
        <v>0</v>
      </c>
      <c r="AQ30" s="67">
        <f>IF($AQ$31=0,$AQ$26,0)</f>
        <v>0</v>
      </c>
      <c r="AR30" s="166"/>
      <c r="AS30" s="96"/>
      <c r="AT30" s="100"/>
      <c r="AU30" s="167"/>
      <c r="AV30" s="167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</row>
    <row r="31" spans="1:91" s="99" customFormat="1" ht="15" customHeight="1">
      <c r="A31" s="245" t="s">
        <v>8</v>
      </c>
      <c r="B31" s="13"/>
      <c r="C31" s="27">
        <f>IF(AND(MONTH(DATE($A$1,8,1))=MONTH(DATE($A$1,8,1)),ROW()=31),DATE($A$1,8,COLUMN()-2),"")</f>
        <v>44774</v>
      </c>
      <c r="D31" s="27">
        <f t="shared" ref="D31:AG31" si="29">IF(AND(MONTH(DATE($A$1,8,1))=MONTH(DATE($A$1,8,1)),ROW()=31),DATE($A$1,8,COLUMN()-2),"")</f>
        <v>44775</v>
      </c>
      <c r="E31" s="27">
        <f t="shared" si="29"/>
        <v>44776</v>
      </c>
      <c r="F31" s="27">
        <f t="shared" si="29"/>
        <v>44777</v>
      </c>
      <c r="G31" s="27">
        <f t="shared" si="29"/>
        <v>44778</v>
      </c>
      <c r="H31" s="27">
        <f t="shared" si="29"/>
        <v>44779</v>
      </c>
      <c r="I31" s="27">
        <f t="shared" si="29"/>
        <v>44780</v>
      </c>
      <c r="J31" s="27">
        <f t="shared" si="29"/>
        <v>44781</v>
      </c>
      <c r="K31" s="27">
        <f t="shared" si="29"/>
        <v>44782</v>
      </c>
      <c r="L31" s="27">
        <f t="shared" si="29"/>
        <v>44783</v>
      </c>
      <c r="M31" s="27">
        <f t="shared" si="29"/>
        <v>44784</v>
      </c>
      <c r="N31" s="27">
        <f t="shared" si="29"/>
        <v>44785</v>
      </c>
      <c r="O31" s="27">
        <f t="shared" si="29"/>
        <v>44786</v>
      </c>
      <c r="P31" s="27">
        <f t="shared" si="29"/>
        <v>44787</v>
      </c>
      <c r="Q31" s="27">
        <f t="shared" si="29"/>
        <v>44788</v>
      </c>
      <c r="R31" s="27">
        <f t="shared" si="29"/>
        <v>44789</v>
      </c>
      <c r="S31" s="27">
        <f t="shared" si="29"/>
        <v>44790</v>
      </c>
      <c r="T31" s="27">
        <f t="shared" si="29"/>
        <v>44791</v>
      </c>
      <c r="U31" s="27">
        <f t="shared" si="29"/>
        <v>44792</v>
      </c>
      <c r="V31" s="27">
        <f t="shared" si="29"/>
        <v>44793</v>
      </c>
      <c r="W31" s="27">
        <f t="shared" si="29"/>
        <v>44794</v>
      </c>
      <c r="X31" s="27">
        <f t="shared" si="29"/>
        <v>44795</v>
      </c>
      <c r="Y31" s="27">
        <f t="shared" si="29"/>
        <v>44796</v>
      </c>
      <c r="Z31" s="27">
        <f t="shared" si="29"/>
        <v>44797</v>
      </c>
      <c r="AA31" s="27">
        <f t="shared" si="29"/>
        <v>44798</v>
      </c>
      <c r="AB31" s="27">
        <f t="shared" si="29"/>
        <v>44799</v>
      </c>
      <c r="AC31" s="27">
        <f t="shared" si="29"/>
        <v>44800</v>
      </c>
      <c r="AD31" s="27">
        <f t="shared" si="29"/>
        <v>44801</v>
      </c>
      <c r="AE31" s="27">
        <f t="shared" si="29"/>
        <v>44802</v>
      </c>
      <c r="AF31" s="27">
        <f t="shared" si="29"/>
        <v>44803</v>
      </c>
      <c r="AG31" s="27">
        <f t="shared" si="29"/>
        <v>44804</v>
      </c>
      <c r="AH31" s="101"/>
      <c r="AI31" s="39"/>
      <c r="AJ31" s="40"/>
      <c r="AK31" s="40"/>
      <c r="AL31" s="40"/>
      <c r="AM31" s="111">
        <f>COUNTIF($C$6:$AG$6,$BD$8)+COUNTIF($C$10:$AE$10,$BD$8)+COUNTIF($C$14:$AG$14,$BD$8)+COUNTIF($C$18:$AF$18,$BD$8)+COUNTIF($C$22:$AG$22,$BD$8)</f>
        <v>0</v>
      </c>
      <c r="AN31" s="111">
        <f>COUNTIF($C$6:$AG$6,$BD$9)+COUNTIF($C$10:$AE$10,$BD$9)+COUNTIF($C$14:$AG$14,$BD$9)+COUNTIF($C$18:$AF$18,$BD$9)+COUNTIF($C$22:$AG$22,$BD$9)</f>
        <v>0</v>
      </c>
      <c r="AO31" s="157"/>
      <c r="AP31" s="111">
        <f>COUNTIF($C$5:$AG$5,$BD$8)+COUNTIF($C$9:$AE$9,$BD$8)+COUNTIF($C$13:$AG$13,$BD$8)+COUNTIF($C$17:$AF$17,$BD$8)+COUNTIF($C$21:$AG$21,$BD$8)+COUNTIF($C$25:$AF$25,$BD$8)+COUNTIF($C$29:$AG$29,$BD$8)+COUNTIF($C$33:$AG$33,$BD$8)+COUNTIF($C$37:$AF$37,$BD$8)+COUNTIF($C$41:$AG$41,$BD$8)+COUNTIF($C$45:$AF$45,$BD$8)+COUNTIF($C$49:$AG$49,$BD$8)</f>
        <v>0</v>
      </c>
      <c r="AQ31" s="111">
        <f>COUNTIF($C$5:$AG$5,$BD$9)+COUNTIF($C$9:$AE$9,$BD$9)+COUNTIF($C$13:$AG$13,$BD$9)+COUNTIF($C$17:$AF$17,$BD$9)+COUNTIF($C$21:$AG$21,$BD$9)+COUNTIF($C$25:$AF$25,$BD$9)+COUNTIF($C$29:$AG$29,$BD$9)+COUNTIF($C$33:$AG$33,$BD$9)+COUNTIF($C$37:$AF$37,$BD$9)+COUNTIF($C$41:$AG$41,$BD$9)+COUNTIF($C$45:$AF$45,$BD$9)+COUNTIF($C$49:$AG$49,$BD$9)</f>
        <v>0</v>
      </c>
      <c r="AR31" s="134"/>
      <c r="AS31" s="135"/>
      <c r="AT31" s="136"/>
      <c r="AU31" s="169"/>
      <c r="AV31" s="169"/>
      <c r="AW31" s="141"/>
      <c r="AX31" s="141"/>
      <c r="AY31" s="141"/>
      <c r="AZ31" s="141"/>
      <c r="BA31" s="141"/>
      <c r="BB31" s="141"/>
      <c r="BC31" s="141"/>
    </row>
    <row r="32" spans="1:91" s="99" customFormat="1" ht="15" customHeight="1">
      <c r="A32" s="246"/>
      <c r="B32" s="68" t="s">
        <v>15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02">
        <f t="shared" si="20"/>
        <v>0</v>
      </c>
      <c r="AI32" s="39"/>
      <c r="AJ32" s="40"/>
      <c r="AK32" s="40"/>
      <c r="AL32" s="40"/>
      <c r="AM32" s="40"/>
      <c r="AN32" s="42"/>
      <c r="AO32" s="167"/>
      <c r="AP32" s="158"/>
      <c r="AQ32" s="166"/>
      <c r="AR32" s="134"/>
      <c r="AS32" s="135"/>
      <c r="AT32" s="136"/>
      <c r="AU32" s="169"/>
      <c r="AV32" s="169"/>
      <c r="AW32" s="141"/>
      <c r="AX32" s="141"/>
      <c r="AY32" s="141"/>
      <c r="AZ32" s="141"/>
      <c r="BA32" s="141"/>
      <c r="BB32" s="141"/>
      <c r="BC32" s="141"/>
    </row>
    <row r="33" spans="1:48" s="99" customFormat="1" ht="15" customHeight="1">
      <c r="A33" s="246"/>
      <c r="B33" s="64" t="s">
        <v>13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03">
        <f t="shared" si="20"/>
        <v>0</v>
      </c>
      <c r="AI33" s="39"/>
      <c r="AJ33" s="40"/>
      <c r="AK33" s="40"/>
      <c r="AL33" s="40"/>
      <c r="AM33" s="40"/>
      <c r="AN33" s="42"/>
      <c r="AO33" s="167"/>
      <c r="AP33" s="158"/>
      <c r="AQ33" s="166"/>
      <c r="AR33" s="134"/>
      <c r="AS33" s="135"/>
      <c r="AT33" s="136"/>
      <c r="AU33" s="132"/>
      <c r="AV33" s="132"/>
    </row>
    <row r="34" spans="1:48" s="99" customFormat="1" ht="15" customHeight="1">
      <c r="A34" s="247"/>
      <c r="B34" s="4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07"/>
      <c r="AI34" s="39"/>
      <c r="AJ34" s="40"/>
      <c r="AK34" s="39"/>
      <c r="AL34" s="249" t="s">
        <v>79</v>
      </c>
      <c r="AM34" s="250"/>
      <c r="AN34" s="250"/>
      <c r="AO34" s="250"/>
      <c r="AP34" s="250"/>
      <c r="AQ34" s="251"/>
      <c r="AR34" s="134"/>
      <c r="AS34" s="135"/>
      <c r="AT34" s="136"/>
      <c r="AU34" s="132"/>
      <c r="AV34" s="132"/>
    </row>
    <row r="35" spans="1:48" s="99" customFormat="1" ht="15" customHeight="1">
      <c r="A35" s="245" t="s">
        <v>9</v>
      </c>
      <c r="B35" s="13"/>
      <c r="C35" s="27">
        <f>IF(AND(MONTH(DATE($A$1,9,1))=MONTH(DATE($A$1,9,1)),ROW()=35),DATE($A$1,9,COLUMN()-2),"")</f>
        <v>44805</v>
      </c>
      <c r="D35" s="27">
        <f t="shared" ref="D35:AF35" si="30">IF(AND(MONTH(DATE($A$1,9,1))=MONTH(DATE($A$1,9,1)),ROW()=35),DATE($A$1,9,COLUMN()-2),"")</f>
        <v>44806</v>
      </c>
      <c r="E35" s="27">
        <f t="shared" si="30"/>
        <v>44807</v>
      </c>
      <c r="F35" s="27">
        <f t="shared" si="30"/>
        <v>44808</v>
      </c>
      <c r="G35" s="27">
        <f t="shared" si="30"/>
        <v>44809</v>
      </c>
      <c r="H35" s="27">
        <f t="shared" si="30"/>
        <v>44810</v>
      </c>
      <c r="I35" s="27">
        <f t="shared" si="30"/>
        <v>44811</v>
      </c>
      <c r="J35" s="27">
        <f t="shared" si="30"/>
        <v>44812</v>
      </c>
      <c r="K35" s="27">
        <f t="shared" si="30"/>
        <v>44813</v>
      </c>
      <c r="L35" s="27">
        <f t="shared" si="30"/>
        <v>44814</v>
      </c>
      <c r="M35" s="27">
        <f t="shared" si="30"/>
        <v>44815</v>
      </c>
      <c r="N35" s="27">
        <f t="shared" si="30"/>
        <v>44816</v>
      </c>
      <c r="O35" s="27">
        <f t="shared" si="30"/>
        <v>44817</v>
      </c>
      <c r="P35" s="27">
        <f t="shared" si="30"/>
        <v>44818</v>
      </c>
      <c r="Q35" s="27">
        <f t="shared" si="30"/>
        <v>44819</v>
      </c>
      <c r="R35" s="27">
        <f t="shared" si="30"/>
        <v>44820</v>
      </c>
      <c r="S35" s="27">
        <f t="shared" si="30"/>
        <v>44821</v>
      </c>
      <c r="T35" s="27">
        <f t="shared" si="30"/>
        <v>44822</v>
      </c>
      <c r="U35" s="27">
        <f t="shared" si="30"/>
        <v>44823</v>
      </c>
      <c r="V35" s="27">
        <f t="shared" si="30"/>
        <v>44824</v>
      </c>
      <c r="W35" s="27">
        <f t="shared" si="30"/>
        <v>44825</v>
      </c>
      <c r="X35" s="27">
        <f t="shared" si="30"/>
        <v>44826</v>
      </c>
      <c r="Y35" s="27">
        <f t="shared" si="30"/>
        <v>44827</v>
      </c>
      <c r="Z35" s="27">
        <f t="shared" si="30"/>
        <v>44828</v>
      </c>
      <c r="AA35" s="27">
        <f t="shared" si="30"/>
        <v>44829</v>
      </c>
      <c r="AB35" s="27">
        <f t="shared" si="30"/>
        <v>44830</v>
      </c>
      <c r="AC35" s="27">
        <f t="shared" si="30"/>
        <v>44831</v>
      </c>
      <c r="AD35" s="27">
        <f t="shared" si="30"/>
        <v>44832</v>
      </c>
      <c r="AE35" s="27">
        <f t="shared" si="30"/>
        <v>44833</v>
      </c>
      <c r="AF35" s="27">
        <f t="shared" si="30"/>
        <v>44834</v>
      </c>
      <c r="AG35" s="13"/>
      <c r="AH35" s="101"/>
      <c r="AI35" s="39"/>
      <c r="AJ35" s="40"/>
      <c r="AK35" s="39"/>
      <c r="AL35" s="252"/>
      <c r="AM35" s="253"/>
      <c r="AN35" s="253"/>
      <c r="AO35" s="253"/>
      <c r="AP35" s="253"/>
      <c r="AQ35" s="254"/>
      <c r="AR35" s="134"/>
      <c r="AS35" s="135"/>
      <c r="AT35" s="136"/>
      <c r="AU35" s="132"/>
      <c r="AV35" s="132"/>
    </row>
    <row r="36" spans="1:48" s="99" customFormat="1" ht="15" customHeight="1">
      <c r="A36" s="246"/>
      <c r="B36" s="68" t="s">
        <v>15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68"/>
      <c r="AH36" s="102">
        <f t="shared" si="20"/>
        <v>0</v>
      </c>
      <c r="AI36" s="39"/>
      <c r="AJ36" s="92"/>
      <c r="AK36" s="39"/>
      <c r="AL36" s="255"/>
      <c r="AM36" s="256"/>
      <c r="AN36" s="256"/>
      <c r="AO36" s="256"/>
      <c r="AP36" s="256"/>
      <c r="AQ36" s="257"/>
      <c r="AR36" s="134"/>
      <c r="AS36" s="135"/>
      <c r="AT36" s="136"/>
      <c r="AU36" s="132"/>
      <c r="AV36" s="132"/>
    </row>
    <row r="37" spans="1:48" s="99" customFormat="1" ht="15" customHeight="1">
      <c r="A37" s="246"/>
      <c r="B37" s="64" t="s">
        <v>13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64"/>
      <c r="AH37" s="103">
        <f t="shared" si="20"/>
        <v>0</v>
      </c>
      <c r="AI37" s="39"/>
      <c r="AJ37" s="92"/>
      <c r="AK37" s="93"/>
      <c r="AL37" s="166"/>
      <c r="AM37" s="166"/>
      <c r="AN37" s="42"/>
      <c r="AO37" s="167"/>
      <c r="AP37" s="158"/>
      <c r="AQ37" s="166"/>
      <c r="AR37" s="134"/>
      <c r="AS37" s="135"/>
      <c r="AT37" s="136"/>
      <c r="AU37" s="132"/>
      <c r="AV37" s="132"/>
    </row>
    <row r="38" spans="1:48" s="99" customFormat="1" ht="15" customHeight="1">
      <c r="A38" s="247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07"/>
      <c r="AI38" s="39"/>
      <c r="AJ38" s="132"/>
      <c r="AK38" s="132"/>
      <c r="AL38" s="132"/>
      <c r="AM38" s="132"/>
      <c r="AN38" s="132"/>
      <c r="AO38" s="169"/>
      <c r="AP38" s="165"/>
      <c r="AQ38" s="134"/>
      <c r="AR38" s="134"/>
      <c r="AS38" s="135"/>
      <c r="AT38" s="136"/>
      <c r="AU38" s="132"/>
      <c r="AV38" s="132"/>
    </row>
    <row r="39" spans="1:48" s="99" customFormat="1" ht="15" customHeight="1">
      <c r="A39" s="245" t="s">
        <v>10</v>
      </c>
      <c r="B39" s="13"/>
      <c r="C39" s="27">
        <f>IF(AND(MONTH(DATE($A$1,10,1))=MONTH(DATE($A$1,10,1)),ROW()=39),DATE($A$1,10,COLUMN()-2),"")</f>
        <v>44835</v>
      </c>
      <c r="D39" s="27">
        <f t="shared" ref="D39:AG39" si="31">IF(AND(MONTH(DATE($A$1,10,1))=MONTH(DATE($A$1,10,1)),ROW()=39),DATE($A$1,10,COLUMN()-2),"")</f>
        <v>44836</v>
      </c>
      <c r="E39" s="27">
        <f t="shared" si="31"/>
        <v>44837</v>
      </c>
      <c r="F39" s="27">
        <f t="shared" si="31"/>
        <v>44838</v>
      </c>
      <c r="G39" s="27">
        <f t="shared" si="31"/>
        <v>44839</v>
      </c>
      <c r="H39" s="27">
        <f t="shared" si="31"/>
        <v>44840</v>
      </c>
      <c r="I39" s="27">
        <f t="shared" si="31"/>
        <v>44841</v>
      </c>
      <c r="J39" s="27">
        <f t="shared" si="31"/>
        <v>44842</v>
      </c>
      <c r="K39" s="27">
        <f t="shared" si="31"/>
        <v>44843</v>
      </c>
      <c r="L39" s="27">
        <f t="shared" si="31"/>
        <v>44844</v>
      </c>
      <c r="M39" s="27">
        <f t="shared" si="31"/>
        <v>44845</v>
      </c>
      <c r="N39" s="27">
        <f t="shared" si="31"/>
        <v>44846</v>
      </c>
      <c r="O39" s="27">
        <f t="shared" si="31"/>
        <v>44847</v>
      </c>
      <c r="P39" s="27">
        <f t="shared" si="31"/>
        <v>44848</v>
      </c>
      <c r="Q39" s="27">
        <f t="shared" si="31"/>
        <v>44849</v>
      </c>
      <c r="R39" s="27">
        <f t="shared" si="31"/>
        <v>44850</v>
      </c>
      <c r="S39" s="27">
        <f t="shared" si="31"/>
        <v>44851</v>
      </c>
      <c r="T39" s="27">
        <f t="shared" si="31"/>
        <v>44852</v>
      </c>
      <c r="U39" s="27">
        <f t="shared" si="31"/>
        <v>44853</v>
      </c>
      <c r="V39" s="27">
        <f t="shared" si="31"/>
        <v>44854</v>
      </c>
      <c r="W39" s="27">
        <f t="shared" si="31"/>
        <v>44855</v>
      </c>
      <c r="X39" s="27">
        <f t="shared" si="31"/>
        <v>44856</v>
      </c>
      <c r="Y39" s="27">
        <f t="shared" si="31"/>
        <v>44857</v>
      </c>
      <c r="Z39" s="27">
        <f t="shared" si="31"/>
        <v>44858</v>
      </c>
      <c r="AA39" s="27">
        <f t="shared" si="31"/>
        <v>44859</v>
      </c>
      <c r="AB39" s="27">
        <f t="shared" si="31"/>
        <v>44860</v>
      </c>
      <c r="AC39" s="27">
        <f t="shared" si="31"/>
        <v>44861</v>
      </c>
      <c r="AD39" s="27">
        <f t="shared" si="31"/>
        <v>44862</v>
      </c>
      <c r="AE39" s="27">
        <f t="shared" si="31"/>
        <v>44863</v>
      </c>
      <c r="AF39" s="27">
        <f t="shared" si="31"/>
        <v>44864</v>
      </c>
      <c r="AG39" s="27">
        <f t="shared" si="31"/>
        <v>44865</v>
      </c>
      <c r="AH39" s="101"/>
      <c r="AI39" s="39"/>
      <c r="AJ39" s="132"/>
      <c r="AK39" s="132"/>
      <c r="AL39" s="132"/>
      <c r="AM39" s="132"/>
      <c r="AN39" s="132"/>
      <c r="AO39" s="169"/>
      <c r="AP39" s="165"/>
      <c r="AQ39" s="134"/>
      <c r="AR39" s="134"/>
      <c r="AS39" s="135"/>
      <c r="AT39" s="132"/>
      <c r="AU39" s="132"/>
      <c r="AV39" s="132"/>
    </row>
    <row r="40" spans="1:48" s="99" customFormat="1" ht="15" customHeight="1">
      <c r="A40" s="246"/>
      <c r="B40" s="68" t="s">
        <v>15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02">
        <f t="shared" si="20"/>
        <v>0</v>
      </c>
      <c r="AI40" s="39"/>
      <c r="AJ40" s="137"/>
      <c r="AK40" s="139"/>
      <c r="AL40" s="169"/>
      <c r="AM40" s="169"/>
      <c r="AN40" s="132"/>
      <c r="AO40" s="258"/>
      <c r="AP40" s="258"/>
      <c r="AQ40" s="134"/>
      <c r="AR40" s="134"/>
      <c r="AS40" s="135"/>
      <c r="AT40" s="132"/>
      <c r="AU40" s="132"/>
      <c r="AV40" s="132"/>
    </row>
    <row r="41" spans="1:48" s="99" customFormat="1" ht="15" customHeight="1">
      <c r="A41" s="246"/>
      <c r="B41" s="64" t="s">
        <v>13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03">
        <f t="shared" si="20"/>
        <v>0</v>
      </c>
      <c r="AI41" s="39"/>
      <c r="AJ41" s="137"/>
      <c r="AK41" s="138"/>
      <c r="AL41" s="134"/>
      <c r="AM41" s="134"/>
      <c r="AN41" s="132"/>
      <c r="AO41" s="134"/>
      <c r="AP41" s="165"/>
      <c r="AQ41" s="165"/>
      <c r="AR41" s="165"/>
      <c r="AS41" s="135"/>
      <c r="AT41" s="132"/>
      <c r="AU41" s="132"/>
      <c r="AV41" s="132"/>
    </row>
    <row r="42" spans="1:48" s="99" customFormat="1" ht="15" customHeight="1">
      <c r="A42" s="247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07"/>
      <c r="AI42" s="39"/>
      <c r="AJ42" s="132"/>
      <c r="AK42" s="142"/>
      <c r="AL42" s="132"/>
      <c r="AM42" s="136"/>
      <c r="AN42" s="136"/>
      <c r="AO42" s="165"/>
      <c r="AP42" s="168"/>
      <c r="AQ42" s="168"/>
      <c r="AR42" s="168"/>
      <c r="AS42" s="135"/>
      <c r="AT42" s="132"/>
      <c r="AU42" s="132"/>
      <c r="AV42" s="132"/>
    </row>
    <row r="43" spans="1:48" s="99" customFormat="1" ht="15" customHeight="1">
      <c r="A43" s="245" t="s">
        <v>11</v>
      </c>
      <c r="B43" s="13"/>
      <c r="C43" s="27">
        <f>IF(AND(MONTH(DATE($A$1,11,1))=MONTH(DATE($A$1,11,1)),ROW()=43),DATE($A$1,11,COLUMN()-2),"")</f>
        <v>44866</v>
      </c>
      <c r="D43" s="27">
        <f t="shared" ref="D43:AF43" si="32">IF(AND(MONTH(DATE($A$1,11,1))=MONTH(DATE($A$1,11,1)),ROW()=43),DATE($A$1,11,COLUMN()-2),"")</f>
        <v>44867</v>
      </c>
      <c r="E43" s="27">
        <f t="shared" si="32"/>
        <v>44868</v>
      </c>
      <c r="F43" s="27">
        <f t="shared" si="32"/>
        <v>44869</v>
      </c>
      <c r="G43" s="27">
        <f t="shared" si="32"/>
        <v>44870</v>
      </c>
      <c r="H43" s="27">
        <f t="shared" si="32"/>
        <v>44871</v>
      </c>
      <c r="I43" s="27">
        <f t="shared" si="32"/>
        <v>44872</v>
      </c>
      <c r="J43" s="27">
        <f t="shared" si="32"/>
        <v>44873</v>
      </c>
      <c r="K43" s="27">
        <f t="shared" si="32"/>
        <v>44874</v>
      </c>
      <c r="L43" s="27">
        <f t="shared" si="32"/>
        <v>44875</v>
      </c>
      <c r="M43" s="27">
        <f t="shared" si="32"/>
        <v>44876</v>
      </c>
      <c r="N43" s="27">
        <f t="shared" si="32"/>
        <v>44877</v>
      </c>
      <c r="O43" s="27">
        <f t="shared" si="32"/>
        <v>44878</v>
      </c>
      <c r="P43" s="27">
        <f t="shared" si="32"/>
        <v>44879</v>
      </c>
      <c r="Q43" s="27">
        <f t="shared" si="32"/>
        <v>44880</v>
      </c>
      <c r="R43" s="27">
        <f t="shared" si="32"/>
        <v>44881</v>
      </c>
      <c r="S43" s="27">
        <f t="shared" si="32"/>
        <v>44882</v>
      </c>
      <c r="T43" s="27">
        <f t="shared" si="32"/>
        <v>44883</v>
      </c>
      <c r="U43" s="27">
        <f t="shared" si="32"/>
        <v>44884</v>
      </c>
      <c r="V43" s="27">
        <f t="shared" si="32"/>
        <v>44885</v>
      </c>
      <c r="W43" s="27">
        <f t="shared" si="32"/>
        <v>44886</v>
      </c>
      <c r="X43" s="27">
        <f t="shared" si="32"/>
        <v>44887</v>
      </c>
      <c r="Y43" s="27">
        <f t="shared" si="32"/>
        <v>44888</v>
      </c>
      <c r="Z43" s="27">
        <f t="shared" si="32"/>
        <v>44889</v>
      </c>
      <c r="AA43" s="27">
        <f t="shared" si="32"/>
        <v>44890</v>
      </c>
      <c r="AB43" s="27">
        <f t="shared" si="32"/>
        <v>44891</v>
      </c>
      <c r="AC43" s="27">
        <f t="shared" si="32"/>
        <v>44892</v>
      </c>
      <c r="AD43" s="27">
        <f t="shared" si="32"/>
        <v>44893</v>
      </c>
      <c r="AE43" s="27">
        <f t="shared" si="32"/>
        <v>44894</v>
      </c>
      <c r="AF43" s="27">
        <f t="shared" si="32"/>
        <v>44895</v>
      </c>
      <c r="AG43" s="13"/>
      <c r="AH43" s="101"/>
      <c r="AI43" s="39"/>
      <c r="AJ43" s="132"/>
      <c r="AK43" s="132"/>
      <c r="AL43" s="132"/>
      <c r="AM43" s="132"/>
      <c r="AN43" s="136"/>
      <c r="AO43" s="169"/>
      <c r="AP43" s="165"/>
      <c r="AQ43" s="134"/>
      <c r="AR43" s="134"/>
      <c r="AS43" s="135"/>
      <c r="AT43" s="132"/>
    </row>
    <row r="44" spans="1:48" s="99" customFormat="1">
      <c r="A44" s="246"/>
      <c r="B44" s="68" t="s">
        <v>15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68"/>
      <c r="AH44" s="102">
        <f t="shared" si="20"/>
        <v>0</v>
      </c>
      <c r="AI44" s="39"/>
      <c r="AN44" s="140"/>
      <c r="AQ44" s="140"/>
      <c r="AT44" s="132"/>
    </row>
    <row r="45" spans="1:48" s="99" customFormat="1">
      <c r="A45" s="246"/>
      <c r="B45" s="64" t="s">
        <v>13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64"/>
      <c r="AH45" s="103">
        <f t="shared" si="20"/>
        <v>0</v>
      </c>
      <c r="AI45" s="39"/>
      <c r="AT45" s="132"/>
    </row>
    <row r="46" spans="1:48" s="99" customFormat="1">
      <c r="A46" s="247"/>
      <c r="B46" s="4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07"/>
      <c r="AI46" s="39"/>
      <c r="AT46" s="132"/>
    </row>
    <row r="47" spans="1:48" s="99" customFormat="1">
      <c r="A47" s="245" t="s">
        <v>12</v>
      </c>
      <c r="B47" s="13"/>
      <c r="C47" s="27">
        <f>IF(AND(MONTH(DATE($A$1,12,1))=MONTH(DATE($A$1,12,1)),ROW()=47),DATE($A$1,12,COLUMN()-2),"")</f>
        <v>44896</v>
      </c>
      <c r="D47" s="27">
        <f t="shared" ref="D47:AG47" si="33">IF(AND(MONTH(DATE($A$1,12,1))=MONTH(DATE($A$1,12,1)),ROW()=47),DATE($A$1,12,COLUMN()-2),"")</f>
        <v>44897</v>
      </c>
      <c r="E47" s="27">
        <f t="shared" si="33"/>
        <v>44898</v>
      </c>
      <c r="F47" s="27">
        <f t="shared" si="33"/>
        <v>44899</v>
      </c>
      <c r="G47" s="27">
        <f t="shared" si="33"/>
        <v>44900</v>
      </c>
      <c r="H47" s="27">
        <f t="shared" si="33"/>
        <v>44901</v>
      </c>
      <c r="I47" s="27">
        <f t="shared" si="33"/>
        <v>44902</v>
      </c>
      <c r="J47" s="27">
        <f t="shared" si="33"/>
        <v>44903</v>
      </c>
      <c r="K47" s="27">
        <f t="shared" si="33"/>
        <v>44904</v>
      </c>
      <c r="L47" s="27">
        <f t="shared" si="33"/>
        <v>44905</v>
      </c>
      <c r="M47" s="27">
        <f t="shared" si="33"/>
        <v>44906</v>
      </c>
      <c r="N47" s="27">
        <f t="shared" si="33"/>
        <v>44907</v>
      </c>
      <c r="O47" s="27">
        <f t="shared" si="33"/>
        <v>44908</v>
      </c>
      <c r="P47" s="27">
        <f t="shared" si="33"/>
        <v>44909</v>
      </c>
      <c r="Q47" s="27">
        <f t="shared" si="33"/>
        <v>44910</v>
      </c>
      <c r="R47" s="27">
        <f t="shared" si="33"/>
        <v>44911</v>
      </c>
      <c r="S47" s="27">
        <f t="shared" si="33"/>
        <v>44912</v>
      </c>
      <c r="T47" s="27">
        <f t="shared" si="33"/>
        <v>44913</v>
      </c>
      <c r="U47" s="27">
        <f t="shared" si="33"/>
        <v>44914</v>
      </c>
      <c r="V47" s="27">
        <f t="shared" si="33"/>
        <v>44915</v>
      </c>
      <c r="W47" s="27">
        <f t="shared" si="33"/>
        <v>44916</v>
      </c>
      <c r="X47" s="27">
        <f t="shared" si="33"/>
        <v>44917</v>
      </c>
      <c r="Y47" s="27">
        <f t="shared" si="33"/>
        <v>44918</v>
      </c>
      <c r="Z47" s="27">
        <f t="shared" si="33"/>
        <v>44919</v>
      </c>
      <c r="AA47" s="27">
        <f t="shared" si="33"/>
        <v>44920</v>
      </c>
      <c r="AB47" s="27">
        <f t="shared" si="33"/>
        <v>44921</v>
      </c>
      <c r="AC47" s="27">
        <f t="shared" si="33"/>
        <v>44922</v>
      </c>
      <c r="AD47" s="27">
        <f t="shared" si="33"/>
        <v>44923</v>
      </c>
      <c r="AE47" s="27">
        <f t="shared" si="33"/>
        <v>44924</v>
      </c>
      <c r="AF47" s="27">
        <f t="shared" si="33"/>
        <v>44925</v>
      </c>
      <c r="AG47" s="27">
        <f t="shared" si="33"/>
        <v>44926</v>
      </c>
      <c r="AH47" s="108"/>
      <c r="AI47" s="39"/>
      <c r="AT47" s="132"/>
    </row>
    <row r="48" spans="1:48" s="99" customFormat="1">
      <c r="A48" s="246"/>
      <c r="B48" s="68" t="s">
        <v>15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02">
        <f t="shared" si="20"/>
        <v>0</v>
      </c>
      <c r="AI48" s="39"/>
      <c r="AT48" s="132"/>
    </row>
    <row r="49" spans="1:48" s="99" customFormat="1">
      <c r="A49" s="246"/>
      <c r="B49" s="65" t="s">
        <v>13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03">
        <f t="shared" si="20"/>
        <v>0</v>
      </c>
      <c r="AI49" s="39"/>
      <c r="AT49" s="132"/>
    </row>
    <row r="50" spans="1:48" s="99" customFormat="1">
      <c r="A50" s="24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109"/>
      <c r="AI50" s="39"/>
      <c r="AT50" s="132"/>
    </row>
    <row r="51" spans="1:48" hidden="1">
      <c r="AI51" s="39"/>
      <c r="AU51" s="248"/>
      <c r="AV51" s="248"/>
    </row>
    <row r="52" spans="1:48" hidden="1">
      <c r="AI52" s="39"/>
    </row>
    <row r="53" spans="1:48" hidden="1">
      <c r="AI53" s="39"/>
    </row>
    <row r="54" spans="1:48" hidden="1">
      <c r="AI54" s="39"/>
    </row>
    <row r="55" spans="1:48" hidden="1">
      <c r="AI55" s="39"/>
    </row>
    <row r="56" spans="1:48" hidden="1">
      <c r="AI56" s="39"/>
    </row>
    <row r="57" spans="1:48" hidden="1">
      <c r="AI57" s="39"/>
    </row>
    <row r="58" spans="1:48" hidden="1">
      <c r="AI58" s="39"/>
    </row>
    <row r="59" spans="1:48" hidden="1">
      <c r="AI59" s="39"/>
    </row>
    <row r="60" spans="1:48" hidden="1">
      <c r="AI60" s="39"/>
    </row>
    <row r="61" spans="1:48" hidden="1">
      <c r="AI61" s="39"/>
    </row>
    <row r="62" spans="1:48" hidden="1">
      <c r="AI62" s="39"/>
    </row>
    <row r="63" spans="1:48" hidden="1">
      <c r="AI63" s="39"/>
    </row>
    <row r="64" spans="1:48" hidden="1">
      <c r="AI64" s="39"/>
    </row>
    <row r="65" spans="35:35" hidden="1">
      <c r="AI65" s="39"/>
    </row>
    <row r="66" spans="35:35" hidden="1">
      <c r="AI66" s="39"/>
    </row>
    <row r="67" spans="35:35" hidden="1">
      <c r="AI67" s="39"/>
    </row>
    <row r="68" spans="35:35" hidden="1">
      <c r="AI68" s="39"/>
    </row>
    <row r="69" spans="35:35" hidden="1">
      <c r="AI69" s="39"/>
    </row>
    <row r="70" spans="35:35" hidden="1">
      <c r="AI70" s="39"/>
    </row>
  </sheetData>
  <sheetProtection formatColumns="0" selectLockedCells="1"/>
  <mergeCells count="79">
    <mergeCell ref="A3:A6"/>
    <mergeCell ref="AL3:AQ3"/>
    <mergeCell ref="AT3:AU3"/>
    <mergeCell ref="AV3:AY3"/>
    <mergeCell ref="AT4:AU4"/>
    <mergeCell ref="AV4:AY4"/>
    <mergeCell ref="AL5:AL7"/>
    <mergeCell ref="AT5:AU5"/>
    <mergeCell ref="AV5:AY5"/>
    <mergeCell ref="AT6:AU6"/>
    <mergeCell ref="AV6:AY6"/>
    <mergeCell ref="A7:A10"/>
    <mergeCell ref="AT7:AU7"/>
    <mergeCell ref="AV7:AY7"/>
    <mergeCell ref="AL8:AL19"/>
    <mergeCell ref="AT8:AU8"/>
    <mergeCell ref="A1:A2"/>
    <mergeCell ref="AH1:AH2"/>
    <mergeCell ref="AT1:BB2"/>
    <mergeCell ref="BG1:BL2"/>
    <mergeCell ref="BP1:BR2"/>
    <mergeCell ref="AV15:AY15"/>
    <mergeCell ref="AT16:AU16"/>
    <mergeCell ref="AV16:AY16"/>
    <mergeCell ref="AV8:AY8"/>
    <mergeCell ref="AT9:AU9"/>
    <mergeCell ref="AV9:AY9"/>
    <mergeCell ref="AT10:AU10"/>
    <mergeCell ref="AV10:AY10"/>
    <mergeCell ref="A11:A14"/>
    <mergeCell ref="AT11:AU11"/>
    <mergeCell ref="AV11:AY11"/>
    <mergeCell ref="AT12:AU12"/>
    <mergeCell ref="AV12:AY12"/>
    <mergeCell ref="AT13:AU13"/>
    <mergeCell ref="AV13:AY13"/>
    <mergeCell ref="AT14:AU14"/>
    <mergeCell ref="AV14:AY14"/>
    <mergeCell ref="AV17:AY17"/>
    <mergeCell ref="AL22:AN22"/>
    <mergeCell ref="AO22:AQ22"/>
    <mergeCell ref="AT22:AU22"/>
    <mergeCell ref="AV19:AY19"/>
    <mergeCell ref="AV20:AY20"/>
    <mergeCell ref="AV21:AY21"/>
    <mergeCell ref="AV18:AY18"/>
    <mergeCell ref="AV22:AY22"/>
    <mergeCell ref="AT19:AU19"/>
    <mergeCell ref="A15:A18"/>
    <mergeCell ref="AT15:AU15"/>
    <mergeCell ref="AT18:AU18"/>
    <mergeCell ref="A23:A26"/>
    <mergeCell ref="AT23:AU23"/>
    <mergeCell ref="AT20:AU20"/>
    <mergeCell ref="AT21:AU21"/>
    <mergeCell ref="AT17:AU17"/>
    <mergeCell ref="A19:A22"/>
    <mergeCell ref="AV23:AY23"/>
    <mergeCell ref="AT24:AU24"/>
    <mergeCell ref="AV24:AY24"/>
    <mergeCell ref="AJ25:AJ26"/>
    <mergeCell ref="AT25:AU25"/>
    <mergeCell ref="AV25:AY25"/>
    <mergeCell ref="AT26:AU26"/>
    <mergeCell ref="AV26:AY26"/>
    <mergeCell ref="A27:A30"/>
    <mergeCell ref="AT27:AU27"/>
    <mergeCell ref="AV27:AY27"/>
    <mergeCell ref="AJ29:AJ30"/>
    <mergeCell ref="AT29:AU29"/>
    <mergeCell ref="AV29:AY29"/>
    <mergeCell ref="A47:A50"/>
    <mergeCell ref="AU51:AV51"/>
    <mergeCell ref="A31:A34"/>
    <mergeCell ref="AL34:AQ36"/>
    <mergeCell ref="A35:A38"/>
    <mergeCell ref="A39:A42"/>
    <mergeCell ref="AO40:AP40"/>
    <mergeCell ref="A43:A46"/>
  </mergeCells>
  <conditionalFormatting sqref="BC14 BN14:BO14 BM13 BI7:BI23">
    <cfRule type="cellIs" dxfId="19" priority="5" operator="greaterThan">
      <formula>0</formula>
    </cfRule>
  </conditionalFormatting>
  <conditionalFormatting sqref="C3:AG3 C7:AE7 C11:AG11 C15:AF15 C19:AG19 C23:AF23 C27:AG27 C31:AG31 C35:AF35 C39:AG39 C43:AF43 C47:AG47">
    <cfRule type="expression" dxfId="18" priority="3">
      <formula>WEEKDAY(C3)=7</formula>
    </cfRule>
    <cfRule type="expression" dxfId="17" priority="4">
      <formula>WEEKDAY(C3)=1</formula>
    </cfRule>
  </conditionalFormatting>
  <conditionalFormatting sqref="AE7">
    <cfRule type="expression" dxfId="16" priority="1">
      <formula>AND($AE$7&lt;&gt;"",COUNTIF($BB$4:$BB$25,AE7)&gt;0)</formula>
    </cfRule>
  </conditionalFormatting>
  <conditionalFormatting sqref="C3:AG3 C7:AD7 C11:AG11 C15:AF15 C19:AG19 C23:AF23 C27:AG27 C31:AG31 C35:AF35 C39:AG39 C43:AF43 C47:AG47">
    <cfRule type="expression" dxfId="15" priority="2">
      <formula>COUNTIF($BB$4:$BB$25,C3)&gt;0</formula>
    </cfRule>
  </conditionalFormatting>
  <dataValidations count="16">
    <dataValidation type="custom" allowBlank="1" showErrorMessage="1" errorTitle="Solde vide" error="Plus de VA disponible." sqref="D5:AG5 C9:AE9 C13:AG13 C17:AF17 C21:AG21 C25:AF25 C29:AG29 C33:AG33 C37:AF37 C41:AG41 C45:AF45 C49:AG49" xr:uid="{5F7FDABC-B61C-452E-A33C-1C6CA2BDD7CE}">
      <formula1>OR($AO$30&gt;0,$AO$30=0)</formula1>
    </dataValidation>
    <dataValidation type="custom" allowBlank="1" showErrorMessage="1" errorTitle="Solde vide" error="Plus de VA-1 disponible." sqref="D6:AG6 C10:AE10 C14:AG14 C18:AF18 C22:AG22" xr:uid="{98BC672E-FEF9-44F8-B2E2-DCAD871CC8CD}">
      <formula1>OR($AL$30&gt;0,$AL$30=0)</formula1>
    </dataValidation>
    <dataValidation type="custom" allowBlank="1" showErrorMessage="1" errorTitle="Solde vide" error="Plus de HE disponible." sqref="C48:AG48" xr:uid="{20D180B5-EED1-463F-8C8E-E18E160FEED9}">
      <formula1>OR(AND($BQ$18&gt;0,$BR$18=0),AND($BQ$18=0,$BR$18=0))</formula1>
    </dataValidation>
    <dataValidation type="custom" allowBlank="1" showErrorMessage="1" errorTitle="Solde vide" error="Plus de HE disponible." sqref="C44:AF44" xr:uid="{4A88044B-94B8-4CFC-8F97-CEA63211D178}">
      <formula1>OR(AND($BQ$17&gt;0,$BR$17=0),AND($BQ$17=0,$BR$17=0))</formula1>
    </dataValidation>
    <dataValidation type="custom" allowBlank="1" showErrorMessage="1" errorTitle="Solde vide" error="Plus de HE disponible." sqref="C40:AG40" xr:uid="{269E4DFA-9F38-42C0-AA74-77435958F64D}">
      <formula1>OR(AND($BQ$16&gt;0,$BR$16=0),AND($BQ$16=0,$BR$16=0))</formula1>
    </dataValidation>
    <dataValidation type="custom" allowBlank="1" showErrorMessage="1" errorTitle="Solde vide" error="Plus de HE disponible." sqref="C36:AF36" xr:uid="{B1A87F37-0310-4AF1-AD4B-208A729BFAEB}">
      <formula1>OR(AND($BQ$15&gt;0,$BR$15=0),AND($BQ$15=0,$BR$15=0))</formula1>
    </dataValidation>
    <dataValidation type="custom" allowBlank="1" showErrorMessage="1" errorTitle="Solde vide" error="Plus de HE disponible." sqref="C32:AG32" xr:uid="{85100752-FA49-4DA7-AB1C-44A28F05E38C}">
      <formula1>OR(AND($BQ$14&gt;0,$BR$14=0),AND($BQ$14=0,$BR$14=0))</formula1>
    </dataValidation>
    <dataValidation type="custom" allowBlank="1" showErrorMessage="1" errorTitle="Solde vide" error="Plus de HE disponible." sqref="C28:AG28" xr:uid="{B61A03B5-203B-4DBE-9037-0B9FF1E77FD5}">
      <formula1>OR(AND($BQ$13&gt;0,$BR$13=0),AND($BQ$13=0,$BR$13=0))</formula1>
    </dataValidation>
    <dataValidation type="custom" allowBlank="1" showErrorMessage="1" errorTitle="Solde vide" error="Plus de HE disponible." sqref="C24:AF24" xr:uid="{71E66DCA-083A-44B5-BE07-82807F0E1CA4}">
      <formula1>OR(AND($BQ$12&gt;0,$BR$12=0),AND($BQ$12=0,$BR$12=0))</formula1>
    </dataValidation>
    <dataValidation type="custom" allowBlank="1" showErrorMessage="1" errorTitle="Solde vide" error="Plus de HE disponible." sqref="C20:AG20" xr:uid="{C443C9DF-45F2-46B6-8535-1E0A7439F462}">
      <formula1>OR(AND($BQ$11&gt;0,$BR$11=0),AND($BQ$11=0,$BR$11=0))</formula1>
    </dataValidation>
    <dataValidation type="custom" allowBlank="1" showErrorMessage="1" errorTitle="Solde vide" error="Plus de HE disponible." sqref="C16:AF16" xr:uid="{C50E69E7-81B5-4543-BD0D-0691518DA88D}">
      <formula1>OR(AND($BQ$10&gt;0,$BR$10=0),AND($BQ$10=0,$BR$10=0))</formula1>
    </dataValidation>
    <dataValidation type="custom" allowBlank="1" showErrorMessage="1" errorTitle="Solde vide" error="Plus de HE disponible." sqref="C12:AG12" xr:uid="{878EF202-68A3-4AA6-99F9-E284C1733BD4}">
      <formula1>OR(AND($BQ$9&gt;0,$BR$9=0),AND($BQ$9=0,$BR$9=0))</formula1>
    </dataValidation>
    <dataValidation type="custom" allowBlank="1" showErrorMessage="1" errorTitle="Solde vide" error="Plus de HE disponible." sqref="D4:AG4" xr:uid="{BBFABCE3-7CCA-4936-8C64-848ADD6DCEB7}">
      <formula1>OR(AND($BQ$7&gt;0,$BR$7=0),AND($BQ$7=0,$BR$7=0))</formula1>
    </dataValidation>
    <dataValidation type="custom" allowBlank="1" showErrorMessage="1" errorTitle="Solde vide" error="Plus de HE disponible." sqref="C8:AE8" xr:uid="{F3C78E7E-BF55-4098-A096-67B0B7897215}">
      <formula1>OR(AND($BQ$8&gt;0,$BR$8=0),AND($BQ$8=0,$BR$8=0))</formula1>
    </dataValidation>
    <dataValidation type="custom" allowBlank="1" showErrorMessage="1" errorTitle="Erreur" error="Plus de VA disponible." sqref="C5" xr:uid="{4701EE89-D74B-4A36-93A3-43166552A504}">
      <formula1>OR($AO$30&gt;0,$AO$30=0)</formula1>
    </dataValidation>
    <dataValidation type="custom" allowBlank="1" showInputMessage="1" showErrorMessage="1" errorTitle="Erreur" error="Plus de VA-1 disponible." sqref="C19:AF19 C6" xr:uid="{F98CC859-FC0D-4AFF-9638-8FBA613D977C}">
      <formula1>OR($AL$30&gt;0,$AL$30=0)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EE08-94AE-49D2-912D-A4BB0B376A74}">
  <dimension ref="A1:CM70"/>
  <sheetViews>
    <sheetView zoomScale="68" zoomScaleNormal="68" workbookViewId="0">
      <selection activeCell="AL42" sqref="AL42"/>
    </sheetView>
  </sheetViews>
  <sheetFormatPr baseColWidth="10" defaultColWidth="8.5703125" defaultRowHeight="15" customHeight="1" zeroHeight="1"/>
  <cols>
    <col min="1" max="1" width="13.28515625" style="39" bestFit="1" customWidth="1"/>
    <col min="2" max="2" width="8.42578125" style="39" customWidth="1"/>
    <col min="3" max="23" width="6.7109375" style="39" customWidth="1"/>
    <col min="24" max="24" width="6.85546875" style="39" customWidth="1"/>
    <col min="25" max="33" width="6.7109375" style="39" customWidth="1"/>
    <col min="34" max="34" width="9.28515625" style="39" bestFit="1" customWidth="1"/>
    <col min="35" max="35" width="3.7109375" style="12" customWidth="1"/>
    <col min="36" max="36" width="11" style="99" customWidth="1"/>
    <col min="37" max="37" width="9.85546875" style="99" bestFit="1" customWidth="1"/>
    <col min="38" max="38" width="10.28515625" style="99" bestFit="1" customWidth="1"/>
    <col min="39" max="39" width="12.140625" style="99" bestFit="1" customWidth="1"/>
    <col min="40" max="40" width="15.42578125" style="99" bestFit="1" customWidth="1"/>
    <col min="41" max="41" width="10.28515625" style="99" customWidth="1"/>
    <col min="42" max="42" width="13.5703125" style="99" bestFit="1" customWidth="1"/>
    <col min="43" max="43" width="16.7109375" style="99" bestFit="1" customWidth="1"/>
    <col min="44" max="44" width="19.28515625" style="99" customWidth="1"/>
    <col min="45" max="45" width="16" style="99" bestFit="1" customWidth="1"/>
    <col min="46" max="46" width="20.42578125" style="99" customWidth="1"/>
    <col min="47" max="47" width="7" style="141" customWidth="1"/>
    <col min="48" max="48" width="13.42578125" style="141" customWidth="1"/>
    <col min="49" max="50" width="8.85546875" style="45" customWidth="1"/>
    <col min="51" max="51" width="9.42578125" style="45" customWidth="1"/>
    <col min="52" max="52" width="16.7109375" style="45" customWidth="1"/>
    <col min="53" max="53" width="29.140625" style="45" customWidth="1"/>
    <col min="54" max="54" width="30.28515625" style="45" customWidth="1"/>
    <col min="55" max="55" width="9.5703125" style="45" customWidth="1"/>
    <col min="56" max="56" width="24.28515625" style="39" customWidth="1"/>
    <col min="57" max="57" width="7.28515625" style="39" customWidth="1"/>
    <col min="58" max="58" width="7.140625" style="39" customWidth="1"/>
    <col min="59" max="67" width="11.42578125" style="39" customWidth="1"/>
    <col min="68" max="68" width="12.140625" style="39" bestFit="1" customWidth="1"/>
    <col min="69" max="69" width="13.28515625" style="39" customWidth="1"/>
    <col min="70" max="70" width="28.28515625" style="39" customWidth="1"/>
    <col min="71" max="72" width="8.5703125" style="39" customWidth="1"/>
    <col min="73" max="16384" width="8.5703125" style="39"/>
  </cols>
  <sheetData>
    <row r="1" spans="1:91" ht="20.25" customHeight="1">
      <c r="A1" s="301">
        <v>2023</v>
      </c>
      <c r="B1" s="45"/>
      <c r="C1" s="45"/>
      <c r="AH1" s="264" t="s">
        <v>16</v>
      </c>
      <c r="AI1" s="39"/>
      <c r="AJ1" s="39"/>
      <c r="AK1" s="39"/>
      <c r="AL1" s="39"/>
      <c r="AM1" s="39"/>
      <c r="AN1" s="39"/>
      <c r="AO1" s="39"/>
      <c r="AP1" s="91"/>
      <c r="AQ1" s="39"/>
      <c r="AR1" s="39"/>
      <c r="AS1" s="39"/>
      <c r="AT1" s="303" t="s">
        <v>73</v>
      </c>
      <c r="AU1" s="304"/>
      <c r="AV1" s="304"/>
      <c r="AW1" s="304"/>
      <c r="AX1" s="304"/>
      <c r="AY1" s="304"/>
      <c r="AZ1" s="304"/>
      <c r="BA1" s="304"/>
      <c r="BB1" s="305"/>
      <c r="BC1" s="97"/>
      <c r="BG1" s="309" t="s">
        <v>40</v>
      </c>
      <c r="BH1" s="310"/>
      <c r="BI1" s="310"/>
      <c r="BJ1" s="310"/>
      <c r="BK1" s="310"/>
      <c r="BL1" s="311"/>
      <c r="BM1" s="97"/>
      <c r="BN1" s="97"/>
      <c r="BO1" s="171"/>
      <c r="BP1" s="315" t="s">
        <v>78</v>
      </c>
      <c r="BQ1" s="316"/>
      <c r="BR1" s="317"/>
      <c r="BS1" s="172"/>
      <c r="BT1" s="172"/>
      <c r="BU1" s="172"/>
      <c r="BV1" s="172"/>
      <c r="BW1" s="172"/>
      <c r="BX1" s="172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</row>
    <row r="2" spans="1:91" ht="15" customHeight="1">
      <c r="A2" s="302"/>
      <c r="AH2" s="265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06"/>
      <c r="AU2" s="307"/>
      <c r="AV2" s="307"/>
      <c r="AW2" s="307"/>
      <c r="AX2" s="307"/>
      <c r="AY2" s="307"/>
      <c r="AZ2" s="307"/>
      <c r="BA2" s="307"/>
      <c r="BB2" s="308"/>
      <c r="BG2" s="312"/>
      <c r="BH2" s="313"/>
      <c r="BI2" s="313"/>
      <c r="BJ2" s="313"/>
      <c r="BK2" s="313"/>
      <c r="BL2" s="314"/>
      <c r="BM2" s="45"/>
      <c r="BN2" s="45"/>
      <c r="BO2" s="141"/>
      <c r="BP2" s="318"/>
      <c r="BQ2" s="319"/>
      <c r="BR2" s="320"/>
      <c r="BS2" s="172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</row>
    <row r="3" spans="1:91" ht="15.75" thickBot="1">
      <c r="A3" s="245" t="s">
        <v>1</v>
      </c>
      <c r="B3" s="13"/>
      <c r="C3" s="14">
        <f>IF(AND(MONTH(DATE($A$1,1,1))=MONTH(DATE($A$1,1,1)),ROW()=3),DATE($A$1,1,COLUMN()-2),"")</f>
        <v>44927</v>
      </c>
      <c r="D3" s="14">
        <f t="shared" ref="D3:AG3" si="0">IF(AND(MONTH(DATE($A$1,1,1))=MONTH(DATE($A$1,1,1)),ROW()=3),DATE($A$1,1,COLUMN()-2),"")</f>
        <v>44928</v>
      </c>
      <c r="E3" s="14">
        <f t="shared" si="0"/>
        <v>44929</v>
      </c>
      <c r="F3" s="14">
        <f t="shared" si="0"/>
        <v>44930</v>
      </c>
      <c r="G3" s="14">
        <f t="shared" si="0"/>
        <v>44931</v>
      </c>
      <c r="H3" s="14">
        <f t="shared" si="0"/>
        <v>44932</v>
      </c>
      <c r="I3" s="14">
        <f t="shared" si="0"/>
        <v>44933</v>
      </c>
      <c r="J3" s="14">
        <f t="shared" si="0"/>
        <v>44934</v>
      </c>
      <c r="K3" s="14">
        <f t="shared" si="0"/>
        <v>44935</v>
      </c>
      <c r="L3" s="14">
        <f t="shared" si="0"/>
        <v>44936</v>
      </c>
      <c r="M3" s="14">
        <f t="shared" si="0"/>
        <v>44937</v>
      </c>
      <c r="N3" s="14">
        <f t="shared" si="0"/>
        <v>44938</v>
      </c>
      <c r="O3" s="14">
        <f t="shared" si="0"/>
        <v>44939</v>
      </c>
      <c r="P3" s="14">
        <f t="shared" si="0"/>
        <v>44940</v>
      </c>
      <c r="Q3" s="14">
        <f t="shared" si="0"/>
        <v>44941</v>
      </c>
      <c r="R3" s="14">
        <f t="shared" si="0"/>
        <v>44942</v>
      </c>
      <c r="S3" s="14">
        <f t="shared" si="0"/>
        <v>44943</v>
      </c>
      <c r="T3" s="14">
        <f t="shared" si="0"/>
        <v>44944</v>
      </c>
      <c r="U3" s="14">
        <f t="shared" si="0"/>
        <v>44945</v>
      </c>
      <c r="V3" s="14">
        <f t="shared" si="0"/>
        <v>44946</v>
      </c>
      <c r="W3" s="14">
        <f t="shared" si="0"/>
        <v>44947</v>
      </c>
      <c r="X3" s="14">
        <f t="shared" si="0"/>
        <v>44948</v>
      </c>
      <c r="Y3" s="14">
        <f t="shared" si="0"/>
        <v>44949</v>
      </c>
      <c r="Z3" s="14">
        <f t="shared" si="0"/>
        <v>44950</v>
      </c>
      <c r="AA3" s="14">
        <f t="shared" si="0"/>
        <v>44951</v>
      </c>
      <c r="AB3" s="14">
        <f t="shared" si="0"/>
        <v>44952</v>
      </c>
      <c r="AC3" s="14">
        <f t="shared" si="0"/>
        <v>44953</v>
      </c>
      <c r="AD3" s="14">
        <f t="shared" si="0"/>
        <v>44954</v>
      </c>
      <c r="AE3" s="14">
        <f t="shared" si="0"/>
        <v>44955</v>
      </c>
      <c r="AF3" s="14">
        <f t="shared" si="0"/>
        <v>44956</v>
      </c>
      <c r="AG3" s="14">
        <f t="shared" si="0"/>
        <v>44957</v>
      </c>
      <c r="AH3" s="101"/>
      <c r="AI3" s="39"/>
      <c r="AJ3" s="39"/>
      <c r="AK3" s="39"/>
      <c r="AL3" s="321" t="s">
        <v>15</v>
      </c>
      <c r="AM3" s="322"/>
      <c r="AN3" s="322"/>
      <c r="AO3" s="322"/>
      <c r="AP3" s="322"/>
      <c r="AQ3" s="323"/>
      <c r="AR3" s="39"/>
      <c r="AS3" s="39"/>
      <c r="AT3" s="324" t="s">
        <v>22</v>
      </c>
      <c r="AU3" s="325"/>
      <c r="AV3" s="326" t="s">
        <v>23</v>
      </c>
      <c r="AW3" s="327"/>
      <c r="AX3" s="327"/>
      <c r="AY3" s="328"/>
      <c r="AZ3" s="83" t="s">
        <v>71</v>
      </c>
      <c r="BA3" s="84" t="s">
        <v>74</v>
      </c>
      <c r="BB3" s="80" t="s">
        <v>72</v>
      </c>
      <c r="BD3" s="58" t="s">
        <v>26</v>
      </c>
      <c r="BG3" s="47" t="s">
        <v>61</v>
      </c>
      <c r="BH3" s="48" t="s">
        <v>62</v>
      </c>
      <c r="BI3" s="49" t="s">
        <v>41</v>
      </c>
      <c r="BJ3" s="49" t="s">
        <v>42</v>
      </c>
      <c r="BK3" s="49" t="s">
        <v>43</v>
      </c>
      <c r="BL3" s="160" t="s">
        <v>44</v>
      </c>
      <c r="BM3" s="167"/>
      <c r="BN3" s="45"/>
      <c r="BO3" s="141"/>
      <c r="BP3" s="174"/>
      <c r="BQ3" s="167"/>
      <c r="BR3" s="176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</row>
    <row r="4" spans="1:91" ht="15.75" thickBot="1">
      <c r="A4" s="246"/>
      <c r="B4" s="68" t="s">
        <v>15</v>
      </c>
      <c r="C4" s="146" t="str">
        <f t="shared" ref="C4:C6" si="1">IF(AND(MONTH(DATE($A$1,1,1))=MONTH(DATE($A$1,1,1)),ROW()=3),DATE($A$1,1,COLUMN()-2),"")</f>
        <v/>
      </c>
      <c r="D4" s="147"/>
      <c r="E4" s="147"/>
      <c r="F4" s="147"/>
      <c r="G4" s="147"/>
      <c r="H4" s="147"/>
      <c r="I4" s="147"/>
      <c r="J4" s="147"/>
      <c r="K4" s="148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02">
        <f t="shared" ref="AH4:AH14" si="2">SUM(C4:AG4)</f>
        <v>0</v>
      </c>
      <c r="AI4" s="39"/>
      <c r="AJ4" s="39"/>
      <c r="AK4" s="39"/>
      <c r="AL4" s="15" t="s">
        <v>20</v>
      </c>
      <c r="AM4" s="15" t="s">
        <v>0</v>
      </c>
      <c r="AN4" s="89" t="s">
        <v>57</v>
      </c>
      <c r="AO4" s="16" t="s">
        <v>58</v>
      </c>
      <c r="AP4" s="16" t="s">
        <v>59</v>
      </c>
      <c r="AQ4" s="17" t="s">
        <v>60</v>
      </c>
      <c r="AR4" s="39"/>
      <c r="AS4" s="40"/>
      <c r="AT4" s="329" t="s">
        <v>24</v>
      </c>
      <c r="AU4" s="330"/>
      <c r="AV4" s="331">
        <f>DATE(A1,1,1)</f>
        <v>44927</v>
      </c>
      <c r="AW4" s="332"/>
      <c r="AX4" s="332"/>
      <c r="AY4" s="333"/>
      <c r="AZ4" s="162" t="s">
        <v>63</v>
      </c>
      <c r="BA4" s="116"/>
      <c r="BB4" s="86">
        <f t="shared" ref="BB4:BB22" si="3">IF(BA4&lt;&gt;"",BA4,IF(AV4&lt;&gt;"",AV4,""))</f>
        <v>44927</v>
      </c>
      <c r="BC4" s="167"/>
      <c r="BD4" s="59">
        <f>FLOOR(DAY(MINUTE(A1/38)/2+56)&amp;"/5/"&amp;A1,7)-34</f>
        <v>45025</v>
      </c>
      <c r="BG4" s="51">
        <f t="shared" ref="BG4:BG18" si="4">AN5</f>
        <v>0</v>
      </c>
      <c r="BH4" s="52"/>
      <c r="BI4" s="76"/>
      <c r="BJ4" s="76"/>
      <c r="BK4" s="76"/>
      <c r="BL4" s="77">
        <f>AN5</f>
        <v>0</v>
      </c>
      <c r="BM4" s="166"/>
      <c r="BN4" s="167"/>
      <c r="BO4" s="169"/>
      <c r="BP4" s="174"/>
      <c r="BQ4" s="167"/>
      <c r="BR4" s="176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</row>
    <row r="5" spans="1:91">
      <c r="A5" s="246"/>
      <c r="B5" s="64" t="s">
        <v>13</v>
      </c>
      <c r="C5" s="150" t="str">
        <f t="shared" si="1"/>
        <v/>
      </c>
      <c r="D5" s="151"/>
      <c r="E5" s="151"/>
      <c r="F5" s="151"/>
      <c r="G5" s="151"/>
      <c r="H5" s="151"/>
      <c r="I5" s="151"/>
      <c r="J5" s="151"/>
      <c r="K5" s="152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03">
        <f t="shared" si="2"/>
        <v>0</v>
      </c>
      <c r="AI5" s="39"/>
      <c r="AJ5" s="39"/>
      <c r="AK5" s="39"/>
      <c r="AL5" s="334">
        <f>A1-1</f>
        <v>2022</v>
      </c>
      <c r="AM5" s="81" t="s">
        <v>10</v>
      </c>
      <c r="AN5" s="112">
        <f>'2022'!AN17</f>
        <v>0</v>
      </c>
      <c r="AO5" s="70">
        <f t="shared" ref="AO5:AO6" si="5">IF(AP5="","",AN5-AP5)</f>
        <v>0</v>
      </c>
      <c r="AP5" s="70">
        <f t="shared" ref="AP5:AP19" si="6">IF(AN5="","",BI7)</f>
        <v>0</v>
      </c>
      <c r="AQ5" s="19">
        <v>45323</v>
      </c>
      <c r="AR5" s="39"/>
      <c r="AS5" s="40"/>
      <c r="AT5" s="277" t="s">
        <v>65</v>
      </c>
      <c r="AU5" s="278"/>
      <c r="AV5" s="285">
        <f>DATE(A1,1,2)</f>
        <v>44928</v>
      </c>
      <c r="AW5" s="286"/>
      <c r="AX5" s="286"/>
      <c r="AY5" s="287"/>
      <c r="AZ5" s="78" t="s">
        <v>64</v>
      </c>
      <c r="BA5" s="117"/>
      <c r="BB5" s="87">
        <f t="shared" si="3"/>
        <v>44928</v>
      </c>
      <c r="BC5" s="166"/>
      <c r="BG5" s="51">
        <f t="shared" si="4"/>
        <v>0</v>
      </c>
      <c r="BH5" s="52"/>
      <c r="BI5" s="76"/>
      <c r="BJ5" s="76"/>
      <c r="BK5" s="25">
        <f>AN5</f>
        <v>0</v>
      </c>
      <c r="BL5" s="77">
        <f>AN6</f>
        <v>0</v>
      </c>
      <c r="BM5" s="166"/>
      <c r="BN5" s="166"/>
      <c r="BO5" s="134"/>
      <c r="BP5" s="175"/>
      <c r="BQ5" s="177"/>
      <c r="BR5" s="178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</row>
    <row r="6" spans="1:91" ht="15" customHeight="1">
      <c r="A6" s="247"/>
      <c r="B6" s="60" t="s">
        <v>14</v>
      </c>
      <c r="C6" s="154" t="str">
        <f t="shared" si="1"/>
        <v/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04">
        <f t="shared" si="2"/>
        <v>0</v>
      </c>
      <c r="AI6" s="39"/>
      <c r="AJ6" s="39"/>
      <c r="AK6" s="39"/>
      <c r="AL6" s="335"/>
      <c r="AM6" s="81" t="s">
        <v>11</v>
      </c>
      <c r="AN6" s="113">
        <f>'2022'!AN18</f>
        <v>0</v>
      </c>
      <c r="AO6" s="70">
        <f t="shared" si="5"/>
        <v>0</v>
      </c>
      <c r="AP6" s="70">
        <f t="shared" si="6"/>
        <v>0</v>
      </c>
      <c r="AQ6" s="19">
        <v>45352</v>
      </c>
      <c r="AR6" s="39"/>
      <c r="AS6" s="40"/>
      <c r="AT6" s="277" t="s">
        <v>25</v>
      </c>
      <c r="AU6" s="278"/>
      <c r="AV6" s="285">
        <f>BD4-47</f>
        <v>44978</v>
      </c>
      <c r="AW6" s="286"/>
      <c r="AX6" s="286"/>
      <c r="AY6" s="287"/>
      <c r="AZ6" s="78" t="s">
        <v>64</v>
      </c>
      <c r="BA6" s="117"/>
      <c r="BB6" s="87">
        <f t="shared" si="3"/>
        <v>44978</v>
      </c>
      <c r="BC6" s="166"/>
      <c r="BG6" s="53">
        <f t="shared" si="4"/>
        <v>0</v>
      </c>
      <c r="BH6" s="23"/>
      <c r="BI6" s="76"/>
      <c r="BJ6" s="25">
        <f>AN5</f>
        <v>0</v>
      </c>
      <c r="BK6" s="25">
        <f>AN6</f>
        <v>0</v>
      </c>
      <c r="BL6" s="77">
        <f>AN7</f>
        <v>0</v>
      </c>
      <c r="BM6" s="166"/>
      <c r="BN6" s="166"/>
      <c r="BO6" s="134"/>
      <c r="BP6" s="173"/>
      <c r="BQ6" s="30" t="s">
        <v>77</v>
      </c>
      <c r="BR6" s="30" t="str">
        <f>AN4&amp;" - "&amp;AO4</f>
        <v>HE disponibles - HE prises</v>
      </c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</row>
    <row r="7" spans="1:91" ht="15" customHeight="1" thickBot="1">
      <c r="A7" s="245" t="s">
        <v>2</v>
      </c>
      <c r="B7" s="12"/>
      <c r="C7" s="21">
        <f>IF(AND(MONTH(DATE($A$1,2,1))=MONTH(DATE($A$1,2,1)),ROW()=7),DATE($A$1,2,COLUMN()-2),"")</f>
        <v>44958</v>
      </c>
      <c r="D7" s="21">
        <f t="shared" ref="D7:AD7" si="7">IF(AND(MONTH(DATE($A$1,2,1))=MONTH(DATE($A$1,2,1)),ROW()=7),DATE($A$1,2,COLUMN()-2),"")</f>
        <v>44959</v>
      </c>
      <c r="E7" s="21">
        <f t="shared" si="7"/>
        <v>44960</v>
      </c>
      <c r="F7" s="21">
        <f t="shared" si="7"/>
        <v>44961</v>
      </c>
      <c r="G7" s="21">
        <f t="shared" si="7"/>
        <v>44962</v>
      </c>
      <c r="H7" s="21">
        <f t="shared" si="7"/>
        <v>44963</v>
      </c>
      <c r="I7" s="21">
        <f t="shared" si="7"/>
        <v>44964</v>
      </c>
      <c r="J7" s="21">
        <f t="shared" si="7"/>
        <v>44965</v>
      </c>
      <c r="K7" s="21">
        <f t="shared" si="7"/>
        <v>44966</v>
      </c>
      <c r="L7" s="21">
        <f t="shared" si="7"/>
        <v>44967</v>
      </c>
      <c r="M7" s="21">
        <f t="shared" si="7"/>
        <v>44968</v>
      </c>
      <c r="N7" s="21">
        <f t="shared" si="7"/>
        <v>44969</v>
      </c>
      <c r="O7" s="21">
        <f t="shared" si="7"/>
        <v>44970</v>
      </c>
      <c r="P7" s="21">
        <f t="shared" si="7"/>
        <v>44971</v>
      </c>
      <c r="Q7" s="21">
        <f t="shared" si="7"/>
        <v>44972</v>
      </c>
      <c r="R7" s="21">
        <f t="shared" si="7"/>
        <v>44973</v>
      </c>
      <c r="S7" s="21">
        <f t="shared" si="7"/>
        <v>44974</v>
      </c>
      <c r="T7" s="21">
        <f t="shared" si="7"/>
        <v>44975</v>
      </c>
      <c r="U7" s="21">
        <f t="shared" si="7"/>
        <v>44976</v>
      </c>
      <c r="V7" s="21">
        <f t="shared" si="7"/>
        <v>44977</v>
      </c>
      <c r="W7" s="21">
        <f t="shared" si="7"/>
        <v>44978</v>
      </c>
      <c r="X7" s="21">
        <f t="shared" si="7"/>
        <v>44979</v>
      </c>
      <c r="Y7" s="21">
        <f t="shared" si="7"/>
        <v>44980</v>
      </c>
      <c r="Z7" s="21">
        <f t="shared" si="7"/>
        <v>44981</v>
      </c>
      <c r="AA7" s="21">
        <f t="shared" si="7"/>
        <v>44982</v>
      </c>
      <c r="AB7" s="21">
        <f t="shared" si="7"/>
        <v>44983</v>
      </c>
      <c r="AC7" s="21">
        <f t="shared" si="7"/>
        <v>44984</v>
      </c>
      <c r="AD7" s="21">
        <f t="shared" si="7"/>
        <v>44985</v>
      </c>
      <c r="AE7" s="21" t="str">
        <f>IF(AND(MOD($A$1,4)=0,OR(MOD($A$1,100)&lt;&gt;0,MOD($A$1,400)=0)),DATE($A$1,2,29),"")</f>
        <v/>
      </c>
      <c r="AF7" s="21"/>
      <c r="AG7" s="44"/>
      <c r="AH7" s="105"/>
      <c r="AI7" s="39"/>
      <c r="AJ7" s="39"/>
      <c r="AK7" s="40"/>
      <c r="AL7" s="336"/>
      <c r="AM7" s="88" t="s">
        <v>12</v>
      </c>
      <c r="AN7" s="114">
        <f>'2022'!AN19</f>
        <v>0</v>
      </c>
      <c r="AO7" s="71">
        <f>IF(AP7="","",AN7-AP7)</f>
        <v>0</v>
      </c>
      <c r="AP7" s="72">
        <f t="shared" si="6"/>
        <v>0</v>
      </c>
      <c r="AQ7" s="22">
        <v>45383</v>
      </c>
      <c r="AR7" s="39"/>
      <c r="AS7" s="40"/>
      <c r="AT7" s="279" t="s">
        <v>27</v>
      </c>
      <c r="AU7" s="280"/>
      <c r="AV7" s="296">
        <f>BD4+1</f>
        <v>45026</v>
      </c>
      <c r="AW7" s="297"/>
      <c r="AX7" s="297"/>
      <c r="AY7" s="298"/>
      <c r="AZ7" s="163" t="s">
        <v>63</v>
      </c>
      <c r="BA7" s="118"/>
      <c r="BB7" s="86">
        <f t="shared" si="3"/>
        <v>45026</v>
      </c>
      <c r="BC7" s="166"/>
      <c r="BD7" s="18">
        <v>0.31666666666666665</v>
      </c>
      <c r="BG7" s="51">
        <f t="shared" si="4"/>
        <v>8.3333333333333329E-2</v>
      </c>
      <c r="BH7" s="190">
        <f>AH4</f>
        <v>0</v>
      </c>
      <c r="BI7" s="187">
        <f>IF(BJ6&gt;BH7,BJ6-BH7,0)</f>
        <v>0</v>
      </c>
      <c r="BJ7" s="26">
        <f t="shared" ref="BJ7:BJ21" si="8">IF(BI7=0,IF((BJ6+BK6)&gt;BH7,BJ6+BK6-BH7,0),BK6)</f>
        <v>0</v>
      </c>
      <c r="BK7" s="26">
        <f t="shared" ref="BK7:BK21" si="9">IF(BJ7=0,IF((BJ6+BK6+BL6)&gt;BH7,BJ6+BK6+BL6-BH7,0),BL6)</f>
        <v>0</v>
      </c>
      <c r="BL7" s="56">
        <f t="shared" ref="BL7:BL21" si="10">IF(BK7=0,IF((BJ6+BK6+BL6+BG7)&gt;BH7,BJ6+BK6+BL6+BG7-BH7,0),BG7)</f>
        <v>8.3333333333333329E-2</v>
      </c>
      <c r="BM7" s="39" t="s">
        <v>38</v>
      </c>
      <c r="BN7" s="166"/>
      <c r="BO7" s="134"/>
      <c r="BP7" s="173" t="s">
        <v>1</v>
      </c>
      <c r="BQ7" s="173">
        <f>SUM(AN5:AN7)-SUM(AO5:AO7)</f>
        <v>0</v>
      </c>
      <c r="BR7" s="173">
        <f>AN8-AP8</f>
        <v>0</v>
      </c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</row>
    <row r="8" spans="1:91" ht="15" customHeight="1">
      <c r="A8" s="246"/>
      <c r="B8" s="68" t="s">
        <v>15</v>
      </c>
      <c r="C8" s="148"/>
      <c r="D8" s="147"/>
      <c r="E8" s="147"/>
      <c r="F8" s="147"/>
      <c r="G8" s="147"/>
      <c r="H8" s="147"/>
      <c r="I8" s="147"/>
      <c r="J8" s="147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69"/>
      <c r="AG8" s="69"/>
      <c r="AH8" s="102">
        <f t="shared" si="2"/>
        <v>0</v>
      </c>
      <c r="AI8" s="39"/>
      <c r="AJ8" s="39"/>
      <c r="AK8" s="39"/>
      <c r="AL8" s="337">
        <f>A1</f>
        <v>2023</v>
      </c>
      <c r="AM8" s="81" t="s">
        <v>1</v>
      </c>
      <c r="AN8" s="113">
        <v>8.3333333333333329E-2</v>
      </c>
      <c r="AO8" s="70">
        <f t="shared" ref="AO8:AO19" si="11">IF(AP8="","",ABS(AN8-AP8))</f>
        <v>0</v>
      </c>
      <c r="AP8" s="70">
        <f t="shared" si="6"/>
        <v>8.3333333333333329E-2</v>
      </c>
      <c r="AQ8" s="19">
        <v>45413</v>
      </c>
      <c r="AR8" s="39"/>
      <c r="AS8" s="39"/>
      <c r="AT8" s="279" t="s">
        <v>28</v>
      </c>
      <c r="AU8" s="280"/>
      <c r="AV8" s="296">
        <f>DATE(A1,5,1)</f>
        <v>45047</v>
      </c>
      <c r="AW8" s="297"/>
      <c r="AX8" s="297"/>
      <c r="AY8" s="298"/>
      <c r="AZ8" s="163" t="s">
        <v>63</v>
      </c>
      <c r="BA8" s="118"/>
      <c r="BB8" s="86">
        <f t="shared" si="3"/>
        <v>45047</v>
      </c>
      <c r="BC8" s="39"/>
      <c r="BD8" s="20" t="s">
        <v>49</v>
      </c>
      <c r="BG8" s="51">
        <f t="shared" si="4"/>
        <v>0.32013888888888892</v>
      </c>
      <c r="BH8" s="191">
        <f>AH8</f>
        <v>0</v>
      </c>
      <c r="BI8" s="188">
        <f t="shared" ref="BI8:BI21" si="12">IF(BJ7&gt;BH8,BJ7-BH8,0)</f>
        <v>0</v>
      </c>
      <c r="BJ8" s="25">
        <f t="shared" si="8"/>
        <v>0</v>
      </c>
      <c r="BK8" s="25">
        <f t="shared" si="9"/>
        <v>8.3333333333333329E-2</v>
      </c>
      <c r="BL8" s="77">
        <f t="shared" si="10"/>
        <v>0.32013888888888892</v>
      </c>
      <c r="BO8" s="99"/>
      <c r="BP8" s="173" t="s">
        <v>2</v>
      </c>
      <c r="BQ8" s="173">
        <f t="shared" ref="BQ8:BQ18" si="13">SUM(AN6:AN8)-SUM(AO6:AO8)</f>
        <v>8.3333333333333329E-2</v>
      </c>
      <c r="BR8" s="173">
        <f t="shared" ref="BR8:BR18" si="14">AN9-AP9</f>
        <v>0.32013888888888892</v>
      </c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</row>
    <row r="9" spans="1:91" ht="15" customHeight="1">
      <c r="A9" s="246"/>
      <c r="B9" s="64" t="s">
        <v>13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64"/>
      <c r="AG9" s="64"/>
      <c r="AH9" s="103">
        <f t="shared" si="2"/>
        <v>0</v>
      </c>
      <c r="AI9" s="39"/>
      <c r="AJ9" s="39"/>
      <c r="AK9" s="39"/>
      <c r="AL9" s="335"/>
      <c r="AM9" s="81" t="s">
        <v>2</v>
      </c>
      <c r="AN9" s="113">
        <v>0.32013888888888892</v>
      </c>
      <c r="AO9" s="70">
        <f t="shared" si="11"/>
        <v>0.32013888888888892</v>
      </c>
      <c r="AP9" s="70">
        <f t="shared" si="6"/>
        <v>0</v>
      </c>
      <c r="AQ9" s="19">
        <v>45444</v>
      </c>
      <c r="AR9" s="130"/>
      <c r="AS9" s="39"/>
      <c r="AT9" s="279" t="s">
        <v>29</v>
      </c>
      <c r="AU9" s="280"/>
      <c r="AV9" s="296">
        <f>BD4+39</f>
        <v>45064</v>
      </c>
      <c r="AW9" s="297"/>
      <c r="AX9" s="297"/>
      <c r="AY9" s="298"/>
      <c r="AZ9" s="163" t="s">
        <v>63</v>
      </c>
      <c r="BA9" s="118"/>
      <c r="BB9" s="86">
        <f t="shared" si="3"/>
        <v>45064</v>
      </c>
      <c r="BC9" s="39"/>
      <c r="BD9" s="20" t="s">
        <v>50</v>
      </c>
      <c r="BG9" s="51">
        <f t="shared" si="4"/>
        <v>0.33333333333333331</v>
      </c>
      <c r="BH9" s="191">
        <f>AH12</f>
        <v>0</v>
      </c>
      <c r="BI9" s="188">
        <f t="shared" si="12"/>
        <v>0</v>
      </c>
      <c r="BJ9" s="25">
        <f t="shared" si="8"/>
        <v>8.3333333333333329E-2</v>
      </c>
      <c r="BK9" s="25">
        <f t="shared" si="9"/>
        <v>0.32013888888888892</v>
      </c>
      <c r="BL9" s="77">
        <f t="shared" si="10"/>
        <v>0.33333333333333331</v>
      </c>
      <c r="BO9" s="99"/>
      <c r="BP9" s="173" t="s">
        <v>3</v>
      </c>
      <c r="BQ9" s="173">
        <f t="shared" si="13"/>
        <v>8.3333333333333315E-2</v>
      </c>
      <c r="BR9" s="173">
        <f t="shared" si="14"/>
        <v>0.31319444444444439</v>
      </c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</row>
    <row r="10" spans="1:91" ht="15" customHeight="1">
      <c r="A10" s="247"/>
      <c r="B10" s="60" t="s">
        <v>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60"/>
      <c r="AG10" s="60"/>
      <c r="AH10" s="106">
        <f t="shared" si="2"/>
        <v>0</v>
      </c>
      <c r="AI10" s="39"/>
      <c r="AJ10" s="40"/>
      <c r="AK10" s="40"/>
      <c r="AL10" s="335"/>
      <c r="AM10" s="81" t="s">
        <v>3</v>
      </c>
      <c r="AN10" s="113">
        <v>0.33333333333333331</v>
      </c>
      <c r="AO10" s="70">
        <f t="shared" si="11"/>
        <v>0.31319444444444439</v>
      </c>
      <c r="AP10" s="70">
        <f t="shared" si="6"/>
        <v>2.0138888888888928E-2</v>
      </c>
      <c r="AQ10" s="19">
        <v>45474</v>
      </c>
      <c r="AR10" s="39"/>
      <c r="AS10" s="39"/>
      <c r="AT10" s="279" t="s">
        <v>31</v>
      </c>
      <c r="AU10" s="280"/>
      <c r="AV10" s="296">
        <f>BD4+50</f>
        <v>45075</v>
      </c>
      <c r="AW10" s="297"/>
      <c r="AX10" s="297"/>
      <c r="AY10" s="298"/>
      <c r="AZ10" s="163" t="s">
        <v>63</v>
      </c>
      <c r="BA10" s="118"/>
      <c r="BB10" s="86">
        <f t="shared" si="3"/>
        <v>45075</v>
      </c>
      <c r="BC10" s="39"/>
      <c r="BD10" s="98"/>
      <c r="BG10" s="51">
        <f t="shared" si="4"/>
        <v>0.85416666666666663</v>
      </c>
      <c r="BH10" s="191">
        <f>AH16</f>
        <v>0</v>
      </c>
      <c r="BI10" s="188">
        <f t="shared" si="12"/>
        <v>8.3333333333333329E-2</v>
      </c>
      <c r="BJ10" s="25">
        <f t="shared" si="8"/>
        <v>0.32013888888888892</v>
      </c>
      <c r="BK10" s="25">
        <f t="shared" si="9"/>
        <v>0.33333333333333331</v>
      </c>
      <c r="BL10" s="77">
        <f t="shared" si="10"/>
        <v>0.85416666666666663</v>
      </c>
      <c r="BO10" s="99"/>
      <c r="BP10" s="173" t="s">
        <v>4</v>
      </c>
      <c r="BQ10" s="173">
        <f t="shared" si="13"/>
        <v>0.10347222222222219</v>
      </c>
      <c r="BR10" s="173">
        <f t="shared" si="14"/>
        <v>0.85416666666666663</v>
      </c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</row>
    <row r="11" spans="1:91" ht="15" customHeight="1">
      <c r="A11" s="245" t="s">
        <v>3</v>
      </c>
      <c r="B11" s="13"/>
      <c r="C11" s="27">
        <f>IF(AND(MONTH(DATE($A$1,3,1))=MONTH(DATE($A$1,3,1)),ROW()=11),DATE($A$1,3,COLUMN()-2),"")</f>
        <v>44986</v>
      </c>
      <c r="D11" s="27">
        <f t="shared" ref="D11:AG11" si="15">IF(AND(MONTH(DATE($A$1,3,1))=MONTH(DATE($A$1,3,1)),ROW()=11),DATE($A$1,3,COLUMN()-2),"")</f>
        <v>44987</v>
      </c>
      <c r="E11" s="27">
        <f t="shared" si="15"/>
        <v>44988</v>
      </c>
      <c r="F11" s="27">
        <f t="shared" si="15"/>
        <v>44989</v>
      </c>
      <c r="G11" s="27">
        <f t="shared" si="15"/>
        <v>44990</v>
      </c>
      <c r="H11" s="27">
        <f t="shared" si="15"/>
        <v>44991</v>
      </c>
      <c r="I11" s="27">
        <f t="shared" si="15"/>
        <v>44992</v>
      </c>
      <c r="J11" s="27">
        <f t="shared" si="15"/>
        <v>44993</v>
      </c>
      <c r="K11" s="27">
        <f t="shared" si="15"/>
        <v>44994</v>
      </c>
      <c r="L11" s="27">
        <f t="shared" si="15"/>
        <v>44995</v>
      </c>
      <c r="M11" s="27">
        <f t="shared" si="15"/>
        <v>44996</v>
      </c>
      <c r="N11" s="27">
        <f t="shared" si="15"/>
        <v>44997</v>
      </c>
      <c r="O11" s="27">
        <f t="shared" si="15"/>
        <v>44998</v>
      </c>
      <c r="P11" s="27">
        <f t="shared" si="15"/>
        <v>44999</v>
      </c>
      <c r="Q11" s="27">
        <f t="shared" si="15"/>
        <v>45000</v>
      </c>
      <c r="R11" s="27">
        <f t="shared" si="15"/>
        <v>45001</v>
      </c>
      <c r="S11" s="27">
        <f t="shared" si="15"/>
        <v>45002</v>
      </c>
      <c r="T11" s="27">
        <f t="shared" si="15"/>
        <v>45003</v>
      </c>
      <c r="U11" s="27">
        <f t="shared" si="15"/>
        <v>45004</v>
      </c>
      <c r="V11" s="27">
        <f t="shared" si="15"/>
        <v>45005</v>
      </c>
      <c r="W11" s="27">
        <f t="shared" si="15"/>
        <v>45006</v>
      </c>
      <c r="X11" s="27">
        <f t="shared" si="15"/>
        <v>45007</v>
      </c>
      <c r="Y11" s="27">
        <f t="shared" si="15"/>
        <v>45008</v>
      </c>
      <c r="Z11" s="27">
        <f t="shared" si="15"/>
        <v>45009</v>
      </c>
      <c r="AA11" s="27">
        <f t="shared" si="15"/>
        <v>45010</v>
      </c>
      <c r="AB11" s="27">
        <f t="shared" si="15"/>
        <v>45011</v>
      </c>
      <c r="AC11" s="27">
        <f t="shared" si="15"/>
        <v>45012</v>
      </c>
      <c r="AD11" s="27">
        <f t="shared" si="15"/>
        <v>45013</v>
      </c>
      <c r="AE11" s="27">
        <f t="shared" si="15"/>
        <v>45014</v>
      </c>
      <c r="AF11" s="27">
        <f t="shared" si="15"/>
        <v>45015</v>
      </c>
      <c r="AG11" s="27">
        <f t="shared" si="15"/>
        <v>45016</v>
      </c>
      <c r="AH11" s="101"/>
      <c r="AI11" s="39"/>
      <c r="AJ11" s="40"/>
      <c r="AK11" s="40"/>
      <c r="AL11" s="335"/>
      <c r="AM11" s="81" t="s">
        <v>4</v>
      </c>
      <c r="AN11" s="113">
        <v>0.85416666666666663</v>
      </c>
      <c r="AO11" s="70">
        <f t="shared" si="11"/>
        <v>0.85416666666666663</v>
      </c>
      <c r="AP11" s="70">
        <f t="shared" si="6"/>
        <v>0</v>
      </c>
      <c r="AQ11" s="19">
        <v>45505</v>
      </c>
      <c r="AR11" s="39"/>
      <c r="AS11" s="39"/>
      <c r="AT11" s="279" t="s">
        <v>32</v>
      </c>
      <c r="AU11" s="280"/>
      <c r="AV11" s="296">
        <f>DATE(A1,7,21)</f>
        <v>45128</v>
      </c>
      <c r="AW11" s="297"/>
      <c r="AX11" s="297"/>
      <c r="AY11" s="298"/>
      <c r="AZ11" s="163" t="s">
        <v>63</v>
      </c>
      <c r="BA11" s="118"/>
      <c r="BB11" s="86">
        <f t="shared" si="3"/>
        <v>45128</v>
      </c>
      <c r="BC11" s="39"/>
      <c r="BG11" s="51">
        <f t="shared" si="4"/>
        <v>0.33333333333333331</v>
      </c>
      <c r="BH11" s="191">
        <f>AH20</f>
        <v>0.6333333333333333</v>
      </c>
      <c r="BI11" s="188">
        <f t="shared" si="12"/>
        <v>0</v>
      </c>
      <c r="BJ11" s="25">
        <f t="shared" si="8"/>
        <v>2.0138888888888928E-2</v>
      </c>
      <c r="BK11" s="25">
        <f t="shared" si="9"/>
        <v>0.85416666666666663</v>
      </c>
      <c r="BL11" s="77">
        <f t="shared" si="10"/>
        <v>0.33333333333333331</v>
      </c>
      <c r="BO11" s="99"/>
      <c r="BP11" s="173" t="s">
        <v>5</v>
      </c>
      <c r="BQ11" s="173">
        <f t="shared" si="13"/>
        <v>2.0138888888888928E-2</v>
      </c>
      <c r="BR11" s="173">
        <f t="shared" si="14"/>
        <v>0.33333333333333331</v>
      </c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</row>
    <row r="12" spans="1:91" ht="15" customHeight="1">
      <c r="A12" s="246"/>
      <c r="B12" s="68" t="s">
        <v>15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02">
        <f t="shared" si="2"/>
        <v>0</v>
      </c>
      <c r="AI12" s="39"/>
      <c r="AJ12" s="92"/>
      <c r="AK12" s="93"/>
      <c r="AL12" s="335"/>
      <c r="AM12" s="81" t="s">
        <v>5</v>
      </c>
      <c r="AN12" s="113">
        <v>0.33333333333333331</v>
      </c>
      <c r="AO12" s="70">
        <f t="shared" si="11"/>
        <v>0.33333333333333331</v>
      </c>
      <c r="AP12" s="70">
        <f t="shared" si="6"/>
        <v>0</v>
      </c>
      <c r="AQ12" s="19">
        <v>45536</v>
      </c>
      <c r="AR12" s="39"/>
      <c r="AS12" s="39"/>
      <c r="AT12" s="279" t="s">
        <v>33</v>
      </c>
      <c r="AU12" s="280"/>
      <c r="AV12" s="296">
        <f>DATE(A1,8,15)</f>
        <v>45153</v>
      </c>
      <c r="AW12" s="297"/>
      <c r="AX12" s="297"/>
      <c r="AY12" s="298"/>
      <c r="AZ12" s="163" t="s">
        <v>63</v>
      </c>
      <c r="BA12" s="118"/>
      <c r="BB12" s="86">
        <f t="shared" si="3"/>
        <v>45153</v>
      </c>
      <c r="BC12" s="39"/>
      <c r="BG12" s="51">
        <f t="shared" si="4"/>
        <v>0.33333333333333331</v>
      </c>
      <c r="BH12" s="191">
        <f>AH24</f>
        <v>0</v>
      </c>
      <c r="BI12" s="188">
        <f t="shared" si="12"/>
        <v>2.0138888888888928E-2</v>
      </c>
      <c r="BJ12" s="25">
        <f t="shared" si="8"/>
        <v>0.85416666666666663</v>
      </c>
      <c r="BK12" s="25">
        <f t="shared" si="9"/>
        <v>0.33333333333333331</v>
      </c>
      <c r="BL12" s="77">
        <f t="shared" si="10"/>
        <v>0.33333333333333331</v>
      </c>
      <c r="BO12" s="99"/>
      <c r="BP12" s="173" t="s">
        <v>6</v>
      </c>
      <c r="BQ12" s="173">
        <f t="shared" si="13"/>
        <v>2.0138888888888928E-2</v>
      </c>
      <c r="BR12" s="173">
        <f t="shared" si="14"/>
        <v>0.33333333333333331</v>
      </c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</row>
    <row r="13" spans="1:91" ht="15" customHeight="1">
      <c r="A13" s="246"/>
      <c r="B13" s="64" t="s">
        <v>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03">
        <f t="shared" si="2"/>
        <v>0</v>
      </c>
      <c r="AI13" s="39"/>
      <c r="AJ13" s="92"/>
      <c r="AK13" s="93"/>
      <c r="AL13" s="335"/>
      <c r="AM13" s="81" t="s">
        <v>6</v>
      </c>
      <c r="AN13" s="113">
        <v>0.33333333333333331</v>
      </c>
      <c r="AO13" s="70">
        <f t="shared" si="11"/>
        <v>0.33333333333333331</v>
      </c>
      <c r="AP13" s="70">
        <f t="shared" si="6"/>
        <v>0</v>
      </c>
      <c r="AQ13" s="19">
        <v>45566</v>
      </c>
      <c r="AR13" s="39"/>
      <c r="AS13" s="39"/>
      <c r="AT13" s="277" t="s">
        <v>34</v>
      </c>
      <c r="AU13" s="278"/>
      <c r="AV13" s="285">
        <f>DATE(A1,9,27)</f>
        <v>45196</v>
      </c>
      <c r="AW13" s="286"/>
      <c r="AX13" s="286"/>
      <c r="AY13" s="287"/>
      <c r="AZ13" s="78" t="s">
        <v>64</v>
      </c>
      <c r="BA13" s="117"/>
      <c r="BB13" s="87">
        <f t="shared" si="3"/>
        <v>45196</v>
      </c>
      <c r="BC13" s="39"/>
      <c r="BG13" s="51">
        <f t="shared" si="4"/>
        <v>0.27777777777777779</v>
      </c>
      <c r="BH13" s="191">
        <f>AH28</f>
        <v>1.4249999999999998</v>
      </c>
      <c r="BI13" s="188">
        <f t="shared" si="12"/>
        <v>0</v>
      </c>
      <c r="BJ13" s="25">
        <f t="shared" si="8"/>
        <v>0</v>
      </c>
      <c r="BK13" s="25">
        <f t="shared" si="9"/>
        <v>9.5833333333333437E-2</v>
      </c>
      <c r="BL13" s="77">
        <f t="shared" si="10"/>
        <v>0.27777777777777779</v>
      </c>
      <c r="BM13" s="166" t="s">
        <v>39</v>
      </c>
      <c r="BO13" s="99"/>
      <c r="BP13" s="173" t="s">
        <v>7</v>
      </c>
      <c r="BQ13" s="173">
        <f t="shared" si="13"/>
        <v>0</v>
      </c>
      <c r="BR13" s="173">
        <f t="shared" si="14"/>
        <v>0.27777777777777779</v>
      </c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</row>
    <row r="14" spans="1:91" ht="15" customHeight="1">
      <c r="A14" s="247"/>
      <c r="B14" s="60" t="s">
        <v>14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06">
        <f t="shared" si="2"/>
        <v>0</v>
      </c>
      <c r="AI14" s="39"/>
      <c r="AJ14" s="40"/>
      <c r="AK14" s="40"/>
      <c r="AL14" s="335"/>
      <c r="AM14" s="81" t="s">
        <v>7</v>
      </c>
      <c r="AN14" s="113">
        <v>0.27777777777777779</v>
      </c>
      <c r="AO14" s="70">
        <f t="shared" si="11"/>
        <v>0.27777777777777779</v>
      </c>
      <c r="AP14" s="70">
        <f t="shared" si="6"/>
        <v>0</v>
      </c>
      <c r="AQ14" s="19">
        <v>45597</v>
      </c>
      <c r="AR14" s="39"/>
      <c r="AS14" s="39"/>
      <c r="AT14" s="279" t="s">
        <v>35</v>
      </c>
      <c r="AU14" s="280"/>
      <c r="AV14" s="296">
        <f>DATE(A1,11,1)</f>
        <v>45231</v>
      </c>
      <c r="AW14" s="297"/>
      <c r="AX14" s="297"/>
      <c r="AY14" s="298"/>
      <c r="AZ14" s="163" t="s">
        <v>63</v>
      </c>
      <c r="BA14" s="118"/>
      <c r="BB14" s="86">
        <f t="shared" si="3"/>
        <v>45231</v>
      </c>
      <c r="BC14" s="166"/>
      <c r="BG14" s="51">
        <f t="shared" si="4"/>
        <v>0.15138888888888888</v>
      </c>
      <c r="BH14" s="191">
        <f>AH32</f>
        <v>0.31666666666666665</v>
      </c>
      <c r="BI14" s="188">
        <f t="shared" si="12"/>
        <v>0</v>
      </c>
      <c r="BJ14" s="25">
        <f t="shared" si="8"/>
        <v>0</v>
      </c>
      <c r="BK14" s="25">
        <f t="shared" si="9"/>
        <v>5.6944444444444575E-2</v>
      </c>
      <c r="BL14" s="77">
        <f t="shared" si="10"/>
        <v>0.15138888888888888</v>
      </c>
      <c r="BM14" s="166"/>
      <c r="BN14" s="166"/>
      <c r="BO14" s="134"/>
      <c r="BP14" s="173" t="s">
        <v>8</v>
      </c>
      <c r="BQ14" s="173">
        <f t="shared" si="13"/>
        <v>0</v>
      </c>
      <c r="BR14" s="173">
        <f t="shared" si="14"/>
        <v>0.15138888888888888</v>
      </c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</row>
    <row r="15" spans="1:91" ht="15" customHeight="1">
      <c r="A15" s="245" t="s">
        <v>4</v>
      </c>
      <c r="B15" s="13"/>
      <c r="C15" s="27">
        <f>IF(AND(MONTH(DATE($A$1,4,1))=MONTH(DATE($A$1,4,1)),ROW()=15),DATE($A$1,4,COLUMN()-2),"")</f>
        <v>45017</v>
      </c>
      <c r="D15" s="27">
        <f t="shared" ref="D15:AF15" si="16">IF(AND(MONTH(DATE($A$1,4,1))=MONTH(DATE($A$1,4,1)),ROW()=15),DATE($A$1,4,COLUMN()-2),"")</f>
        <v>45018</v>
      </c>
      <c r="E15" s="27">
        <f t="shared" si="16"/>
        <v>45019</v>
      </c>
      <c r="F15" s="27">
        <f t="shared" si="16"/>
        <v>45020</v>
      </c>
      <c r="G15" s="27">
        <f t="shared" si="16"/>
        <v>45021</v>
      </c>
      <c r="H15" s="27">
        <f t="shared" si="16"/>
        <v>45022</v>
      </c>
      <c r="I15" s="27">
        <f t="shared" si="16"/>
        <v>45023</v>
      </c>
      <c r="J15" s="27">
        <f t="shared" si="16"/>
        <v>45024</v>
      </c>
      <c r="K15" s="27">
        <f t="shared" si="16"/>
        <v>45025</v>
      </c>
      <c r="L15" s="27">
        <f t="shared" si="16"/>
        <v>45026</v>
      </c>
      <c r="M15" s="27">
        <f t="shared" si="16"/>
        <v>45027</v>
      </c>
      <c r="N15" s="27">
        <f t="shared" si="16"/>
        <v>45028</v>
      </c>
      <c r="O15" s="27">
        <f t="shared" si="16"/>
        <v>45029</v>
      </c>
      <c r="P15" s="27">
        <f t="shared" si="16"/>
        <v>45030</v>
      </c>
      <c r="Q15" s="27">
        <f t="shared" si="16"/>
        <v>45031</v>
      </c>
      <c r="R15" s="27">
        <f t="shared" si="16"/>
        <v>45032</v>
      </c>
      <c r="S15" s="27">
        <f t="shared" si="16"/>
        <v>45033</v>
      </c>
      <c r="T15" s="27">
        <f t="shared" si="16"/>
        <v>45034</v>
      </c>
      <c r="U15" s="27">
        <f t="shared" si="16"/>
        <v>45035</v>
      </c>
      <c r="V15" s="27">
        <f t="shared" si="16"/>
        <v>45036</v>
      </c>
      <c r="W15" s="27">
        <f t="shared" si="16"/>
        <v>45037</v>
      </c>
      <c r="X15" s="27">
        <f t="shared" si="16"/>
        <v>45038</v>
      </c>
      <c r="Y15" s="27">
        <f t="shared" si="16"/>
        <v>45039</v>
      </c>
      <c r="Z15" s="27">
        <f t="shared" si="16"/>
        <v>45040</v>
      </c>
      <c r="AA15" s="27">
        <f t="shared" si="16"/>
        <v>45041</v>
      </c>
      <c r="AB15" s="27">
        <f t="shared" si="16"/>
        <v>45042</v>
      </c>
      <c r="AC15" s="27">
        <f t="shared" si="16"/>
        <v>45043</v>
      </c>
      <c r="AD15" s="27">
        <f t="shared" si="16"/>
        <v>45044</v>
      </c>
      <c r="AE15" s="27">
        <f t="shared" si="16"/>
        <v>45045</v>
      </c>
      <c r="AF15" s="27">
        <f t="shared" si="16"/>
        <v>45046</v>
      </c>
      <c r="AG15" s="28"/>
      <c r="AH15" s="101"/>
      <c r="AI15" s="39"/>
      <c r="AJ15" s="40"/>
      <c r="AK15" s="40"/>
      <c r="AL15" s="335"/>
      <c r="AM15" s="81" t="s">
        <v>8</v>
      </c>
      <c r="AN15" s="113">
        <v>0.15138888888888888</v>
      </c>
      <c r="AO15" s="70">
        <f t="shared" si="11"/>
        <v>0.15138888888888888</v>
      </c>
      <c r="AP15" s="70">
        <f t="shared" si="6"/>
        <v>0</v>
      </c>
      <c r="AQ15" s="19">
        <v>45627</v>
      </c>
      <c r="AR15" s="39"/>
      <c r="AS15" s="39"/>
      <c r="AT15" s="277" t="s">
        <v>66</v>
      </c>
      <c r="AU15" s="278"/>
      <c r="AV15" s="285">
        <f>DATE(A1,11,2)</f>
        <v>45232</v>
      </c>
      <c r="AW15" s="286"/>
      <c r="AX15" s="286"/>
      <c r="AY15" s="287"/>
      <c r="AZ15" s="78" t="s">
        <v>64</v>
      </c>
      <c r="BA15" s="117"/>
      <c r="BB15" s="87">
        <f t="shared" si="3"/>
        <v>45232</v>
      </c>
      <c r="BC15" s="166"/>
      <c r="BG15" s="51">
        <f t="shared" si="4"/>
        <v>0.3611111111111111</v>
      </c>
      <c r="BH15" s="191">
        <f>AH36</f>
        <v>0</v>
      </c>
      <c r="BI15" s="188">
        <f t="shared" si="12"/>
        <v>0</v>
      </c>
      <c r="BJ15" s="25">
        <f t="shared" si="8"/>
        <v>5.6944444444444575E-2</v>
      </c>
      <c r="BK15" s="25">
        <f t="shared" si="9"/>
        <v>0.15138888888888888</v>
      </c>
      <c r="BL15" s="77">
        <f t="shared" si="10"/>
        <v>0.3611111111111111</v>
      </c>
      <c r="BM15" s="166"/>
      <c r="BN15" s="166"/>
      <c r="BO15" s="134"/>
      <c r="BP15" s="173" t="s">
        <v>9</v>
      </c>
      <c r="BQ15" s="173">
        <f t="shared" si="13"/>
        <v>0</v>
      </c>
      <c r="BR15" s="173">
        <f t="shared" si="14"/>
        <v>0.3611111111111111</v>
      </c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</row>
    <row r="16" spans="1:91" ht="15" customHeight="1">
      <c r="A16" s="246"/>
      <c r="B16" s="68" t="s">
        <v>15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68"/>
      <c r="AH16" s="102">
        <f>SUM(C16:AG16)</f>
        <v>0</v>
      </c>
      <c r="AI16" s="39"/>
      <c r="AJ16" s="92"/>
      <c r="AK16" s="93"/>
      <c r="AL16" s="335"/>
      <c r="AM16" s="81" t="s">
        <v>9</v>
      </c>
      <c r="AN16" s="113">
        <v>0.3611111111111111</v>
      </c>
      <c r="AO16" s="70">
        <f t="shared" si="11"/>
        <v>0.3611111111111111</v>
      </c>
      <c r="AP16" s="70">
        <f t="shared" si="6"/>
        <v>0</v>
      </c>
      <c r="AQ16" s="19">
        <v>45292</v>
      </c>
      <c r="AR16" s="39"/>
      <c r="AS16" s="39"/>
      <c r="AT16" s="279" t="s">
        <v>36</v>
      </c>
      <c r="AU16" s="280"/>
      <c r="AV16" s="296">
        <f>DATE(A1,11,11)</f>
        <v>45241</v>
      </c>
      <c r="AW16" s="297"/>
      <c r="AX16" s="297"/>
      <c r="AY16" s="298"/>
      <c r="AZ16" s="163" t="s">
        <v>63</v>
      </c>
      <c r="BA16" s="118"/>
      <c r="BB16" s="86">
        <f t="shared" si="3"/>
        <v>45241</v>
      </c>
      <c r="BC16" s="166"/>
      <c r="BG16" s="51">
        <f t="shared" si="4"/>
        <v>0.33333333333333331</v>
      </c>
      <c r="BH16" s="191">
        <f>AH40</f>
        <v>0.34791666666666665</v>
      </c>
      <c r="BI16" s="188">
        <f t="shared" si="12"/>
        <v>0</v>
      </c>
      <c r="BJ16" s="25">
        <f t="shared" si="8"/>
        <v>0</v>
      </c>
      <c r="BK16" s="25">
        <f t="shared" si="9"/>
        <v>0.22152777777777788</v>
      </c>
      <c r="BL16" s="77">
        <f t="shared" si="10"/>
        <v>0.33333333333333331</v>
      </c>
      <c r="BM16" s="166"/>
      <c r="BN16" s="166"/>
      <c r="BO16" s="134"/>
      <c r="BP16" s="173" t="s">
        <v>10</v>
      </c>
      <c r="BQ16" s="173">
        <f t="shared" si="13"/>
        <v>0</v>
      </c>
      <c r="BR16" s="173">
        <f>AN17-AP17</f>
        <v>0</v>
      </c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</row>
    <row r="17" spans="1:91" ht="15" customHeight="1">
      <c r="A17" s="246"/>
      <c r="B17" s="64" t="s">
        <v>13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64"/>
      <c r="AH17" s="103">
        <f t="shared" ref="AH17:AH49" si="17">SUM(C17:AG17)</f>
        <v>0</v>
      </c>
      <c r="AI17" s="39"/>
      <c r="AJ17" s="92"/>
      <c r="AK17" s="93"/>
      <c r="AL17" s="335"/>
      <c r="AM17" s="81" t="s">
        <v>10</v>
      </c>
      <c r="AN17" s="113">
        <v>0.33333333333333331</v>
      </c>
      <c r="AO17" s="70">
        <f t="shared" si="11"/>
        <v>1.6653345369377348E-16</v>
      </c>
      <c r="AP17" s="70">
        <f t="shared" si="6"/>
        <v>0.33333333333333348</v>
      </c>
      <c r="AQ17" s="19">
        <v>45323</v>
      </c>
      <c r="AR17" s="39"/>
      <c r="AS17" s="39"/>
      <c r="AT17" s="277" t="s">
        <v>67</v>
      </c>
      <c r="AU17" s="278"/>
      <c r="AV17" s="285">
        <f>DATE(A1,11,15)</f>
        <v>45245</v>
      </c>
      <c r="AW17" s="286"/>
      <c r="AX17" s="286"/>
      <c r="AY17" s="287"/>
      <c r="AZ17" s="78" t="s">
        <v>64</v>
      </c>
      <c r="BA17" s="117"/>
      <c r="BB17" s="87">
        <f t="shared" si="3"/>
        <v>45245</v>
      </c>
      <c r="BC17" s="166"/>
      <c r="BG17" s="51">
        <f t="shared" si="4"/>
        <v>0.33333333333333331</v>
      </c>
      <c r="BH17" s="191">
        <f>AH44</f>
        <v>0</v>
      </c>
      <c r="BI17" s="188">
        <f t="shared" si="12"/>
        <v>0</v>
      </c>
      <c r="BJ17" s="25">
        <f t="shared" si="8"/>
        <v>0.22152777777777788</v>
      </c>
      <c r="BK17" s="25">
        <f t="shared" si="9"/>
        <v>0.33333333333333331</v>
      </c>
      <c r="BL17" s="77">
        <f t="shared" si="10"/>
        <v>0.33333333333333331</v>
      </c>
      <c r="BM17" s="166"/>
      <c r="BN17" s="166"/>
      <c r="BO17" s="134"/>
      <c r="BP17" s="173" t="s">
        <v>11</v>
      </c>
      <c r="BQ17" s="173">
        <f t="shared" si="13"/>
        <v>0.33333333333333304</v>
      </c>
      <c r="BR17" s="173">
        <f t="shared" si="14"/>
        <v>0</v>
      </c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</row>
    <row r="18" spans="1:91" ht="15" customHeight="1">
      <c r="A18" s="247"/>
      <c r="B18" s="60" t="s">
        <v>14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60"/>
      <c r="AH18" s="106">
        <f t="shared" si="17"/>
        <v>0</v>
      </c>
      <c r="AI18" s="39"/>
      <c r="AJ18" s="39"/>
      <c r="AK18" s="39"/>
      <c r="AL18" s="335"/>
      <c r="AM18" s="81" t="s">
        <v>11</v>
      </c>
      <c r="AN18" s="113">
        <v>0.33333333333333331</v>
      </c>
      <c r="AO18" s="70">
        <f t="shared" si="11"/>
        <v>0</v>
      </c>
      <c r="AP18" s="70">
        <f t="shared" si="6"/>
        <v>0.33333333333333331</v>
      </c>
      <c r="AQ18" s="19">
        <v>45352</v>
      </c>
      <c r="AR18" s="39"/>
      <c r="AS18" s="39"/>
      <c r="AT18" s="279" t="s">
        <v>37</v>
      </c>
      <c r="AU18" s="280"/>
      <c r="AV18" s="296">
        <f>DATE(A1,12,25)</f>
        <v>45285</v>
      </c>
      <c r="AW18" s="297"/>
      <c r="AX18" s="297"/>
      <c r="AY18" s="298"/>
      <c r="AZ18" s="163" t="s">
        <v>63</v>
      </c>
      <c r="BA18" s="118"/>
      <c r="BB18" s="86">
        <f t="shared" si="3"/>
        <v>45285</v>
      </c>
      <c r="BC18" s="166"/>
      <c r="BG18" s="53">
        <f t="shared" si="4"/>
        <v>0.33333333333333331</v>
      </c>
      <c r="BH18" s="192">
        <f>AH48</f>
        <v>0.2215277777777778</v>
      </c>
      <c r="BI18" s="189">
        <f t="shared" si="12"/>
        <v>0</v>
      </c>
      <c r="BJ18" s="24">
        <f t="shared" si="8"/>
        <v>0.33333333333333348</v>
      </c>
      <c r="BK18" s="24">
        <f t="shared" si="9"/>
        <v>0.33333333333333331</v>
      </c>
      <c r="BL18" s="54">
        <f t="shared" si="10"/>
        <v>0.33333333333333331</v>
      </c>
      <c r="BM18" s="166"/>
      <c r="BN18" s="166"/>
      <c r="BO18" s="134"/>
      <c r="BP18" s="173" t="s">
        <v>12</v>
      </c>
      <c r="BQ18" s="173">
        <f t="shared" si="13"/>
        <v>0.66666666666666641</v>
      </c>
      <c r="BR18" s="173">
        <f t="shared" si="14"/>
        <v>0</v>
      </c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</row>
    <row r="19" spans="1:91" ht="15" customHeight="1" thickBot="1">
      <c r="A19" s="245" t="s">
        <v>5</v>
      </c>
      <c r="B19" s="13"/>
      <c r="C19" s="27">
        <f>IF(AND(MONTH(DATE($A$1,5,1))=MONTH(DATE($A$1,5,1)),ROW()=19),DATE($A$1,5,COLUMN()-2),"")</f>
        <v>45047</v>
      </c>
      <c r="D19" s="27">
        <f t="shared" ref="D19:AG19" si="18">IF(AND(MONTH(DATE($A$1,5,1))=MONTH(DATE($A$1,5,1)),ROW()=19),DATE($A$1,5,COLUMN()-2),"")</f>
        <v>45048</v>
      </c>
      <c r="E19" s="27">
        <f t="shared" si="18"/>
        <v>45049</v>
      </c>
      <c r="F19" s="27">
        <f t="shared" si="18"/>
        <v>45050</v>
      </c>
      <c r="G19" s="27">
        <f t="shared" si="18"/>
        <v>45051</v>
      </c>
      <c r="H19" s="27">
        <f t="shared" si="18"/>
        <v>45052</v>
      </c>
      <c r="I19" s="27">
        <f t="shared" si="18"/>
        <v>45053</v>
      </c>
      <c r="J19" s="27">
        <f t="shared" si="18"/>
        <v>45054</v>
      </c>
      <c r="K19" s="27">
        <f t="shared" si="18"/>
        <v>45055</v>
      </c>
      <c r="L19" s="27">
        <f t="shared" si="18"/>
        <v>45056</v>
      </c>
      <c r="M19" s="27">
        <f t="shared" si="18"/>
        <v>45057</v>
      </c>
      <c r="N19" s="27">
        <f t="shared" si="18"/>
        <v>45058</v>
      </c>
      <c r="O19" s="27">
        <f t="shared" si="18"/>
        <v>45059</v>
      </c>
      <c r="P19" s="27">
        <f t="shared" si="18"/>
        <v>45060</v>
      </c>
      <c r="Q19" s="27">
        <f t="shared" si="18"/>
        <v>45061</v>
      </c>
      <c r="R19" s="27">
        <f t="shared" si="18"/>
        <v>45062</v>
      </c>
      <c r="S19" s="27">
        <f t="shared" si="18"/>
        <v>45063</v>
      </c>
      <c r="T19" s="27">
        <f t="shared" si="18"/>
        <v>45064</v>
      </c>
      <c r="U19" s="27">
        <f t="shared" si="18"/>
        <v>45065</v>
      </c>
      <c r="V19" s="27">
        <f t="shared" si="18"/>
        <v>45066</v>
      </c>
      <c r="W19" s="27">
        <f t="shared" si="18"/>
        <v>45067</v>
      </c>
      <c r="X19" s="27">
        <f t="shared" si="18"/>
        <v>45068</v>
      </c>
      <c r="Y19" s="27">
        <f t="shared" si="18"/>
        <v>45069</v>
      </c>
      <c r="Z19" s="27">
        <f t="shared" si="18"/>
        <v>45070</v>
      </c>
      <c r="AA19" s="27">
        <f t="shared" si="18"/>
        <v>45071</v>
      </c>
      <c r="AB19" s="27">
        <f t="shared" si="18"/>
        <v>45072</v>
      </c>
      <c r="AC19" s="27">
        <f t="shared" si="18"/>
        <v>45073</v>
      </c>
      <c r="AD19" s="27">
        <f t="shared" si="18"/>
        <v>45074</v>
      </c>
      <c r="AE19" s="27">
        <f t="shared" si="18"/>
        <v>45075</v>
      </c>
      <c r="AF19" s="27">
        <f t="shared" si="18"/>
        <v>45076</v>
      </c>
      <c r="AG19" s="27">
        <f t="shared" si="18"/>
        <v>45077</v>
      </c>
      <c r="AH19" s="101"/>
      <c r="AI19" s="39"/>
      <c r="AJ19" s="40"/>
      <c r="AK19" s="40"/>
      <c r="AL19" s="338"/>
      <c r="AM19" s="82" t="s">
        <v>12</v>
      </c>
      <c r="AN19" s="115">
        <v>0.33333333333333331</v>
      </c>
      <c r="AO19" s="193">
        <f t="shared" si="11"/>
        <v>0</v>
      </c>
      <c r="AP19" s="74">
        <f t="shared" si="6"/>
        <v>0.33333333333333331</v>
      </c>
      <c r="AQ19" s="29">
        <v>45383</v>
      </c>
      <c r="AR19" s="39"/>
      <c r="AS19" s="39"/>
      <c r="AT19" s="299" t="s">
        <v>68</v>
      </c>
      <c r="AU19" s="300"/>
      <c r="AV19" s="293">
        <f>DATE(A1,12,26)</f>
        <v>45286</v>
      </c>
      <c r="AW19" s="294"/>
      <c r="AX19" s="294"/>
      <c r="AY19" s="295"/>
      <c r="AZ19" s="78" t="s">
        <v>64</v>
      </c>
      <c r="BA19" s="119"/>
      <c r="BB19" s="87">
        <f t="shared" si="3"/>
        <v>45286</v>
      </c>
      <c r="BC19" s="166"/>
      <c r="BH19" s="185"/>
      <c r="BI19" s="187">
        <f t="shared" si="12"/>
        <v>0.33333333333333348</v>
      </c>
      <c r="BJ19" s="26">
        <f t="shared" si="8"/>
        <v>0.33333333333333331</v>
      </c>
      <c r="BK19" s="26">
        <f t="shared" si="9"/>
        <v>0.33333333333333331</v>
      </c>
      <c r="BL19" s="56">
        <f t="shared" si="10"/>
        <v>0</v>
      </c>
      <c r="BN19" s="166"/>
      <c r="BO19" s="134"/>
      <c r="BP19" s="134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</row>
    <row r="20" spans="1:91" ht="15" customHeight="1">
      <c r="A20" s="246"/>
      <c r="B20" s="68" t="s">
        <v>15</v>
      </c>
      <c r="C20" s="149"/>
      <c r="D20" s="149"/>
      <c r="E20" s="126"/>
      <c r="F20" s="127">
        <v>0.31666666666666665</v>
      </c>
      <c r="G20" s="127">
        <v>0.31666666666666665</v>
      </c>
      <c r="H20" s="127"/>
      <c r="I20" s="127"/>
      <c r="J20" s="127"/>
      <c r="K20" s="126"/>
      <c r="L20" s="126"/>
      <c r="M20" s="126"/>
      <c r="N20" s="126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02">
        <f t="shared" si="17"/>
        <v>0.6333333333333333</v>
      </c>
      <c r="AI20" s="39"/>
      <c r="AJ20" s="40"/>
      <c r="AK20" s="40"/>
      <c r="AL20" s="40"/>
      <c r="AM20" s="40"/>
      <c r="AN20" s="42"/>
      <c r="AO20" s="167"/>
      <c r="AP20" s="158"/>
      <c r="AQ20" s="166"/>
      <c r="AR20" s="166"/>
      <c r="AS20" s="96"/>
      <c r="AT20" s="281" t="s">
        <v>69</v>
      </c>
      <c r="AU20" s="282"/>
      <c r="AV20" s="269"/>
      <c r="AW20" s="270"/>
      <c r="AX20" s="270"/>
      <c r="AY20" s="271"/>
      <c r="AZ20" s="123"/>
      <c r="BA20" s="120"/>
      <c r="BB20" s="164" t="str">
        <f t="shared" si="3"/>
        <v/>
      </c>
      <c r="BC20" s="98"/>
      <c r="BH20" s="185"/>
      <c r="BI20" s="188">
        <f t="shared" si="12"/>
        <v>0.33333333333333331</v>
      </c>
      <c r="BJ20" s="25">
        <f t="shared" si="8"/>
        <v>0.33333333333333331</v>
      </c>
      <c r="BK20" s="25">
        <f t="shared" si="9"/>
        <v>0</v>
      </c>
      <c r="BL20" s="77">
        <f t="shared" si="10"/>
        <v>0.66666666666666663</v>
      </c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</row>
    <row r="21" spans="1:91" ht="15" customHeight="1">
      <c r="A21" s="246"/>
      <c r="B21" s="64" t="s">
        <v>13</v>
      </c>
      <c r="C21" s="145"/>
      <c r="D21" s="145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03">
        <f t="shared" si="17"/>
        <v>0</v>
      </c>
      <c r="AI21" s="39"/>
      <c r="AJ21" s="40"/>
      <c r="AK21" s="40"/>
      <c r="AL21" s="40"/>
      <c r="AM21" s="40"/>
      <c r="AN21" s="42"/>
      <c r="AO21" s="167"/>
      <c r="AP21" s="158"/>
      <c r="AQ21" s="166"/>
      <c r="AR21" s="166"/>
      <c r="AS21" s="96"/>
      <c r="AT21" s="283"/>
      <c r="AU21" s="284"/>
      <c r="AV21" s="269"/>
      <c r="AW21" s="270"/>
      <c r="AX21" s="270"/>
      <c r="AY21" s="271"/>
      <c r="AZ21" s="121" t="s">
        <v>70</v>
      </c>
      <c r="BA21" s="121"/>
      <c r="BB21" s="164" t="str">
        <f t="shared" si="3"/>
        <v/>
      </c>
      <c r="BC21" s="98"/>
      <c r="BH21" s="185"/>
      <c r="BI21" s="189">
        <f t="shared" si="12"/>
        <v>0.33333333333333331</v>
      </c>
      <c r="BJ21" s="24">
        <f t="shared" si="8"/>
        <v>0</v>
      </c>
      <c r="BK21" s="24">
        <f t="shared" si="9"/>
        <v>1</v>
      </c>
      <c r="BL21" s="54">
        <f t="shared" si="10"/>
        <v>0</v>
      </c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</row>
    <row r="22" spans="1:91">
      <c r="A22" s="247"/>
      <c r="B22" s="60" t="s">
        <v>14</v>
      </c>
      <c r="C22" s="156"/>
      <c r="D22" s="156"/>
      <c r="E22" s="128">
        <v>0.15833333333333333</v>
      </c>
      <c r="F22" s="125"/>
      <c r="G22" s="125"/>
      <c r="H22" s="125"/>
      <c r="I22" s="125"/>
      <c r="J22" s="125"/>
      <c r="K22" s="128">
        <v>0.31666666666666665</v>
      </c>
      <c r="L22" s="128">
        <v>0.31666666666666665</v>
      </c>
      <c r="M22" s="128">
        <v>0.31666666666666665</v>
      </c>
      <c r="N22" s="128">
        <v>0.31666666666666665</v>
      </c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06">
        <f t="shared" si="17"/>
        <v>1.425</v>
      </c>
      <c r="AI22" s="39"/>
      <c r="AJ22" s="40"/>
      <c r="AK22" s="40"/>
      <c r="AL22" s="288">
        <f>AL5</f>
        <v>2022</v>
      </c>
      <c r="AM22" s="289"/>
      <c r="AN22" s="290"/>
      <c r="AO22" s="291">
        <f>$A$1</f>
        <v>2023</v>
      </c>
      <c r="AP22" s="289"/>
      <c r="AQ22" s="292"/>
      <c r="AR22" s="166"/>
      <c r="AS22" s="96"/>
      <c r="AT22" s="272"/>
      <c r="AU22" s="273"/>
      <c r="AV22" s="269"/>
      <c r="AW22" s="270"/>
      <c r="AX22" s="270"/>
      <c r="AY22" s="271"/>
      <c r="AZ22" s="121" t="s">
        <v>70</v>
      </c>
      <c r="BA22" s="121"/>
      <c r="BB22" s="164" t="str">
        <f t="shared" si="3"/>
        <v/>
      </c>
      <c r="BC22" s="98"/>
      <c r="BH22" s="185"/>
      <c r="BI22" s="25"/>
      <c r="BJ22" s="25"/>
      <c r="BK22" s="25"/>
      <c r="BL22" s="25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</row>
    <row r="23" spans="1:91" ht="15" customHeight="1">
      <c r="A23" s="245" t="s">
        <v>6</v>
      </c>
      <c r="B23" s="13"/>
      <c r="C23" s="27">
        <f>IF(AND(MONTH(DATE($A$1,6,1))=MONTH(DATE($A$1,6,1)),ROW()=23),DATE($A$1,6,COLUMN()-2),"")</f>
        <v>45078</v>
      </c>
      <c r="D23" s="27">
        <f t="shared" ref="D23:AF23" si="19">IF(AND(MONTH(DATE($A$1,6,1))=MONTH(DATE($A$1,6,1)),ROW()=23),DATE($A$1,6,COLUMN()-2),"")</f>
        <v>45079</v>
      </c>
      <c r="E23" s="27">
        <f t="shared" si="19"/>
        <v>45080</v>
      </c>
      <c r="F23" s="27">
        <f t="shared" si="19"/>
        <v>45081</v>
      </c>
      <c r="G23" s="27">
        <f t="shared" si="19"/>
        <v>45082</v>
      </c>
      <c r="H23" s="27">
        <f t="shared" si="19"/>
        <v>45083</v>
      </c>
      <c r="I23" s="27">
        <f t="shared" si="19"/>
        <v>45084</v>
      </c>
      <c r="J23" s="27">
        <f t="shared" si="19"/>
        <v>45085</v>
      </c>
      <c r="K23" s="27">
        <f t="shared" si="19"/>
        <v>45086</v>
      </c>
      <c r="L23" s="27">
        <f t="shared" si="19"/>
        <v>45087</v>
      </c>
      <c r="M23" s="27">
        <f t="shared" si="19"/>
        <v>45088</v>
      </c>
      <c r="N23" s="27">
        <f t="shared" si="19"/>
        <v>45089</v>
      </c>
      <c r="O23" s="27">
        <f t="shared" si="19"/>
        <v>45090</v>
      </c>
      <c r="P23" s="27">
        <f t="shared" si="19"/>
        <v>45091</v>
      </c>
      <c r="Q23" s="27">
        <f t="shared" si="19"/>
        <v>45092</v>
      </c>
      <c r="R23" s="27">
        <f t="shared" si="19"/>
        <v>45093</v>
      </c>
      <c r="S23" s="27">
        <f t="shared" si="19"/>
        <v>45094</v>
      </c>
      <c r="T23" s="27">
        <f t="shared" si="19"/>
        <v>45095</v>
      </c>
      <c r="U23" s="27">
        <f t="shared" si="19"/>
        <v>45096</v>
      </c>
      <c r="V23" s="27">
        <f t="shared" si="19"/>
        <v>45097</v>
      </c>
      <c r="W23" s="27">
        <f t="shared" si="19"/>
        <v>45098</v>
      </c>
      <c r="X23" s="27">
        <f t="shared" si="19"/>
        <v>45099</v>
      </c>
      <c r="Y23" s="27">
        <f t="shared" si="19"/>
        <v>45100</v>
      </c>
      <c r="Z23" s="27">
        <f t="shared" si="19"/>
        <v>45101</v>
      </c>
      <c r="AA23" s="27">
        <f t="shared" si="19"/>
        <v>45102</v>
      </c>
      <c r="AB23" s="27">
        <f t="shared" si="19"/>
        <v>45103</v>
      </c>
      <c r="AC23" s="27">
        <f t="shared" si="19"/>
        <v>45104</v>
      </c>
      <c r="AD23" s="27">
        <f t="shared" si="19"/>
        <v>45105</v>
      </c>
      <c r="AE23" s="27">
        <f t="shared" si="19"/>
        <v>45106</v>
      </c>
      <c r="AF23" s="27">
        <f t="shared" si="19"/>
        <v>45107</v>
      </c>
      <c r="AG23" s="28"/>
      <c r="AH23" s="101"/>
      <c r="AI23" s="39"/>
      <c r="AJ23" s="39"/>
      <c r="AK23" s="39"/>
      <c r="AL23" s="15" t="s">
        <v>14</v>
      </c>
      <c r="AM23" s="30" t="s">
        <v>46</v>
      </c>
      <c r="AN23" s="31" t="s">
        <v>47</v>
      </c>
      <c r="AO23" s="161" t="s">
        <v>13</v>
      </c>
      <c r="AP23" s="30" t="s">
        <v>46</v>
      </c>
      <c r="AQ23" s="30" t="s">
        <v>47</v>
      </c>
      <c r="AR23" s="166"/>
      <c r="AS23" s="96"/>
      <c r="AT23" s="272"/>
      <c r="AU23" s="273"/>
      <c r="AV23" s="269"/>
      <c r="AW23" s="270"/>
      <c r="AX23" s="270"/>
      <c r="AY23" s="271"/>
      <c r="AZ23" s="121"/>
      <c r="BA23" s="121"/>
      <c r="BB23" s="164" t="str">
        <f>IF(BA23&lt;&gt;"",BA23,IF(AV23&lt;&gt;"",AV23,""))</f>
        <v/>
      </c>
      <c r="BC23" s="98"/>
      <c r="BH23" s="185"/>
      <c r="BI23" s="25"/>
      <c r="BJ23" s="25"/>
      <c r="BK23" s="25"/>
      <c r="BL23" s="25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</row>
    <row r="24" spans="1:91" ht="15" customHeight="1" thickBot="1">
      <c r="A24" s="246"/>
      <c r="B24" s="68" t="s">
        <v>15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68"/>
      <c r="AH24" s="102">
        <f t="shared" si="17"/>
        <v>0</v>
      </c>
      <c r="AI24" s="39"/>
      <c r="AJ24" s="39"/>
      <c r="AK24" s="39"/>
      <c r="AL24" s="33">
        <f>DATE($A$1,1,1)</f>
        <v>44927</v>
      </c>
      <c r="AM24" s="33">
        <f t="shared" ref="AM24:AN24" si="20">DATE($A$1,1,1)</f>
        <v>44927</v>
      </c>
      <c r="AN24" s="34">
        <f t="shared" si="20"/>
        <v>44927</v>
      </c>
      <c r="AO24" s="35">
        <f>DATE($A$1,1,1)</f>
        <v>44927</v>
      </c>
      <c r="AP24" s="36">
        <f>AV26</f>
        <v>0</v>
      </c>
      <c r="AQ24" s="36">
        <f>AV27</f>
        <v>45266</v>
      </c>
      <c r="AR24" s="166"/>
      <c r="AS24" s="96"/>
      <c r="AT24" s="272"/>
      <c r="AU24" s="273"/>
      <c r="AV24" s="269"/>
      <c r="AW24" s="270"/>
      <c r="AX24" s="270"/>
      <c r="AY24" s="271"/>
      <c r="AZ24" s="121"/>
      <c r="BA24" s="121"/>
      <c r="BB24" s="164" t="str">
        <f t="shared" ref="BB24:BB25" si="21">IF(BA24&lt;&gt;"",BA24,IF(AV24&lt;&gt;"",AV24,""))</f>
        <v/>
      </c>
      <c r="BH24" s="185"/>
      <c r="BI24" s="25"/>
      <c r="BJ24" s="25"/>
      <c r="BK24" s="25"/>
      <c r="BL24" s="25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</row>
    <row r="25" spans="1:91" ht="15" customHeight="1" thickBot="1">
      <c r="A25" s="246"/>
      <c r="B25" s="64" t="s">
        <v>13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64"/>
      <c r="AH25" s="103">
        <f t="shared" si="17"/>
        <v>0</v>
      </c>
      <c r="AI25" s="39"/>
      <c r="AJ25" s="264" t="s">
        <v>48</v>
      </c>
      <c r="AK25" s="37" t="s">
        <v>18</v>
      </c>
      <c r="AL25" s="179">
        <f>'2022'!$AO$29</f>
        <v>26</v>
      </c>
      <c r="AM25" s="179">
        <f>'2022'!$AP$29</f>
        <v>0</v>
      </c>
      <c r="AN25" s="179">
        <f>'2022'!$AQ$29</f>
        <v>0</v>
      </c>
      <c r="AO25" s="181">
        <v>26</v>
      </c>
      <c r="AP25" s="181">
        <v>0</v>
      </c>
      <c r="AQ25" s="181">
        <v>1</v>
      </c>
      <c r="AR25" s="166"/>
      <c r="AS25" s="96"/>
      <c r="AT25" s="274"/>
      <c r="AU25" s="275"/>
      <c r="AV25" s="261"/>
      <c r="AW25" s="262"/>
      <c r="AX25" s="262"/>
      <c r="AY25" s="263"/>
      <c r="AZ25" s="122"/>
      <c r="BA25" s="122"/>
      <c r="BB25" s="85" t="str">
        <f t="shared" si="21"/>
        <v/>
      </c>
      <c r="BH25" s="185"/>
      <c r="BI25" s="25"/>
      <c r="BJ25" s="25"/>
      <c r="BK25" s="25"/>
      <c r="BL25" s="25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</row>
    <row r="26" spans="1:91" ht="15" customHeight="1">
      <c r="A26" s="247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107"/>
      <c r="AI26" s="39"/>
      <c r="AJ26" s="265"/>
      <c r="AK26" s="38" t="s">
        <v>19</v>
      </c>
      <c r="AL26" s="61">
        <f>AL25*$BD$7</f>
        <v>8.2333333333333325</v>
      </c>
      <c r="AM26" s="61">
        <f t="shared" ref="AM26:AN26" si="22">AM25*$BD$7</f>
        <v>0</v>
      </c>
      <c r="AN26" s="143">
        <f t="shared" si="22"/>
        <v>0</v>
      </c>
      <c r="AO26" s="144">
        <f>AO25*$BD$7</f>
        <v>8.2333333333333325</v>
      </c>
      <c r="AP26" s="144">
        <f t="shared" ref="AP26:AQ26" si="23">AP25*$BD$7</f>
        <v>0</v>
      </c>
      <c r="AQ26" s="144">
        <f t="shared" si="23"/>
        <v>0.31666666666666665</v>
      </c>
      <c r="AR26" s="166"/>
      <c r="AS26" s="96"/>
      <c r="AT26" s="276" t="s">
        <v>46</v>
      </c>
      <c r="AU26" s="248"/>
      <c r="AV26" s="269"/>
      <c r="AW26" s="270"/>
      <c r="AX26" s="270"/>
      <c r="AY26" s="271"/>
      <c r="AZ26" s="90"/>
      <c r="BA26" s="90"/>
      <c r="BB26" s="90"/>
      <c r="BH26" s="185"/>
      <c r="BI26" s="25"/>
      <c r="BJ26" s="25"/>
      <c r="BK26" s="25"/>
      <c r="BL26" s="25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</row>
    <row r="27" spans="1:91" ht="15" customHeight="1" thickBot="1">
      <c r="A27" s="245" t="s">
        <v>7</v>
      </c>
      <c r="B27" s="13"/>
      <c r="C27" s="27">
        <f>IF(AND(MONTH(DATE($A$1,7,1))=MONTH(DATE($A$1,7,1)),ROW()=27),DATE($A$1,7,COLUMN()-2),"")</f>
        <v>45108</v>
      </c>
      <c r="D27" s="27">
        <f t="shared" ref="D27:AG27" si="24">IF(AND(MONTH(DATE($A$1,7,1))=MONTH(DATE($A$1,7,1)),ROW()=27),DATE($A$1,7,COLUMN()-2),"")</f>
        <v>45109</v>
      </c>
      <c r="E27" s="27">
        <f t="shared" si="24"/>
        <v>45110</v>
      </c>
      <c r="F27" s="27">
        <f t="shared" si="24"/>
        <v>45111</v>
      </c>
      <c r="G27" s="27">
        <f t="shared" si="24"/>
        <v>45112</v>
      </c>
      <c r="H27" s="27">
        <f t="shared" si="24"/>
        <v>45113</v>
      </c>
      <c r="I27" s="27">
        <f t="shared" si="24"/>
        <v>45114</v>
      </c>
      <c r="J27" s="27">
        <f t="shared" si="24"/>
        <v>45115</v>
      </c>
      <c r="K27" s="27">
        <f t="shared" si="24"/>
        <v>45116</v>
      </c>
      <c r="L27" s="27">
        <f t="shared" si="24"/>
        <v>45117</v>
      </c>
      <c r="M27" s="27">
        <f t="shared" si="24"/>
        <v>45118</v>
      </c>
      <c r="N27" s="27">
        <f t="shared" si="24"/>
        <v>45119</v>
      </c>
      <c r="O27" s="27">
        <f t="shared" si="24"/>
        <v>45120</v>
      </c>
      <c r="P27" s="27">
        <f t="shared" si="24"/>
        <v>45121</v>
      </c>
      <c r="Q27" s="27">
        <f t="shared" si="24"/>
        <v>45122</v>
      </c>
      <c r="R27" s="27">
        <f t="shared" si="24"/>
        <v>45123</v>
      </c>
      <c r="S27" s="27">
        <f t="shared" si="24"/>
        <v>45124</v>
      </c>
      <c r="T27" s="27">
        <f t="shared" si="24"/>
        <v>45125</v>
      </c>
      <c r="U27" s="27">
        <f t="shared" si="24"/>
        <v>45126</v>
      </c>
      <c r="V27" s="27">
        <f t="shared" si="24"/>
        <v>45127</v>
      </c>
      <c r="W27" s="27">
        <f t="shared" si="24"/>
        <v>45128</v>
      </c>
      <c r="X27" s="27">
        <f t="shared" si="24"/>
        <v>45129</v>
      </c>
      <c r="Y27" s="27">
        <f t="shared" si="24"/>
        <v>45130</v>
      </c>
      <c r="Z27" s="27">
        <f t="shared" si="24"/>
        <v>45131</v>
      </c>
      <c r="AA27" s="27">
        <f t="shared" si="24"/>
        <v>45132</v>
      </c>
      <c r="AB27" s="27">
        <f t="shared" si="24"/>
        <v>45133</v>
      </c>
      <c r="AC27" s="27">
        <f t="shared" si="24"/>
        <v>45134</v>
      </c>
      <c r="AD27" s="27">
        <f t="shared" si="24"/>
        <v>45135</v>
      </c>
      <c r="AE27" s="27">
        <f t="shared" si="24"/>
        <v>45136</v>
      </c>
      <c r="AF27" s="27">
        <f t="shared" si="24"/>
        <v>45137</v>
      </c>
      <c r="AG27" s="27">
        <f t="shared" si="24"/>
        <v>45138</v>
      </c>
      <c r="AH27" s="101"/>
      <c r="AI27" s="39"/>
      <c r="AJ27" s="39"/>
      <c r="AK27" s="39"/>
      <c r="AL27" s="40"/>
      <c r="AM27" s="40"/>
      <c r="AN27" s="41"/>
      <c r="AO27" s="39"/>
      <c r="AP27" s="42"/>
      <c r="AQ27" s="167"/>
      <c r="AR27" s="166"/>
      <c r="AS27" s="96"/>
      <c r="AT27" s="259" t="s">
        <v>47</v>
      </c>
      <c r="AU27" s="260"/>
      <c r="AV27" s="261">
        <v>45266</v>
      </c>
      <c r="AW27" s="262"/>
      <c r="AX27" s="262"/>
      <c r="AY27" s="263"/>
      <c r="AZ27" s="90"/>
      <c r="BA27" s="90"/>
      <c r="BB27" s="90"/>
      <c r="BH27" s="185"/>
      <c r="BI27" s="25"/>
      <c r="BJ27" s="25"/>
      <c r="BK27" s="25"/>
      <c r="BL27" s="25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</row>
    <row r="28" spans="1:91" ht="15" customHeight="1">
      <c r="A28" s="246"/>
      <c r="B28" s="68" t="s">
        <v>15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27">
        <v>0.31666666666666665</v>
      </c>
      <c r="M28" s="127">
        <v>0.31666666666666665</v>
      </c>
      <c r="N28" s="127">
        <v>0.31666666666666665</v>
      </c>
      <c r="O28" s="127">
        <v>0.31666666666666665</v>
      </c>
      <c r="P28" s="127">
        <v>0.15833333333333333</v>
      </c>
      <c r="Q28" s="127"/>
      <c r="R28" s="127"/>
      <c r="S28" s="127"/>
      <c r="T28" s="127"/>
      <c r="U28" s="127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02">
        <f t="shared" si="17"/>
        <v>1.4249999999999998</v>
      </c>
      <c r="AI28" s="39"/>
      <c r="AJ28" s="39"/>
      <c r="AK28" s="39"/>
      <c r="AL28" s="40"/>
      <c r="AM28" s="40"/>
      <c r="AN28" s="41"/>
      <c r="AO28" s="39"/>
      <c r="AP28" s="42"/>
      <c r="AQ28" s="167"/>
      <c r="AR28" s="166"/>
      <c r="AS28" s="96"/>
      <c r="AT28" s="100"/>
      <c r="AU28" s="167"/>
      <c r="AV28" s="167"/>
      <c r="BH28" s="185"/>
      <c r="BI28" s="25"/>
      <c r="BJ28" s="25"/>
      <c r="BK28" s="25"/>
      <c r="BL28" s="25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</row>
    <row r="29" spans="1:91" ht="15" customHeight="1">
      <c r="A29" s="246"/>
      <c r="B29" s="64" t="s">
        <v>13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24"/>
      <c r="M29" s="124"/>
      <c r="N29" s="124"/>
      <c r="O29" s="124"/>
      <c r="P29" s="129">
        <v>0.15833333333333333</v>
      </c>
      <c r="Q29" s="129"/>
      <c r="R29" s="129"/>
      <c r="S29" s="129">
        <v>0.31666666666666665</v>
      </c>
      <c r="T29" s="129">
        <v>0.31666666666666665</v>
      </c>
      <c r="U29" s="129">
        <v>0.31666666666666665</v>
      </c>
      <c r="V29" s="129">
        <v>0.31666666666666665</v>
      </c>
      <c r="W29" s="129"/>
      <c r="X29" s="129"/>
      <c r="Y29" s="124"/>
      <c r="Z29" s="129">
        <v>0.31666666666666665</v>
      </c>
      <c r="AA29" s="129">
        <v>0.31666666666666665</v>
      </c>
      <c r="AB29" s="129">
        <v>0.31666666666666665</v>
      </c>
      <c r="AC29" s="129">
        <v>0.31666666666666665</v>
      </c>
      <c r="AD29" s="129">
        <v>0.31666666666666665</v>
      </c>
      <c r="AE29" s="124"/>
      <c r="AF29" s="124"/>
      <c r="AG29" s="129">
        <v>0.31666666666666665</v>
      </c>
      <c r="AH29" s="103">
        <f t="shared" si="17"/>
        <v>3.3249999999999993</v>
      </c>
      <c r="AI29" s="39"/>
      <c r="AJ29" s="264" t="s">
        <v>17</v>
      </c>
      <c r="AK29" s="37" t="s">
        <v>18</v>
      </c>
      <c r="AL29" s="180">
        <f t="shared" ref="AL29:AQ29" si="25">AL30/$BD$7</f>
        <v>21.5</v>
      </c>
      <c r="AM29" s="180">
        <f t="shared" si="25"/>
        <v>0</v>
      </c>
      <c r="AN29" s="183">
        <f t="shared" si="25"/>
        <v>0</v>
      </c>
      <c r="AO29" s="182">
        <f>AO30/$BD$7</f>
        <v>6.5000000000000009</v>
      </c>
      <c r="AP29" s="184">
        <f t="shared" si="25"/>
        <v>0</v>
      </c>
      <c r="AQ29" s="184">
        <f t="shared" si="25"/>
        <v>1</v>
      </c>
      <c r="AR29" s="166"/>
      <c r="AS29" s="96"/>
      <c r="AT29" s="266" t="s">
        <v>75</v>
      </c>
      <c r="AU29" s="266"/>
      <c r="AV29" s="267"/>
      <c r="AW29" s="268"/>
      <c r="AX29" s="268"/>
      <c r="AY29" s="268"/>
      <c r="BH29" s="185"/>
      <c r="BI29" s="25"/>
      <c r="BJ29" s="25"/>
      <c r="BK29" s="25"/>
      <c r="BL29" s="25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</row>
    <row r="30" spans="1:91" ht="15" customHeight="1">
      <c r="A30" s="247"/>
      <c r="B30" s="45"/>
      <c r="AH30" s="107"/>
      <c r="AI30" s="39"/>
      <c r="AJ30" s="265"/>
      <c r="AK30" s="37" t="s">
        <v>19</v>
      </c>
      <c r="AL30" s="63">
        <f>AL26-AH6-AH10-AH14-AH18-AH22</f>
        <v>6.8083333333333327</v>
      </c>
      <c r="AM30" s="63">
        <f>IF($AM$31=0,$AM$26,0)</f>
        <v>0</v>
      </c>
      <c r="AN30" s="62">
        <f>IF($AN$31=0,$AN$26,0)</f>
        <v>0</v>
      </c>
      <c r="AO30" s="66">
        <f>AO26-SUM(AH5,AH9,AH13,AH17,AH21,AH25,AH29,AH33,AH37,AH41,AH45,AH49)</f>
        <v>2.0583333333333336</v>
      </c>
      <c r="AP30" s="67">
        <f>IF($AP$31=0,$AP$26,0)</f>
        <v>0</v>
      </c>
      <c r="AQ30" s="67">
        <f>IF($AQ$31=0,$AQ$26,0)</f>
        <v>0.31666666666666665</v>
      </c>
      <c r="AR30" s="166"/>
      <c r="AS30" s="96"/>
      <c r="AT30" s="100"/>
      <c r="AU30" s="167"/>
      <c r="AV30" s="167"/>
      <c r="BH30" s="185"/>
      <c r="BI30" s="25"/>
      <c r="BJ30" s="25"/>
      <c r="BK30" s="25"/>
      <c r="BL30" s="25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</row>
    <row r="31" spans="1:91" s="99" customFormat="1" ht="15" customHeight="1">
      <c r="A31" s="245" t="s">
        <v>8</v>
      </c>
      <c r="B31" s="13"/>
      <c r="C31" s="27">
        <f>IF(AND(MONTH(DATE($A$1,8,1))=MONTH(DATE($A$1,8,1)),ROW()=31),DATE($A$1,8,COLUMN()-2),"")</f>
        <v>45139</v>
      </c>
      <c r="D31" s="27">
        <f t="shared" ref="D31:AG31" si="26">IF(AND(MONTH(DATE($A$1,8,1))=MONTH(DATE($A$1,8,1)),ROW()=31),DATE($A$1,8,COLUMN()-2),"")</f>
        <v>45140</v>
      </c>
      <c r="E31" s="27">
        <f t="shared" si="26"/>
        <v>45141</v>
      </c>
      <c r="F31" s="27">
        <f t="shared" si="26"/>
        <v>45142</v>
      </c>
      <c r="G31" s="27">
        <f t="shared" si="26"/>
        <v>45143</v>
      </c>
      <c r="H31" s="27">
        <f t="shared" si="26"/>
        <v>45144</v>
      </c>
      <c r="I31" s="27">
        <f t="shared" si="26"/>
        <v>45145</v>
      </c>
      <c r="J31" s="27">
        <f t="shared" si="26"/>
        <v>45146</v>
      </c>
      <c r="K31" s="27">
        <f t="shared" si="26"/>
        <v>45147</v>
      </c>
      <c r="L31" s="27">
        <f t="shared" si="26"/>
        <v>45148</v>
      </c>
      <c r="M31" s="27">
        <f t="shared" si="26"/>
        <v>45149</v>
      </c>
      <c r="N31" s="27">
        <f t="shared" si="26"/>
        <v>45150</v>
      </c>
      <c r="O31" s="27">
        <f t="shared" si="26"/>
        <v>45151</v>
      </c>
      <c r="P31" s="27">
        <f t="shared" si="26"/>
        <v>45152</v>
      </c>
      <c r="Q31" s="27">
        <f t="shared" si="26"/>
        <v>45153</v>
      </c>
      <c r="R31" s="27">
        <f t="shared" si="26"/>
        <v>45154</v>
      </c>
      <c r="S31" s="27">
        <f t="shared" si="26"/>
        <v>45155</v>
      </c>
      <c r="T31" s="27">
        <f t="shared" si="26"/>
        <v>45156</v>
      </c>
      <c r="U31" s="27">
        <f t="shared" si="26"/>
        <v>45157</v>
      </c>
      <c r="V31" s="27">
        <f t="shared" si="26"/>
        <v>45158</v>
      </c>
      <c r="W31" s="27">
        <f t="shared" si="26"/>
        <v>45159</v>
      </c>
      <c r="X31" s="27">
        <f t="shared" si="26"/>
        <v>45160</v>
      </c>
      <c r="Y31" s="27">
        <f t="shared" si="26"/>
        <v>45161</v>
      </c>
      <c r="Z31" s="27">
        <f t="shared" si="26"/>
        <v>45162</v>
      </c>
      <c r="AA31" s="27">
        <f t="shared" si="26"/>
        <v>45163</v>
      </c>
      <c r="AB31" s="27">
        <f t="shared" si="26"/>
        <v>45164</v>
      </c>
      <c r="AC31" s="27">
        <f t="shared" si="26"/>
        <v>45165</v>
      </c>
      <c r="AD31" s="27">
        <f t="shared" si="26"/>
        <v>45166</v>
      </c>
      <c r="AE31" s="27">
        <f t="shared" si="26"/>
        <v>45167</v>
      </c>
      <c r="AF31" s="27">
        <f t="shared" si="26"/>
        <v>45168</v>
      </c>
      <c r="AG31" s="27">
        <f t="shared" si="26"/>
        <v>45169</v>
      </c>
      <c r="AH31" s="101"/>
      <c r="AI31" s="39"/>
      <c r="AJ31" s="40"/>
      <c r="AK31" s="40"/>
      <c r="AL31" s="40"/>
      <c r="AM31" s="111">
        <f>COUNTIF($C$6:$AG$6,$BD$8)+COUNTIF($C$10:$AE$10,$BD$8)+COUNTIF($C$14:$AG$14,$BD$8)+COUNTIF($C$18:$AF$18,$BD$8)+COUNTIF($C$22:$AG$22,$BD$8)</f>
        <v>0</v>
      </c>
      <c r="AN31" s="111">
        <f>COUNTIF($C$6:$AG$6,$BD$9)+COUNTIF($C$10:$AE$10,$BD$9)+COUNTIF($C$14:$AG$14,$BD$9)+COUNTIF($C$18:$AF$18,$BD$9)+COUNTIF($C$22:$AG$22,$BD$9)</f>
        <v>0</v>
      </c>
      <c r="AO31" s="157"/>
      <c r="AP31" s="111">
        <f>COUNTIF($C$5:$AG$5,$BD$8)+COUNTIF($C$9:$AE$9,$BD$8)+COUNTIF($C$13:$AG$13,$BD$8)+COUNTIF($C$17:$AF$17,$BD$8)+COUNTIF($C$21:$AG$21,$BD$8)+COUNTIF($C$25:$AF$25,$BD$8)+COUNTIF($C$29:$AG$29,$BD$8)+COUNTIF($C$33:$AG$33,$BD$8)+COUNTIF($C$37:$AF$37,$BD$8)+COUNTIF($C$41:$AG$41,$BD$8)+COUNTIF($C$45:$AF$45,$BD$8)+COUNTIF($C$49:$AG$49,$BD$8)</f>
        <v>0</v>
      </c>
      <c r="AQ31" s="111">
        <f>COUNTIF($C$5:$AG$5,$BD$9)+COUNTIF($C$9:$AE$9,$BD$9)+COUNTIF($C$13:$AG$13,$BD$9)+COUNTIF($C$17:$AF$17,$BD$9)+COUNTIF($C$21:$AG$21,$BD$9)+COUNTIF($C$25:$AF$25,$BD$9)+COUNTIF($C$29:$AG$29,$BD$9)+COUNTIF($C$33:$AG$33,$BD$9)+COUNTIF($C$37:$AF$37,$BD$9)+COUNTIF($C$41:$AG$41,$BD$9)+COUNTIF($C$45:$AF$45,$BD$9)+COUNTIF($C$49:$AG$49,$BD$9)</f>
        <v>0</v>
      </c>
      <c r="AR31" s="134"/>
      <c r="AS31" s="135"/>
      <c r="AT31" s="136"/>
      <c r="AU31" s="169"/>
      <c r="AV31" s="169"/>
      <c r="AW31" s="141"/>
      <c r="AX31" s="141"/>
      <c r="AY31" s="141"/>
      <c r="AZ31" s="141"/>
      <c r="BA31" s="141"/>
      <c r="BB31" s="141"/>
      <c r="BC31" s="141"/>
      <c r="BH31" s="186"/>
      <c r="BI31" s="25"/>
      <c r="BJ31" s="25"/>
      <c r="BK31" s="25"/>
      <c r="BL31" s="25"/>
    </row>
    <row r="32" spans="1:91" s="99" customFormat="1" ht="15" customHeight="1">
      <c r="A32" s="246"/>
      <c r="B32" s="68" t="s">
        <v>15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7">
        <v>0.31666666666666665</v>
      </c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02">
        <f t="shared" si="17"/>
        <v>0.31666666666666665</v>
      </c>
      <c r="AI32" s="39"/>
      <c r="AJ32" s="40"/>
      <c r="AK32" s="40"/>
      <c r="AL32" s="40"/>
      <c r="AM32" s="40"/>
      <c r="AN32" s="42"/>
      <c r="AO32" s="167"/>
      <c r="AP32" s="158"/>
      <c r="AQ32" s="166"/>
      <c r="AR32" s="134"/>
      <c r="AS32" s="135"/>
      <c r="AT32" s="136"/>
      <c r="AU32" s="169"/>
      <c r="AV32" s="169"/>
      <c r="AW32" s="141"/>
      <c r="AX32" s="141"/>
      <c r="AY32" s="141"/>
      <c r="AZ32" s="141"/>
      <c r="BA32" s="141"/>
      <c r="BB32" s="141"/>
      <c r="BC32" s="141"/>
      <c r="BH32" s="186"/>
      <c r="BI32" s="25"/>
      <c r="BJ32" s="25"/>
      <c r="BK32" s="25"/>
      <c r="BL32" s="25"/>
    </row>
    <row r="33" spans="1:64" s="99" customFormat="1" ht="15" customHeight="1">
      <c r="A33" s="246"/>
      <c r="B33" s="64" t="s">
        <v>13</v>
      </c>
      <c r="C33" s="129">
        <v>0.31666666666666665</v>
      </c>
      <c r="D33" s="129">
        <v>0.31666666666666665</v>
      </c>
      <c r="E33" s="129">
        <v>0.31666666666666665</v>
      </c>
      <c r="F33" s="129">
        <v>0.31666666666666665</v>
      </c>
      <c r="G33" s="129"/>
      <c r="H33" s="129"/>
      <c r="I33" s="129">
        <v>0.31666666666666665</v>
      </c>
      <c r="J33" s="129">
        <v>0.31666666666666665</v>
      </c>
      <c r="K33" s="129">
        <v>0.31666666666666665</v>
      </c>
      <c r="L33" s="129">
        <v>0.31666666666666665</v>
      </c>
      <c r="M33" s="129">
        <v>0.31666666666666665</v>
      </c>
      <c r="N33" s="129"/>
      <c r="O33" s="124"/>
      <c r="P33" s="124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03">
        <f t="shared" si="17"/>
        <v>2.8499999999999996</v>
      </c>
      <c r="AI33" s="39"/>
      <c r="AJ33" s="40"/>
      <c r="AK33" s="40"/>
      <c r="AL33" s="40"/>
      <c r="AM33" s="40"/>
      <c r="AN33" s="42"/>
      <c r="AO33" s="167"/>
      <c r="AP33" s="158"/>
      <c r="AQ33" s="166"/>
      <c r="AR33" s="134"/>
      <c r="AS33" s="135"/>
      <c r="AT33" s="136"/>
      <c r="AU33" s="132"/>
      <c r="AV33" s="132"/>
      <c r="BH33" s="186"/>
      <c r="BI33" s="25"/>
      <c r="BJ33" s="25"/>
      <c r="BK33" s="25"/>
      <c r="BL33" s="25"/>
    </row>
    <row r="34" spans="1:64" s="99" customFormat="1" ht="15" customHeight="1">
      <c r="A34" s="247"/>
      <c r="B34" s="4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07"/>
      <c r="AI34" s="39"/>
      <c r="AJ34" s="40"/>
      <c r="AK34" s="39"/>
      <c r="AL34" s="249" t="s">
        <v>76</v>
      </c>
      <c r="AM34" s="250"/>
      <c r="AN34" s="250"/>
      <c r="AO34" s="250"/>
      <c r="AP34" s="250"/>
      <c r="AQ34" s="251"/>
      <c r="AR34" s="134"/>
      <c r="AS34" s="135"/>
      <c r="AT34" s="136"/>
      <c r="AU34" s="132"/>
      <c r="AV34" s="132"/>
      <c r="BI34" s="25"/>
      <c r="BJ34" s="25"/>
      <c r="BK34" s="25"/>
      <c r="BL34" s="25"/>
    </row>
    <row r="35" spans="1:64" s="99" customFormat="1" ht="15" customHeight="1">
      <c r="A35" s="245" t="s">
        <v>9</v>
      </c>
      <c r="B35" s="13"/>
      <c r="C35" s="27">
        <f>IF(AND(MONTH(DATE($A$1,9,1))=MONTH(DATE($A$1,9,1)),ROW()=35),DATE($A$1,9,COLUMN()-2),"")</f>
        <v>45170</v>
      </c>
      <c r="D35" s="27">
        <f t="shared" ref="D35:AF35" si="27">IF(AND(MONTH(DATE($A$1,9,1))=MONTH(DATE($A$1,9,1)),ROW()=35),DATE($A$1,9,COLUMN()-2),"")</f>
        <v>45171</v>
      </c>
      <c r="E35" s="27">
        <f t="shared" si="27"/>
        <v>45172</v>
      </c>
      <c r="F35" s="27">
        <f t="shared" si="27"/>
        <v>45173</v>
      </c>
      <c r="G35" s="27">
        <f t="shared" si="27"/>
        <v>45174</v>
      </c>
      <c r="H35" s="27">
        <f t="shared" si="27"/>
        <v>45175</v>
      </c>
      <c r="I35" s="27">
        <f t="shared" si="27"/>
        <v>45176</v>
      </c>
      <c r="J35" s="27">
        <f t="shared" si="27"/>
        <v>45177</v>
      </c>
      <c r="K35" s="27">
        <f t="shared" si="27"/>
        <v>45178</v>
      </c>
      <c r="L35" s="27">
        <f t="shared" si="27"/>
        <v>45179</v>
      </c>
      <c r="M35" s="27">
        <f t="shared" si="27"/>
        <v>45180</v>
      </c>
      <c r="N35" s="27">
        <f t="shared" si="27"/>
        <v>45181</v>
      </c>
      <c r="O35" s="27">
        <f t="shared" si="27"/>
        <v>45182</v>
      </c>
      <c r="P35" s="27">
        <f t="shared" si="27"/>
        <v>45183</v>
      </c>
      <c r="Q35" s="27">
        <f t="shared" si="27"/>
        <v>45184</v>
      </c>
      <c r="R35" s="27">
        <f t="shared" si="27"/>
        <v>45185</v>
      </c>
      <c r="S35" s="27">
        <f t="shared" si="27"/>
        <v>45186</v>
      </c>
      <c r="T35" s="27">
        <f t="shared" si="27"/>
        <v>45187</v>
      </c>
      <c r="U35" s="27">
        <f t="shared" si="27"/>
        <v>45188</v>
      </c>
      <c r="V35" s="27">
        <f t="shared" si="27"/>
        <v>45189</v>
      </c>
      <c r="W35" s="27">
        <f t="shared" si="27"/>
        <v>45190</v>
      </c>
      <c r="X35" s="27">
        <f t="shared" si="27"/>
        <v>45191</v>
      </c>
      <c r="Y35" s="27">
        <f t="shared" si="27"/>
        <v>45192</v>
      </c>
      <c r="Z35" s="27">
        <f t="shared" si="27"/>
        <v>45193</v>
      </c>
      <c r="AA35" s="27">
        <f t="shared" si="27"/>
        <v>45194</v>
      </c>
      <c r="AB35" s="27">
        <f t="shared" si="27"/>
        <v>45195</v>
      </c>
      <c r="AC35" s="27">
        <f t="shared" si="27"/>
        <v>45196</v>
      </c>
      <c r="AD35" s="27">
        <f t="shared" si="27"/>
        <v>45197</v>
      </c>
      <c r="AE35" s="27">
        <f t="shared" si="27"/>
        <v>45198</v>
      </c>
      <c r="AF35" s="27">
        <f t="shared" si="27"/>
        <v>45199</v>
      </c>
      <c r="AG35" s="13"/>
      <c r="AH35" s="101"/>
      <c r="AI35" s="39"/>
      <c r="AJ35" s="40"/>
      <c r="AK35" s="39"/>
      <c r="AL35" s="252"/>
      <c r="AM35" s="253"/>
      <c r="AN35" s="253"/>
      <c r="AO35" s="253"/>
      <c r="AP35" s="253"/>
      <c r="AQ35" s="254"/>
      <c r="AR35" s="134"/>
      <c r="AS35" s="135"/>
      <c r="AT35" s="136"/>
      <c r="AU35" s="132"/>
      <c r="AV35" s="132"/>
      <c r="BI35" s="25"/>
      <c r="BJ35" s="25"/>
      <c r="BK35" s="25"/>
      <c r="BL35" s="25"/>
    </row>
    <row r="36" spans="1:64" s="99" customFormat="1" ht="15" customHeight="1">
      <c r="A36" s="246"/>
      <c r="B36" s="68" t="s">
        <v>15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68"/>
      <c r="AH36" s="102">
        <f t="shared" si="17"/>
        <v>0</v>
      </c>
      <c r="AI36" s="39"/>
      <c r="AJ36" s="92"/>
      <c r="AK36" s="39"/>
      <c r="AL36" s="255"/>
      <c r="AM36" s="256"/>
      <c r="AN36" s="256"/>
      <c r="AO36" s="256"/>
      <c r="AP36" s="256"/>
      <c r="AQ36" s="257"/>
      <c r="AR36" s="134"/>
      <c r="AS36" s="135"/>
      <c r="AT36" s="136"/>
      <c r="AU36" s="132"/>
      <c r="AV36" s="132"/>
      <c r="BI36" s="25"/>
      <c r="BJ36" s="25"/>
      <c r="BK36" s="25"/>
      <c r="BL36" s="25"/>
    </row>
    <row r="37" spans="1:64" s="99" customFormat="1" ht="15" customHeight="1">
      <c r="A37" s="246"/>
      <c r="B37" s="64" t="s">
        <v>13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64"/>
      <c r="AH37" s="103">
        <f t="shared" si="17"/>
        <v>0</v>
      </c>
      <c r="AI37" s="39"/>
      <c r="AJ37" s="92"/>
      <c r="AK37" s="93"/>
      <c r="AL37" s="166"/>
      <c r="AM37" s="166"/>
      <c r="AN37" s="42"/>
      <c r="AO37" s="167"/>
      <c r="AP37" s="158"/>
      <c r="AQ37" s="166"/>
      <c r="AR37" s="134"/>
      <c r="AS37" s="135"/>
      <c r="AT37" s="136"/>
      <c r="AU37" s="132"/>
      <c r="AV37" s="132"/>
      <c r="BI37" s="25"/>
      <c r="BJ37" s="25"/>
      <c r="BK37" s="25"/>
      <c r="BL37" s="25"/>
    </row>
    <row r="38" spans="1:64" s="99" customFormat="1" ht="15" customHeight="1">
      <c r="A38" s="247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07"/>
      <c r="AI38" s="39"/>
      <c r="AJ38" s="132"/>
      <c r="AK38" s="132"/>
      <c r="AL38" s="132"/>
      <c r="AM38" s="132"/>
      <c r="AN38" s="132"/>
      <c r="AO38" s="169"/>
      <c r="AP38" s="165"/>
      <c r="AQ38" s="134"/>
      <c r="AR38" s="134"/>
      <c r="AS38" s="135"/>
      <c r="AT38" s="136"/>
      <c r="AU38" s="132"/>
      <c r="AV38" s="132"/>
      <c r="BI38" s="25"/>
      <c r="BJ38" s="25"/>
      <c r="BK38" s="25"/>
      <c r="BL38" s="25"/>
    </row>
    <row r="39" spans="1:64" s="99" customFormat="1" ht="15" customHeight="1">
      <c r="A39" s="245" t="s">
        <v>10</v>
      </c>
      <c r="B39" s="13"/>
      <c r="C39" s="27">
        <f>IF(AND(MONTH(DATE($A$1,10,1))=MONTH(DATE($A$1,10,1)),ROW()=39),DATE($A$1,10,COLUMN()-2),"")</f>
        <v>45200</v>
      </c>
      <c r="D39" s="27">
        <f t="shared" ref="D39:AG39" si="28">IF(AND(MONTH(DATE($A$1,10,1))=MONTH(DATE($A$1,10,1)),ROW()=39),DATE($A$1,10,COLUMN()-2),"")</f>
        <v>45201</v>
      </c>
      <c r="E39" s="27">
        <f t="shared" si="28"/>
        <v>45202</v>
      </c>
      <c r="F39" s="27">
        <f t="shared" si="28"/>
        <v>45203</v>
      </c>
      <c r="G39" s="27">
        <f t="shared" si="28"/>
        <v>45204</v>
      </c>
      <c r="H39" s="27">
        <f t="shared" si="28"/>
        <v>45205</v>
      </c>
      <c r="I39" s="27">
        <f t="shared" si="28"/>
        <v>45206</v>
      </c>
      <c r="J39" s="27">
        <f t="shared" si="28"/>
        <v>45207</v>
      </c>
      <c r="K39" s="27">
        <f t="shared" si="28"/>
        <v>45208</v>
      </c>
      <c r="L39" s="27">
        <f t="shared" si="28"/>
        <v>45209</v>
      </c>
      <c r="M39" s="27">
        <f t="shared" si="28"/>
        <v>45210</v>
      </c>
      <c r="N39" s="27">
        <f t="shared" si="28"/>
        <v>45211</v>
      </c>
      <c r="O39" s="27">
        <f t="shared" si="28"/>
        <v>45212</v>
      </c>
      <c r="P39" s="27">
        <f t="shared" si="28"/>
        <v>45213</v>
      </c>
      <c r="Q39" s="27">
        <f t="shared" si="28"/>
        <v>45214</v>
      </c>
      <c r="R39" s="27">
        <f t="shared" si="28"/>
        <v>45215</v>
      </c>
      <c r="S39" s="27">
        <f t="shared" si="28"/>
        <v>45216</v>
      </c>
      <c r="T39" s="27">
        <f t="shared" si="28"/>
        <v>45217</v>
      </c>
      <c r="U39" s="27">
        <f t="shared" si="28"/>
        <v>45218</v>
      </c>
      <c r="V39" s="27">
        <f t="shared" si="28"/>
        <v>45219</v>
      </c>
      <c r="W39" s="27">
        <f t="shared" si="28"/>
        <v>45220</v>
      </c>
      <c r="X39" s="27">
        <f t="shared" si="28"/>
        <v>45221</v>
      </c>
      <c r="Y39" s="27">
        <f t="shared" si="28"/>
        <v>45222</v>
      </c>
      <c r="Z39" s="27">
        <f t="shared" si="28"/>
        <v>45223</v>
      </c>
      <c r="AA39" s="27">
        <f t="shared" si="28"/>
        <v>45224</v>
      </c>
      <c r="AB39" s="27">
        <f t="shared" si="28"/>
        <v>45225</v>
      </c>
      <c r="AC39" s="27">
        <f t="shared" si="28"/>
        <v>45226</v>
      </c>
      <c r="AD39" s="27">
        <f t="shared" si="28"/>
        <v>45227</v>
      </c>
      <c r="AE39" s="27">
        <f t="shared" si="28"/>
        <v>45228</v>
      </c>
      <c r="AF39" s="27">
        <f t="shared" si="28"/>
        <v>45229</v>
      </c>
      <c r="AG39" s="27">
        <f t="shared" si="28"/>
        <v>45230</v>
      </c>
      <c r="AH39" s="101"/>
      <c r="AI39" s="39"/>
      <c r="AJ39" s="132"/>
      <c r="AK39" s="132"/>
      <c r="AL39" s="132"/>
      <c r="AM39" s="132"/>
      <c r="AN39" s="132"/>
      <c r="AO39" s="169"/>
      <c r="AP39" s="165"/>
      <c r="AQ39" s="134"/>
      <c r="AR39" s="134"/>
      <c r="AS39" s="135"/>
      <c r="AT39" s="132"/>
      <c r="AU39" s="132"/>
      <c r="AV39" s="132"/>
      <c r="BI39" s="25"/>
      <c r="BJ39" s="25"/>
      <c r="BK39" s="25"/>
      <c r="BL39" s="25"/>
    </row>
    <row r="40" spans="1:64" s="99" customFormat="1" ht="15" customHeight="1">
      <c r="A40" s="246"/>
      <c r="B40" s="68" t="s">
        <v>15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>
        <v>0.31666666666666665</v>
      </c>
      <c r="AG40" s="149">
        <v>3.125E-2</v>
      </c>
      <c r="AH40" s="102">
        <f t="shared" si="17"/>
        <v>0.34791666666666665</v>
      </c>
      <c r="AI40" s="39"/>
      <c r="AJ40" s="137"/>
      <c r="AK40" s="139"/>
      <c r="AL40" s="169"/>
      <c r="AM40" s="169"/>
      <c r="AN40" s="132"/>
      <c r="AO40" s="258"/>
      <c r="AP40" s="258"/>
      <c r="AQ40" s="134"/>
      <c r="AR40" s="134"/>
      <c r="AS40" s="135"/>
      <c r="AT40" s="132"/>
      <c r="AU40" s="132"/>
      <c r="AV40" s="132"/>
      <c r="BI40" s="25"/>
      <c r="BJ40" s="25"/>
      <c r="BK40" s="25"/>
      <c r="BL40" s="25"/>
    </row>
    <row r="41" spans="1:64" s="99" customFormat="1" ht="15" customHeight="1">
      <c r="A41" s="246"/>
      <c r="B41" s="64" t="s">
        <v>13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03">
        <f t="shared" si="17"/>
        <v>0</v>
      </c>
      <c r="AI41" s="39"/>
      <c r="AJ41" s="137"/>
      <c r="AK41" s="138"/>
      <c r="AL41" s="134"/>
      <c r="AM41" s="134"/>
      <c r="AN41" s="132"/>
      <c r="AO41" s="134"/>
      <c r="AP41" s="165"/>
      <c r="AQ41" s="165"/>
      <c r="AR41" s="165"/>
      <c r="AS41" s="135"/>
      <c r="AT41" s="132"/>
      <c r="AU41" s="132"/>
      <c r="AV41" s="132"/>
      <c r="BI41" s="25"/>
      <c r="BJ41" s="25"/>
      <c r="BK41" s="25"/>
      <c r="BL41" s="25"/>
    </row>
    <row r="42" spans="1:64" s="99" customFormat="1" ht="15" customHeight="1">
      <c r="A42" s="247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07"/>
      <c r="AI42" s="39"/>
      <c r="AJ42" s="132"/>
      <c r="AK42" s="142"/>
      <c r="AL42" s="132"/>
      <c r="AM42" s="136"/>
      <c r="AN42" s="136"/>
      <c r="AO42" s="165"/>
      <c r="AP42" s="168"/>
      <c r="AQ42" s="168"/>
      <c r="AR42" s="168"/>
      <c r="AS42" s="135"/>
      <c r="AT42" s="132"/>
      <c r="AU42" s="132"/>
      <c r="AV42" s="132"/>
      <c r="BI42" s="132"/>
      <c r="BJ42" s="132"/>
      <c r="BK42" s="132"/>
      <c r="BL42" s="132"/>
    </row>
    <row r="43" spans="1:64" s="99" customFormat="1" ht="15" customHeight="1">
      <c r="A43" s="245" t="s">
        <v>11</v>
      </c>
      <c r="B43" s="13"/>
      <c r="C43" s="27">
        <f>IF(AND(MONTH(DATE($A$1,11,1))=MONTH(DATE($A$1,11,1)),ROW()=43),DATE($A$1,11,COLUMN()-2),"")</f>
        <v>45231</v>
      </c>
      <c r="D43" s="27">
        <f t="shared" ref="D43:AF43" si="29">IF(AND(MONTH(DATE($A$1,11,1))=MONTH(DATE($A$1,11,1)),ROW()=43),DATE($A$1,11,COLUMN()-2),"")</f>
        <v>45232</v>
      </c>
      <c r="E43" s="27">
        <f t="shared" si="29"/>
        <v>45233</v>
      </c>
      <c r="F43" s="27">
        <f t="shared" si="29"/>
        <v>45234</v>
      </c>
      <c r="G43" s="27">
        <f t="shared" si="29"/>
        <v>45235</v>
      </c>
      <c r="H43" s="27">
        <f t="shared" si="29"/>
        <v>45236</v>
      </c>
      <c r="I43" s="27">
        <f t="shared" si="29"/>
        <v>45237</v>
      </c>
      <c r="J43" s="27">
        <f t="shared" si="29"/>
        <v>45238</v>
      </c>
      <c r="K43" s="27">
        <f t="shared" si="29"/>
        <v>45239</v>
      </c>
      <c r="L43" s="27">
        <f t="shared" si="29"/>
        <v>45240</v>
      </c>
      <c r="M43" s="27">
        <f t="shared" si="29"/>
        <v>45241</v>
      </c>
      <c r="N43" s="27">
        <f t="shared" si="29"/>
        <v>45242</v>
      </c>
      <c r="O43" s="27">
        <f t="shared" si="29"/>
        <v>45243</v>
      </c>
      <c r="P43" s="27">
        <f t="shared" si="29"/>
        <v>45244</v>
      </c>
      <c r="Q43" s="27">
        <f t="shared" si="29"/>
        <v>45245</v>
      </c>
      <c r="R43" s="27">
        <f t="shared" si="29"/>
        <v>45246</v>
      </c>
      <c r="S43" s="27">
        <f t="shared" si="29"/>
        <v>45247</v>
      </c>
      <c r="T43" s="27">
        <f t="shared" si="29"/>
        <v>45248</v>
      </c>
      <c r="U43" s="27">
        <f t="shared" si="29"/>
        <v>45249</v>
      </c>
      <c r="V43" s="27">
        <f t="shared" si="29"/>
        <v>45250</v>
      </c>
      <c r="W43" s="27">
        <f t="shared" si="29"/>
        <v>45251</v>
      </c>
      <c r="X43" s="27">
        <f t="shared" si="29"/>
        <v>45252</v>
      </c>
      <c r="Y43" s="27">
        <f t="shared" si="29"/>
        <v>45253</v>
      </c>
      <c r="Z43" s="27">
        <f t="shared" si="29"/>
        <v>45254</v>
      </c>
      <c r="AA43" s="27">
        <f t="shared" si="29"/>
        <v>45255</v>
      </c>
      <c r="AB43" s="27">
        <f t="shared" si="29"/>
        <v>45256</v>
      </c>
      <c r="AC43" s="27">
        <f t="shared" si="29"/>
        <v>45257</v>
      </c>
      <c r="AD43" s="27">
        <f t="shared" si="29"/>
        <v>45258</v>
      </c>
      <c r="AE43" s="27">
        <f t="shared" si="29"/>
        <v>45259</v>
      </c>
      <c r="AF43" s="27">
        <f t="shared" si="29"/>
        <v>45260</v>
      </c>
      <c r="AG43" s="13"/>
      <c r="AH43" s="101"/>
      <c r="AI43" s="39"/>
      <c r="AJ43" s="132"/>
      <c r="AK43" s="132"/>
      <c r="AL43" s="142"/>
      <c r="AM43" s="132"/>
      <c r="AN43" s="136"/>
      <c r="AO43" s="169"/>
      <c r="AP43" s="165"/>
      <c r="AQ43" s="134"/>
      <c r="AR43" s="134"/>
      <c r="AS43" s="135"/>
      <c r="AT43" s="132"/>
    </row>
    <row r="44" spans="1:64" s="99" customFormat="1">
      <c r="A44" s="246"/>
      <c r="B44" s="68" t="s">
        <v>15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68"/>
      <c r="AH44" s="102">
        <f t="shared" si="17"/>
        <v>0</v>
      </c>
      <c r="AI44" s="39"/>
      <c r="AL44" s="186"/>
      <c r="AM44" s="186"/>
      <c r="AN44" s="140"/>
      <c r="AQ44" s="140"/>
      <c r="AT44" s="132"/>
    </row>
    <row r="45" spans="1:64" s="99" customFormat="1">
      <c r="A45" s="246"/>
      <c r="B45" s="64" t="s">
        <v>13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64"/>
      <c r="AH45" s="103">
        <f t="shared" si="17"/>
        <v>0</v>
      </c>
      <c r="AI45" s="39"/>
      <c r="AL45" s="186"/>
      <c r="AM45" s="186"/>
      <c r="AT45" s="132"/>
    </row>
    <row r="46" spans="1:64" s="99" customFormat="1">
      <c r="A46" s="247"/>
      <c r="B46" s="4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07"/>
      <c r="AI46" s="39"/>
      <c r="AT46" s="132"/>
    </row>
    <row r="47" spans="1:64" s="99" customFormat="1">
      <c r="A47" s="245" t="s">
        <v>12</v>
      </c>
      <c r="B47" s="13"/>
      <c r="C47" s="27">
        <f>IF(AND(MONTH(DATE($A$1,12,1))=MONTH(DATE($A$1,12,1)),ROW()=47),DATE($A$1,12,COLUMN()-2),"")</f>
        <v>45261</v>
      </c>
      <c r="D47" s="27">
        <f t="shared" ref="D47:AG47" si="30">IF(AND(MONTH(DATE($A$1,12,1))=MONTH(DATE($A$1,12,1)),ROW()=47),DATE($A$1,12,COLUMN()-2),"")</f>
        <v>45262</v>
      </c>
      <c r="E47" s="27">
        <f t="shared" si="30"/>
        <v>45263</v>
      </c>
      <c r="F47" s="27">
        <f t="shared" si="30"/>
        <v>45264</v>
      </c>
      <c r="G47" s="27">
        <f t="shared" si="30"/>
        <v>45265</v>
      </c>
      <c r="H47" s="27">
        <f t="shared" si="30"/>
        <v>45266</v>
      </c>
      <c r="I47" s="27">
        <f t="shared" si="30"/>
        <v>45267</v>
      </c>
      <c r="J47" s="27">
        <f t="shared" si="30"/>
        <v>45268</v>
      </c>
      <c r="K47" s="27">
        <f t="shared" si="30"/>
        <v>45269</v>
      </c>
      <c r="L47" s="27">
        <f t="shared" si="30"/>
        <v>45270</v>
      </c>
      <c r="M47" s="27">
        <f t="shared" si="30"/>
        <v>45271</v>
      </c>
      <c r="N47" s="27">
        <f t="shared" si="30"/>
        <v>45272</v>
      </c>
      <c r="O47" s="27">
        <f t="shared" si="30"/>
        <v>45273</v>
      </c>
      <c r="P47" s="27">
        <f t="shared" si="30"/>
        <v>45274</v>
      </c>
      <c r="Q47" s="27">
        <f t="shared" si="30"/>
        <v>45275</v>
      </c>
      <c r="R47" s="27">
        <f t="shared" si="30"/>
        <v>45276</v>
      </c>
      <c r="S47" s="27">
        <f t="shared" si="30"/>
        <v>45277</v>
      </c>
      <c r="T47" s="27">
        <f t="shared" si="30"/>
        <v>45278</v>
      </c>
      <c r="U47" s="27">
        <f t="shared" si="30"/>
        <v>45279</v>
      </c>
      <c r="V47" s="27">
        <f t="shared" si="30"/>
        <v>45280</v>
      </c>
      <c r="W47" s="27">
        <f t="shared" si="30"/>
        <v>45281</v>
      </c>
      <c r="X47" s="27">
        <f t="shared" si="30"/>
        <v>45282</v>
      </c>
      <c r="Y47" s="27">
        <f t="shared" si="30"/>
        <v>45283</v>
      </c>
      <c r="Z47" s="27">
        <f t="shared" si="30"/>
        <v>45284</v>
      </c>
      <c r="AA47" s="27">
        <f t="shared" si="30"/>
        <v>45285</v>
      </c>
      <c r="AB47" s="27">
        <f t="shared" si="30"/>
        <v>45286</v>
      </c>
      <c r="AC47" s="27">
        <f t="shared" si="30"/>
        <v>45287</v>
      </c>
      <c r="AD47" s="27">
        <f t="shared" si="30"/>
        <v>45288</v>
      </c>
      <c r="AE47" s="27">
        <f t="shared" si="30"/>
        <v>45289</v>
      </c>
      <c r="AF47" s="27">
        <f t="shared" si="30"/>
        <v>45290</v>
      </c>
      <c r="AG47" s="27">
        <f t="shared" si="30"/>
        <v>45291</v>
      </c>
      <c r="AH47" s="108"/>
      <c r="AI47" s="39"/>
      <c r="AT47" s="132"/>
    </row>
    <row r="48" spans="1:64" s="99" customFormat="1">
      <c r="A48" s="246"/>
      <c r="B48" s="68" t="s">
        <v>15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27">
        <v>7.7083333333333337E-2</v>
      </c>
      <c r="P48" s="126"/>
      <c r="Q48" s="127">
        <v>0.14444444444444446</v>
      </c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02">
        <f t="shared" si="17"/>
        <v>0.2215277777777778</v>
      </c>
      <c r="AI48" s="39"/>
      <c r="AT48" s="132"/>
    </row>
    <row r="49" spans="1:48" s="99" customFormat="1">
      <c r="A49" s="246"/>
      <c r="B49" s="65" t="s">
        <v>13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03">
        <f t="shared" si="17"/>
        <v>0</v>
      </c>
      <c r="AI49" s="39"/>
      <c r="AT49" s="132"/>
    </row>
    <row r="50" spans="1:48" s="99" customFormat="1">
      <c r="A50" s="24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109"/>
      <c r="AI50" s="39"/>
      <c r="AT50" s="132"/>
    </row>
    <row r="51" spans="1:48" hidden="1">
      <c r="AI51" s="39"/>
      <c r="AU51" s="248"/>
      <c r="AV51" s="248"/>
    </row>
    <row r="52" spans="1:48" hidden="1">
      <c r="AI52" s="39"/>
    </row>
    <row r="53" spans="1:48" hidden="1">
      <c r="AI53" s="39"/>
    </row>
    <row r="54" spans="1:48" hidden="1">
      <c r="AI54" s="39"/>
    </row>
    <row r="55" spans="1:48" hidden="1">
      <c r="AI55" s="39"/>
    </row>
    <row r="56" spans="1:48" hidden="1">
      <c r="AI56" s="39"/>
    </row>
    <row r="57" spans="1:48" hidden="1">
      <c r="AI57" s="39"/>
    </row>
    <row r="58" spans="1:48" hidden="1">
      <c r="AI58" s="39"/>
    </row>
    <row r="59" spans="1:48" hidden="1">
      <c r="AI59" s="39"/>
    </row>
    <row r="60" spans="1:48" hidden="1">
      <c r="AI60" s="39"/>
    </row>
    <row r="61" spans="1:48" hidden="1">
      <c r="AI61" s="39"/>
    </row>
    <row r="62" spans="1:48" hidden="1">
      <c r="AI62" s="39"/>
    </row>
    <row r="63" spans="1:48" hidden="1">
      <c r="AI63" s="39"/>
    </row>
    <row r="64" spans="1:48" hidden="1">
      <c r="AI64" s="39"/>
    </row>
    <row r="65" spans="35:35" hidden="1">
      <c r="AI65" s="39"/>
    </row>
    <row r="66" spans="35:35" hidden="1">
      <c r="AI66" s="39"/>
    </row>
    <row r="67" spans="35:35" hidden="1">
      <c r="AI67" s="39"/>
    </row>
    <row r="68" spans="35:35" hidden="1">
      <c r="AI68" s="39"/>
    </row>
    <row r="69" spans="35:35" hidden="1">
      <c r="AI69" s="39"/>
    </row>
    <row r="70" spans="35:35" hidden="1">
      <c r="AI70" s="39"/>
    </row>
  </sheetData>
  <sheetProtection formatColumns="0" selectLockedCells="1"/>
  <mergeCells count="79">
    <mergeCell ref="A3:A6"/>
    <mergeCell ref="AL3:AQ3"/>
    <mergeCell ref="AT3:AU3"/>
    <mergeCell ref="AV3:AY3"/>
    <mergeCell ref="AT4:AU4"/>
    <mergeCell ref="AV4:AY4"/>
    <mergeCell ref="AL5:AL7"/>
    <mergeCell ref="AT5:AU5"/>
    <mergeCell ref="AV5:AY5"/>
    <mergeCell ref="AT6:AU6"/>
    <mergeCell ref="AV6:AY6"/>
    <mergeCell ref="A7:A10"/>
    <mergeCell ref="AT7:AU7"/>
    <mergeCell ref="AV7:AY7"/>
    <mergeCell ref="AL8:AL19"/>
    <mergeCell ref="AT8:AU8"/>
    <mergeCell ref="A1:A2"/>
    <mergeCell ref="AH1:AH2"/>
    <mergeCell ref="AT1:BB2"/>
    <mergeCell ref="BG1:BL2"/>
    <mergeCell ref="BP1:BR2"/>
    <mergeCell ref="AV15:AY15"/>
    <mergeCell ref="AT16:AU16"/>
    <mergeCell ref="AV16:AY16"/>
    <mergeCell ref="AV8:AY8"/>
    <mergeCell ref="AT9:AU9"/>
    <mergeCell ref="AV9:AY9"/>
    <mergeCell ref="AT10:AU10"/>
    <mergeCell ref="AV10:AY10"/>
    <mergeCell ref="A11:A14"/>
    <mergeCell ref="AT11:AU11"/>
    <mergeCell ref="AV11:AY11"/>
    <mergeCell ref="AT12:AU12"/>
    <mergeCell ref="AV12:AY12"/>
    <mergeCell ref="AT13:AU13"/>
    <mergeCell ref="AV13:AY13"/>
    <mergeCell ref="AT14:AU14"/>
    <mergeCell ref="AV14:AY14"/>
    <mergeCell ref="AV17:AY17"/>
    <mergeCell ref="AL22:AN22"/>
    <mergeCell ref="AO22:AQ22"/>
    <mergeCell ref="AT22:AU22"/>
    <mergeCell ref="AV19:AY19"/>
    <mergeCell ref="AV20:AY20"/>
    <mergeCell ref="AV21:AY21"/>
    <mergeCell ref="AV18:AY18"/>
    <mergeCell ref="AV22:AY22"/>
    <mergeCell ref="AT19:AU19"/>
    <mergeCell ref="A15:A18"/>
    <mergeCell ref="AT15:AU15"/>
    <mergeCell ref="AT18:AU18"/>
    <mergeCell ref="A23:A26"/>
    <mergeCell ref="AT23:AU23"/>
    <mergeCell ref="AT20:AU20"/>
    <mergeCell ref="AT21:AU21"/>
    <mergeCell ref="AT17:AU17"/>
    <mergeCell ref="A19:A22"/>
    <mergeCell ref="AV23:AY23"/>
    <mergeCell ref="AT24:AU24"/>
    <mergeCell ref="AV24:AY24"/>
    <mergeCell ref="AJ25:AJ26"/>
    <mergeCell ref="AT25:AU25"/>
    <mergeCell ref="AV25:AY25"/>
    <mergeCell ref="AT26:AU26"/>
    <mergeCell ref="AV26:AY26"/>
    <mergeCell ref="A27:A30"/>
    <mergeCell ref="AT27:AU27"/>
    <mergeCell ref="AV27:AY27"/>
    <mergeCell ref="AJ29:AJ30"/>
    <mergeCell ref="AT29:AU29"/>
    <mergeCell ref="AV29:AY29"/>
    <mergeCell ref="A47:A50"/>
    <mergeCell ref="AU51:AV51"/>
    <mergeCell ref="A31:A34"/>
    <mergeCell ref="AL34:AQ36"/>
    <mergeCell ref="A35:A38"/>
    <mergeCell ref="A39:A42"/>
    <mergeCell ref="AO40:AP40"/>
    <mergeCell ref="A43:A46"/>
  </mergeCells>
  <conditionalFormatting sqref="BC14 BN14:BO14 BM13 BI7:BI41">
    <cfRule type="cellIs" dxfId="14" priority="5" operator="greaterThan">
      <formula>0</formula>
    </cfRule>
  </conditionalFormatting>
  <conditionalFormatting sqref="C3:AG3 C7:AE7 C11:AG11 C15:AF15 C19:AG19 C23:AF23 C27:AG27 C31:AG31 C35:AF35 C39:AG39 C43:AF43 C47:AG47">
    <cfRule type="expression" dxfId="13" priority="3">
      <formula>WEEKDAY(C3)=7</formula>
    </cfRule>
    <cfRule type="expression" dxfId="12" priority="4">
      <formula>WEEKDAY(C3)=1</formula>
    </cfRule>
  </conditionalFormatting>
  <conditionalFormatting sqref="AE7">
    <cfRule type="expression" dxfId="11" priority="1">
      <formula>AND($AE$7&lt;&gt;"",COUNTIF($BB$4:$BB$25,AE7)&gt;0)</formula>
    </cfRule>
  </conditionalFormatting>
  <conditionalFormatting sqref="C3:AG3 C7:AD7 C11:AG11 C15:AF15 C19:AG19 C23:AF23 C27:AG27 C31:AG31 C35:AF35 C39:AG39 C43:AF43 C47:AG47">
    <cfRule type="expression" dxfId="10" priority="2">
      <formula>COUNTIF($BB$4:$BB$25,C3)&gt;0</formula>
    </cfRule>
  </conditionalFormatting>
  <dataValidations count="16">
    <dataValidation type="custom" allowBlank="1" showErrorMessage="1" errorTitle="Solde vide" error="Plus de VA disponible." sqref="D5:AG5 C9:AE9 C13:AG13 C17:AF17 C21:AG21 C25:AF25 C29:AG29 C33:AG33 C37:AF37 C41:AG41 C45:AF45 C49:AG49" xr:uid="{2D124042-04EE-4988-ACE8-AE16EDD844B7}">
      <formula1>OR($AO$30&gt;0,$AO$30=0)</formula1>
    </dataValidation>
    <dataValidation type="custom" allowBlank="1" showErrorMessage="1" errorTitle="Solde vide" error="Plus de VA-1 disponible." sqref="D6:AG6 C10:AE10 C14:AG14 C18:AF18 C22:AG22" xr:uid="{366ACD01-02C8-424C-A64C-BB6933DB0A69}">
      <formula1>OR($AL$30&gt;0,$AL$30=0)</formula1>
    </dataValidation>
    <dataValidation type="custom" allowBlank="1" showErrorMessage="1" errorTitle="Solde vide" error="Plus de HE disponible." sqref="C48:AG48" xr:uid="{ECBFF14F-95E2-4674-8F47-FFD93219C52E}">
      <formula1>OR(AND($BQ$18&gt;0,$BR$18=0),AND($BQ$18=0,$BR$18=0))</formula1>
    </dataValidation>
    <dataValidation type="custom" allowBlank="1" showErrorMessage="1" errorTitle="Solde vide" error="Plus de HE disponible." sqref="C44:AF44" xr:uid="{D0C22211-D75B-4EA0-A7A3-BAAF4D2F172C}">
      <formula1>OR(AND($BQ$17&gt;0,$BR$17=0),AND($BQ$17=0,$BR$17=0))</formula1>
    </dataValidation>
    <dataValidation type="custom" allowBlank="1" showErrorMessage="1" errorTitle="Solde vide" error="Plus de HE disponible." sqref="C40:AG40" xr:uid="{1BAABC08-BDC9-48DE-939D-463C4C21246B}">
      <formula1>OR(AND($BQ$16&gt;0,$BR$16=0),AND($BQ$16=0,$BR$16=0))</formula1>
    </dataValidation>
    <dataValidation type="custom" allowBlank="1" showErrorMessage="1" errorTitle="Solde vide" error="Plus de HE disponible." sqref="C36:AF36" xr:uid="{57768C26-22EC-42EA-AE25-CA3CEF90660A}">
      <formula1>OR(AND($BQ$15&gt;0,$BR$15=0),AND($BQ$15=0,$BR$15=0))</formula1>
    </dataValidation>
    <dataValidation type="custom" allowBlank="1" showErrorMessage="1" errorTitle="Solde vide" error="Plus de HE disponible." sqref="C32:AG32" xr:uid="{8E98CDEB-8CC6-4E83-8C31-EE8F61EF614F}">
      <formula1>OR(AND($BQ$14&gt;0,$BR$14=0),AND($BQ$14=0,$BR$14=0))</formula1>
    </dataValidation>
    <dataValidation type="custom" allowBlank="1" showErrorMessage="1" errorTitle="Solde vide" error="Plus de HE disponible." sqref="C28:AG28" xr:uid="{19F00EF6-BDFD-4966-A55F-B217654D8B33}">
      <formula1>OR(AND($BQ$13&gt;0,$BR$13=0),AND($BQ$13=0,$BR$13=0))</formula1>
    </dataValidation>
    <dataValidation type="custom" allowBlank="1" showErrorMessage="1" errorTitle="Solde vide" error="Plus de HE disponible." sqref="C24:AF24" xr:uid="{A996A89D-AF12-4883-AAAB-7D25D7C4226B}">
      <formula1>OR(AND($BQ$12&gt;0,$BR$12=0),AND($BQ$12=0,$BR$12=0))</formula1>
    </dataValidation>
    <dataValidation type="custom" allowBlank="1" showErrorMessage="1" errorTitle="Solde vide" error="Plus de HE disponible." sqref="C20:AG20" xr:uid="{2F6834D9-CB28-4EC8-9A8B-B9B51B23BFC4}">
      <formula1>OR(AND($BQ$11&gt;0,$BR$11=0),AND($BQ$11=0,$BR$11=0))</formula1>
    </dataValidation>
    <dataValidation type="custom" allowBlank="1" showErrorMessage="1" errorTitle="Solde vide" error="Plus de HE disponible." sqref="C16:AF16" xr:uid="{FD087EB8-C7F9-48B8-99F8-D165EA1AC51C}">
      <formula1>OR(AND($BQ$10&gt;0,$BR$10=0),AND($BQ$10=0,$BR$10=0))</formula1>
    </dataValidation>
    <dataValidation type="custom" allowBlank="1" showErrorMessage="1" errorTitle="Solde vide" error="Plus de HE disponible." sqref="C12:AG12" xr:uid="{EA4EE7D7-2A92-4D05-97BE-88486EA91015}">
      <formula1>OR(AND($BQ$9&gt;0,$BR$9=0),AND($BQ$9=0,$BR$9=0))</formula1>
    </dataValidation>
    <dataValidation type="custom" allowBlank="1" showErrorMessage="1" errorTitle="Solde vide" error="Plus de HE disponible." sqref="D4:AG4" xr:uid="{26BEFE1F-28EB-4123-AAF7-D307D5BF8AA9}">
      <formula1>OR(AND($BQ$7&gt;0,$BR$7=0),AND($BQ$7=0,$BR$7=0))</formula1>
    </dataValidation>
    <dataValidation type="custom" allowBlank="1" showErrorMessage="1" errorTitle="Solde vide" error="Plus de HE disponible." sqref="C8:AE8" xr:uid="{C41768EF-A72A-4C81-AC03-8790A9E5058D}">
      <formula1>OR(AND($BQ$8&gt;0,$BR$8=0),AND($BQ$8=0,$BR$8=0))</formula1>
    </dataValidation>
    <dataValidation type="custom" allowBlank="1" showErrorMessage="1" errorTitle="Erreur" error="Plus de VA disponible." sqref="C5" xr:uid="{97BB94FD-A65B-4D33-84FC-24588D513C30}">
      <formula1>OR($AO$30&gt;0,$AO$30=0)</formula1>
    </dataValidation>
    <dataValidation type="custom" allowBlank="1" showInputMessage="1" showErrorMessage="1" errorTitle="Erreur" error="Plus de VA-1 disponible." sqref="C19:AF19 C6" xr:uid="{2EBE5580-2975-41CB-B9FB-62CF36B1DC38}">
      <formula1>OR($AL$30&gt;0,$AL$30=0)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8D83-B665-4758-8AF5-FED434F34DA8}">
  <dimension ref="A1:CO51"/>
  <sheetViews>
    <sheetView tabSelected="1" topLeftCell="H1" zoomScale="68" zoomScaleNormal="68" workbookViewId="0">
      <selection activeCell="AM41" sqref="AM41"/>
    </sheetView>
  </sheetViews>
  <sheetFormatPr baseColWidth="10" defaultColWidth="8.5703125" defaultRowHeight="15" zeroHeight="1"/>
  <cols>
    <col min="1" max="1" width="13.28515625" style="39" bestFit="1" customWidth="1"/>
    <col min="2" max="2" width="8.42578125" style="39" customWidth="1"/>
    <col min="3" max="23" width="6.7109375" style="39" customWidth="1"/>
    <col min="24" max="24" width="6.85546875" style="39" customWidth="1"/>
    <col min="25" max="33" width="6.7109375" style="39" customWidth="1"/>
    <col min="34" max="34" width="9.28515625" style="39" bestFit="1" customWidth="1"/>
    <col min="35" max="35" width="2.140625" style="244" customWidth="1"/>
    <col min="36" max="36" width="2.140625" style="39" customWidth="1"/>
    <col min="37" max="37" width="11" style="99" customWidth="1"/>
    <col min="38" max="38" width="9.85546875" style="99" bestFit="1" customWidth="1"/>
    <col min="39" max="39" width="13" style="99" bestFit="1" customWidth="1"/>
    <col min="40" max="40" width="12.140625" style="99" bestFit="1" customWidth="1"/>
    <col min="41" max="42" width="15.42578125" style="99" bestFit="1" customWidth="1"/>
    <col min="43" max="43" width="13.5703125" style="99" bestFit="1" customWidth="1"/>
    <col min="44" max="44" width="16.7109375" style="99" bestFit="1" customWidth="1"/>
    <col min="45" max="45" width="15" style="99" customWidth="1"/>
    <col min="46" max="46" width="16" style="99" bestFit="1" customWidth="1"/>
    <col min="47" max="47" width="20.42578125" style="99" customWidth="1"/>
    <col min="48" max="48" width="9.7109375" style="141" customWidth="1"/>
    <col min="49" max="49" width="7.5703125" style="141" customWidth="1"/>
    <col min="50" max="51" width="8.85546875" style="45" customWidth="1"/>
    <col min="52" max="52" width="9.42578125" style="45" customWidth="1"/>
    <col min="53" max="53" width="16.7109375" style="45" customWidth="1"/>
    <col min="54" max="54" width="29.140625" style="45" customWidth="1"/>
    <col min="55" max="55" width="30.28515625" style="45" customWidth="1"/>
    <col min="56" max="56" width="7.28515625" style="45" customWidth="1"/>
    <col min="57" max="57" width="21.7109375" style="45" customWidth="1"/>
    <col min="58" max="58" width="8.85546875" style="39" customWidth="1"/>
    <col min="59" max="59" width="7.28515625" style="39" customWidth="1"/>
    <col min="60" max="60" width="7.140625" style="39" customWidth="1"/>
    <col min="61" max="61" width="19.42578125" style="39" bestFit="1" customWidth="1"/>
    <col min="62" max="69" width="11.42578125" style="39" customWidth="1"/>
    <col min="70" max="70" width="12.140625" style="39" bestFit="1" customWidth="1"/>
    <col min="71" max="71" width="13.28515625" style="39" customWidth="1"/>
    <col min="72" max="72" width="28.28515625" style="39" customWidth="1"/>
    <col min="73" max="74" width="8.5703125" style="39" customWidth="1"/>
    <col min="75" max="16384" width="8.5703125" style="39"/>
  </cols>
  <sheetData>
    <row r="1" spans="1:93" ht="20.25" customHeight="1">
      <c r="A1" s="301">
        <v>2024</v>
      </c>
      <c r="B1" s="45"/>
      <c r="C1" s="45"/>
      <c r="AH1" s="264" t="s">
        <v>16</v>
      </c>
      <c r="AK1" s="39"/>
      <c r="AL1" s="39"/>
      <c r="AM1" s="39"/>
      <c r="AN1" s="39"/>
      <c r="AO1" s="39"/>
      <c r="AP1" s="39"/>
      <c r="AQ1" s="91"/>
      <c r="AR1" s="39"/>
      <c r="AS1" s="39"/>
      <c r="AT1" s="39"/>
      <c r="AU1" s="303" t="s">
        <v>73</v>
      </c>
      <c r="AV1" s="304"/>
      <c r="AW1" s="304"/>
      <c r="AX1" s="304"/>
      <c r="AY1" s="304"/>
      <c r="AZ1" s="304"/>
      <c r="BA1" s="304"/>
      <c r="BB1" s="304"/>
      <c r="BC1" s="305"/>
      <c r="BD1" s="97"/>
      <c r="BE1" s="97"/>
      <c r="BI1" s="309" t="s">
        <v>40</v>
      </c>
      <c r="BJ1" s="310"/>
      <c r="BK1" s="310"/>
      <c r="BL1" s="310"/>
      <c r="BM1" s="310"/>
      <c r="BN1" s="311"/>
      <c r="BO1" s="97"/>
      <c r="BP1" s="97"/>
      <c r="BQ1" s="170"/>
      <c r="BR1" s="315" t="s">
        <v>78</v>
      </c>
      <c r="BS1" s="316"/>
      <c r="BT1" s="317"/>
      <c r="BU1" s="172"/>
      <c r="BV1" s="172"/>
      <c r="BW1" s="172"/>
      <c r="BX1" s="172"/>
      <c r="BY1" s="172"/>
      <c r="BZ1" s="172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</row>
    <row r="2" spans="1:93" ht="15" customHeight="1">
      <c r="A2" s="302"/>
      <c r="AH2" s="265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06"/>
      <c r="AV2" s="307"/>
      <c r="AW2" s="307"/>
      <c r="AX2" s="307"/>
      <c r="AY2" s="307"/>
      <c r="AZ2" s="307"/>
      <c r="BA2" s="307"/>
      <c r="BB2" s="307"/>
      <c r="BC2" s="308"/>
      <c r="BI2" s="312"/>
      <c r="BJ2" s="313"/>
      <c r="BK2" s="313"/>
      <c r="BL2" s="313"/>
      <c r="BM2" s="313"/>
      <c r="BN2" s="314"/>
      <c r="BO2" s="45"/>
      <c r="BP2" s="45"/>
      <c r="BQ2" s="141"/>
      <c r="BR2" s="318"/>
      <c r="BS2" s="319"/>
      <c r="BT2" s="320"/>
      <c r="BU2" s="172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</row>
    <row r="3" spans="1:93" ht="15.75" thickBot="1">
      <c r="A3" s="245" t="s">
        <v>1</v>
      </c>
      <c r="B3" s="13"/>
      <c r="C3" s="14">
        <f>IF(AND(MONTH(DATE($A$1,1,1))=MONTH(DATE($A$1,1,1)),ROW()=3),DATE($A$1,1,COLUMN()-2),"")</f>
        <v>45292</v>
      </c>
      <c r="D3" s="14">
        <f t="shared" ref="D3:AG3" si="0">IF(AND(MONTH(DATE($A$1,1,1))=MONTH(DATE($A$1,1,1)),ROW()=3),DATE($A$1,1,COLUMN()-2),"")</f>
        <v>45293</v>
      </c>
      <c r="E3" s="14">
        <f t="shared" si="0"/>
        <v>45294</v>
      </c>
      <c r="F3" s="14">
        <f t="shared" si="0"/>
        <v>45295</v>
      </c>
      <c r="G3" s="14">
        <f t="shared" si="0"/>
        <v>45296</v>
      </c>
      <c r="H3" s="14">
        <f t="shared" si="0"/>
        <v>45297</v>
      </c>
      <c r="I3" s="14">
        <f t="shared" si="0"/>
        <v>45298</v>
      </c>
      <c r="J3" s="14">
        <f t="shared" si="0"/>
        <v>45299</v>
      </c>
      <c r="K3" s="14">
        <f t="shared" si="0"/>
        <v>45300</v>
      </c>
      <c r="L3" s="14">
        <f t="shared" si="0"/>
        <v>45301</v>
      </c>
      <c r="M3" s="14">
        <f t="shared" si="0"/>
        <v>45302</v>
      </c>
      <c r="N3" s="14">
        <f t="shared" si="0"/>
        <v>45303</v>
      </c>
      <c r="O3" s="14">
        <f t="shared" si="0"/>
        <v>45304</v>
      </c>
      <c r="P3" s="14">
        <f t="shared" si="0"/>
        <v>45305</v>
      </c>
      <c r="Q3" s="14">
        <f t="shared" si="0"/>
        <v>45306</v>
      </c>
      <c r="R3" s="14">
        <f t="shared" si="0"/>
        <v>45307</v>
      </c>
      <c r="S3" s="14">
        <f t="shared" si="0"/>
        <v>45308</v>
      </c>
      <c r="T3" s="14">
        <f t="shared" si="0"/>
        <v>45309</v>
      </c>
      <c r="U3" s="14">
        <f t="shared" si="0"/>
        <v>45310</v>
      </c>
      <c r="V3" s="14">
        <f t="shared" si="0"/>
        <v>45311</v>
      </c>
      <c r="W3" s="14">
        <f t="shared" si="0"/>
        <v>45312</v>
      </c>
      <c r="X3" s="14">
        <f t="shared" si="0"/>
        <v>45313</v>
      </c>
      <c r="Y3" s="14">
        <f t="shared" si="0"/>
        <v>45314</v>
      </c>
      <c r="Z3" s="14">
        <f t="shared" si="0"/>
        <v>45315</v>
      </c>
      <c r="AA3" s="14">
        <f t="shared" si="0"/>
        <v>45316</v>
      </c>
      <c r="AB3" s="14">
        <f t="shared" si="0"/>
        <v>45317</v>
      </c>
      <c r="AC3" s="14">
        <f t="shared" si="0"/>
        <v>45318</v>
      </c>
      <c r="AD3" s="14">
        <f t="shared" si="0"/>
        <v>45319</v>
      </c>
      <c r="AE3" s="14">
        <f t="shared" si="0"/>
        <v>45320</v>
      </c>
      <c r="AF3" s="14">
        <f t="shared" si="0"/>
        <v>45321</v>
      </c>
      <c r="AG3" s="14">
        <f t="shared" si="0"/>
        <v>45322</v>
      </c>
      <c r="AH3" s="101"/>
      <c r="AK3" s="39"/>
      <c r="AL3" s="39"/>
      <c r="AM3" s="321" t="s">
        <v>15</v>
      </c>
      <c r="AN3" s="322"/>
      <c r="AO3" s="322"/>
      <c r="AP3" s="322"/>
      <c r="AQ3" s="322"/>
      <c r="AR3" s="323"/>
      <c r="AS3" s="39"/>
      <c r="AT3" s="39"/>
      <c r="AU3" s="324" t="s">
        <v>22</v>
      </c>
      <c r="AV3" s="325"/>
      <c r="AW3" s="326" t="s">
        <v>23</v>
      </c>
      <c r="AX3" s="327"/>
      <c r="AY3" s="327"/>
      <c r="AZ3" s="328"/>
      <c r="BA3" s="83" t="s">
        <v>71</v>
      </c>
      <c r="BB3" s="84" t="s">
        <v>74</v>
      </c>
      <c r="BC3" s="194" t="s">
        <v>72</v>
      </c>
      <c r="BE3" s="339" t="s">
        <v>26</v>
      </c>
      <c r="BF3" s="339"/>
      <c r="BI3" s="47" t="s">
        <v>91</v>
      </c>
      <c r="BJ3" s="48" t="s">
        <v>62</v>
      </c>
      <c r="BK3" s="49" t="s">
        <v>41</v>
      </c>
      <c r="BL3" s="49" t="s">
        <v>42</v>
      </c>
      <c r="BM3" s="49" t="s">
        <v>43</v>
      </c>
      <c r="BN3" s="50" t="s">
        <v>44</v>
      </c>
      <c r="BO3" s="43"/>
      <c r="BP3" s="45"/>
      <c r="BQ3" s="141"/>
      <c r="BR3" s="174"/>
      <c r="BS3" s="167"/>
      <c r="BT3" s="176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</row>
    <row r="4" spans="1:93" ht="15.75" thickBot="1">
      <c r="A4" s="246"/>
      <c r="B4" s="68" t="s">
        <v>15</v>
      </c>
      <c r="C4" s="146" t="str">
        <f t="shared" ref="C4:C6" si="1">IF(AND(MONTH(DATE($A$1,1,1))=MONTH(DATE($A$1,1,1)),ROW()=3),DATE($A$1,1,COLUMN()-2),"")</f>
        <v/>
      </c>
      <c r="D4" s="147"/>
      <c r="E4" s="147">
        <v>0.31666666666666665</v>
      </c>
      <c r="F4" s="147">
        <v>0.31666666666666665</v>
      </c>
      <c r="G4" s="147">
        <v>0.31666666666666665</v>
      </c>
      <c r="H4" s="147"/>
      <c r="I4" s="147"/>
      <c r="J4" s="147"/>
      <c r="K4" s="148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>
        <v>4.9305555555555554E-2</v>
      </c>
      <c r="AF4" s="147">
        <v>6.9444444444444447E-4</v>
      </c>
      <c r="AG4" s="147"/>
      <c r="AH4" s="102">
        <f t="shared" ref="AH4:AH14" si="2">SUM(C4:AG4)</f>
        <v>1</v>
      </c>
      <c r="AK4" s="39"/>
      <c r="AL4" s="39"/>
      <c r="AM4" s="15" t="s">
        <v>20</v>
      </c>
      <c r="AN4" s="15" t="s">
        <v>0</v>
      </c>
      <c r="AO4" s="89" t="s">
        <v>57</v>
      </c>
      <c r="AP4" s="16" t="s">
        <v>58</v>
      </c>
      <c r="AQ4" s="16" t="s">
        <v>59</v>
      </c>
      <c r="AR4" s="17" t="s">
        <v>60</v>
      </c>
      <c r="AS4" s="198"/>
      <c r="AT4" s="40"/>
      <c r="AU4" s="329" t="s">
        <v>24</v>
      </c>
      <c r="AV4" s="330"/>
      <c r="AW4" s="331">
        <f>DATE($A$1,1,1)</f>
        <v>45292</v>
      </c>
      <c r="AX4" s="332"/>
      <c r="AY4" s="332"/>
      <c r="AZ4" s="333"/>
      <c r="BA4" s="79" t="s">
        <v>63</v>
      </c>
      <c r="BB4" s="116"/>
      <c r="BC4" s="86">
        <f t="shared" ref="BC4:BC22" si="3">IF(BB4&lt;&gt;"",BB4,IF(AW4&lt;&gt;"",AW4,""))</f>
        <v>45292</v>
      </c>
      <c r="BD4" s="43"/>
      <c r="BE4" s="350">
        <f>FLOOR(DAY(MINUTE(A1/38)/2+56)&amp;"/5/"&amp;A1,7)-34</f>
        <v>45382</v>
      </c>
      <c r="BF4" s="350"/>
      <c r="BI4" s="51">
        <f ca="1">AQ5</f>
        <v>0</v>
      </c>
      <c r="BJ4" s="52"/>
      <c r="BK4" s="76"/>
      <c r="BL4" s="76"/>
      <c r="BM4" s="76"/>
      <c r="BN4" s="77" cm="1">
        <f t="array" aca="1" ref="BN4" ca="1">INDIRECT("'" &amp; $AM$5 &amp; "'!" &amp; $BF$20)</f>
        <v>0.33333333333333348</v>
      </c>
      <c r="BO4" s="95"/>
      <c r="BP4" s="43"/>
      <c r="BQ4" s="133"/>
      <c r="BR4" s="174"/>
      <c r="BS4" s="167"/>
      <c r="BT4" s="176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</row>
    <row r="5" spans="1:93">
      <c r="A5" s="246"/>
      <c r="B5" s="64" t="s">
        <v>13</v>
      </c>
      <c r="C5" s="150" t="str">
        <f t="shared" si="1"/>
        <v/>
      </c>
      <c r="D5" s="151"/>
      <c r="E5" s="151"/>
      <c r="F5" s="151"/>
      <c r="G5" s="151"/>
      <c r="H5" s="151"/>
      <c r="I5" s="151"/>
      <c r="J5" s="151"/>
      <c r="K5" s="152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03">
        <f t="shared" si="2"/>
        <v>0</v>
      </c>
      <c r="AK5" s="39"/>
      <c r="AL5" s="39"/>
      <c r="AM5" s="334">
        <f>A1-1</f>
        <v>2023</v>
      </c>
      <c r="AN5" s="81" t="s">
        <v>10</v>
      </c>
      <c r="AO5" s="206" cm="1">
        <f t="array" aca="1" ref="AO5" ca="1">INDIRECT("'" &amp; $AM$5 &amp; "'!" &amp; $BF$17)</f>
        <v>0.33333333333333331</v>
      </c>
      <c r="AP5" s="70">
        <f t="shared" ref="AP5:AP8" ca="1" si="4">IF(AQ5="","",ABS(AO5-AQ5))</f>
        <v>0.33333333333333331</v>
      </c>
      <c r="AQ5" s="70">
        <f t="shared" ref="AQ5:AQ12" ca="1" si="5">IF(AO5="","",BK7)</f>
        <v>0</v>
      </c>
      <c r="AR5" s="19">
        <v>45323</v>
      </c>
      <c r="AS5" s="39"/>
      <c r="AT5" s="40"/>
      <c r="AU5" s="359" t="s">
        <v>65</v>
      </c>
      <c r="AV5" s="386"/>
      <c r="AW5" s="353">
        <f>DATE($A$1,1,2)</f>
        <v>45293</v>
      </c>
      <c r="AX5" s="354"/>
      <c r="AY5" s="354"/>
      <c r="AZ5" s="355"/>
      <c r="BA5" s="215" t="s">
        <v>64</v>
      </c>
      <c r="BB5" s="216"/>
      <c r="BC5" s="217">
        <f t="shared" si="3"/>
        <v>45293</v>
      </c>
      <c r="BD5" s="95"/>
      <c r="BE5" s="166"/>
      <c r="BI5" s="51">
        <f ca="1">AQ6</f>
        <v>0</v>
      </c>
      <c r="BJ5" s="52"/>
      <c r="BK5" s="76"/>
      <c r="BL5" s="76"/>
      <c r="BM5" s="25" cm="1">
        <f t="array" aca="1" ref="BM5" ca="1">INDIRECT("'" &amp; $AM$5 &amp; "'!" &amp; $BF$20)</f>
        <v>0.33333333333333348</v>
      </c>
      <c r="BN5" s="77" cm="1">
        <f t="array" aca="1" ref="BN5" ca="1">INDIRECT("'" &amp; $AM$5 &amp; "'!" &amp; $BF$21)</f>
        <v>0.33333333333333331</v>
      </c>
      <c r="BO5" s="95"/>
      <c r="BP5" s="95"/>
      <c r="BQ5" s="134"/>
      <c r="BR5" s="175"/>
      <c r="BS5" s="177"/>
      <c r="BT5" s="178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</row>
    <row r="6" spans="1:93" ht="15" customHeight="1" thickBot="1">
      <c r="A6" s="247"/>
      <c r="B6" s="60" t="s">
        <v>14</v>
      </c>
      <c r="C6" s="154" t="str">
        <f t="shared" si="1"/>
        <v/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04">
        <f t="shared" si="2"/>
        <v>0</v>
      </c>
      <c r="AK6" s="39"/>
      <c r="AL6" s="39"/>
      <c r="AM6" s="335"/>
      <c r="AN6" s="81" t="s">
        <v>11</v>
      </c>
      <c r="AO6" s="207" cm="1">
        <f t="array" aca="1" ref="AO6" ca="1">INDIRECT("'" &amp; $AM$5 &amp; "'!" &amp; $BF$18)</f>
        <v>0.33333333333333331</v>
      </c>
      <c r="AP6" s="70">
        <f t="shared" ca="1" si="4"/>
        <v>0.33333333333333331</v>
      </c>
      <c r="AQ6" s="70">
        <f t="shared" ca="1" si="5"/>
        <v>0</v>
      </c>
      <c r="AR6" s="19">
        <v>45352</v>
      </c>
      <c r="AS6" s="39"/>
      <c r="AT6" s="40"/>
      <c r="AU6" s="359" t="s">
        <v>25</v>
      </c>
      <c r="AV6" s="386"/>
      <c r="AW6" s="353">
        <f>$BE$4-47</f>
        <v>45335</v>
      </c>
      <c r="AX6" s="354"/>
      <c r="AY6" s="354"/>
      <c r="AZ6" s="355"/>
      <c r="BA6" s="215" t="s">
        <v>64</v>
      </c>
      <c r="BB6" s="216"/>
      <c r="BC6" s="217">
        <f t="shared" si="3"/>
        <v>45335</v>
      </c>
      <c r="BD6" s="95"/>
      <c r="BE6" s="166"/>
      <c r="BI6" s="53">
        <f ca="1">AQ7</f>
        <v>0</v>
      </c>
      <c r="BJ6" s="23"/>
      <c r="BK6" s="75"/>
      <c r="BL6" s="24" cm="1">
        <f t="array" aca="1" ref="BL6" ca="1">INDIRECT("'" &amp; $AM$5 &amp; "'!" &amp; $BF$20)</f>
        <v>0.33333333333333348</v>
      </c>
      <c r="BM6" s="24" cm="1">
        <f t="array" aca="1" ref="BM6" ca="1">INDIRECT("'" &amp; $AM$5 &amp; "'!" &amp; $BF$21)</f>
        <v>0.33333333333333331</v>
      </c>
      <c r="BN6" s="54" cm="1">
        <f t="array" aca="1" ref="BN6" ca="1">INDIRECT("'" &amp; $AM$5 &amp; "'!" &amp; $BF$22)</f>
        <v>0.33333333333333331</v>
      </c>
      <c r="BO6" s="95"/>
      <c r="BP6" s="95"/>
      <c r="BQ6" s="134"/>
      <c r="BR6" s="173"/>
      <c r="BS6" s="30" t="s">
        <v>77</v>
      </c>
      <c r="BT6" s="30" t="str">
        <f>AO4&amp;" - "&amp;AP4</f>
        <v>HE disponibles - HE prises</v>
      </c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</row>
    <row r="7" spans="1:93" ht="15" customHeight="1" thickBot="1">
      <c r="A7" s="245" t="s">
        <v>2</v>
      </c>
      <c r="B7" s="12"/>
      <c r="C7" s="21">
        <f>IF(AND(MONTH(DATE($A$1,2,1))=MONTH(DATE($A$1,2,1)),ROW()=7),DATE($A$1,2,COLUMN()-2),"")</f>
        <v>45323</v>
      </c>
      <c r="D7" s="21">
        <f t="shared" ref="D7:AD7" si="6">IF(AND(MONTH(DATE($A$1,2,1))=MONTH(DATE($A$1,2,1)),ROW()=7),DATE($A$1,2,COLUMN()-2),"")</f>
        <v>45324</v>
      </c>
      <c r="E7" s="21">
        <f t="shared" si="6"/>
        <v>45325</v>
      </c>
      <c r="F7" s="21">
        <f t="shared" si="6"/>
        <v>45326</v>
      </c>
      <c r="G7" s="21">
        <f t="shared" si="6"/>
        <v>45327</v>
      </c>
      <c r="H7" s="21">
        <f t="shared" si="6"/>
        <v>45328</v>
      </c>
      <c r="I7" s="21">
        <f t="shared" si="6"/>
        <v>45329</v>
      </c>
      <c r="J7" s="21">
        <f t="shared" si="6"/>
        <v>45330</v>
      </c>
      <c r="K7" s="21">
        <f t="shared" si="6"/>
        <v>45331</v>
      </c>
      <c r="L7" s="21">
        <f t="shared" si="6"/>
        <v>45332</v>
      </c>
      <c r="M7" s="21">
        <f t="shared" si="6"/>
        <v>45333</v>
      </c>
      <c r="N7" s="21">
        <f t="shared" si="6"/>
        <v>45334</v>
      </c>
      <c r="O7" s="21">
        <f t="shared" si="6"/>
        <v>45335</v>
      </c>
      <c r="P7" s="21">
        <f t="shared" si="6"/>
        <v>45336</v>
      </c>
      <c r="Q7" s="21">
        <f t="shared" si="6"/>
        <v>45337</v>
      </c>
      <c r="R7" s="21">
        <f t="shared" si="6"/>
        <v>45338</v>
      </c>
      <c r="S7" s="21">
        <f t="shared" si="6"/>
        <v>45339</v>
      </c>
      <c r="T7" s="21">
        <f t="shared" si="6"/>
        <v>45340</v>
      </c>
      <c r="U7" s="21">
        <f t="shared" si="6"/>
        <v>45341</v>
      </c>
      <c r="V7" s="21">
        <f t="shared" si="6"/>
        <v>45342</v>
      </c>
      <c r="W7" s="21">
        <f t="shared" si="6"/>
        <v>45343</v>
      </c>
      <c r="X7" s="21">
        <f t="shared" si="6"/>
        <v>45344</v>
      </c>
      <c r="Y7" s="21">
        <f t="shared" si="6"/>
        <v>45345</v>
      </c>
      <c r="Z7" s="21">
        <f t="shared" si="6"/>
        <v>45346</v>
      </c>
      <c r="AA7" s="21">
        <f t="shared" si="6"/>
        <v>45347</v>
      </c>
      <c r="AB7" s="21">
        <f t="shared" si="6"/>
        <v>45348</v>
      </c>
      <c r="AC7" s="21">
        <f t="shared" si="6"/>
        <v>45349</v>
      </c>
      <c r="AD7" s="21">
        <f t="shared" si="6"/>
        <v>45350</v>
      </c>
      <c r="AE7" s="21">
        <f>IF(AND(MOD($A$1,4)=0,OR(MOD($A$1,100)&lt;&gt;0,MOD($A$1,400)=0)),DATE($A$1,2,29),"")</f>
        <v>45351</v>
      </c>
      <c r="AF7" s="21"/>
      <c r="AG7" s="44"/>
      <c r="AH7" s="105"/>
      <c r="AK7" s="39"/>
      <c r="AL7" s="40"/>
      <c r="AM7" s="336"/>
      <c r="AN7" s="88" t="s">
        <v>12</v>
      </c>
      <c r="AO7" s="208" cm="1">
        <f t="array" aca="1" ref="AO7" ca="1">INDIRECT("'" &amp; $AM$5 &amp; "'!" &amp; $BF$19)</f>
        <v>0.33333333333333331</v>
      </c>
      <c r="AP7" s="393">
        <f t="shared" ca="1" si="4"/>
        <v>0.33333333333333331</v>
      </c>
      <c r="AQ7" s="72">
        <f t="shared" ca="1" si="5"/>
        <v>0</v>
      </c>
      <c r="AR7" s="22">
        <v>45383</v>
      </c>
      <c r="AS7" s="39"/>
      <c r="AT7" s="40"/>
      <c r="AU7" s="279" t="s">
        <v>27</v>
      </c>
      <c r="AV7" s="280"/>
      <c r="AW7" s="296">
        <f>$BE$4+1</f>
        <v>45383</v>
      </c>
      <c r="AX7" s="297"/>
      <c r="AY7" s="297"/>
      <c r="AZ7" s="298"/>
      <c r="BA7" s="110" t="s">
        <v>63</v>
      </c>
      <c r="BB7" s="118"/>
      <c r="BC7" s="86">
        <f t="shared" si="3"/>
        <v>45383</v>
      </c>
      <c r="BD7" s="95"/>
      <c r="BE7" s="221" t="s">
        <v>102</v>
      </c>
      <c r="BF7" s="221">
        <v>0.31666666666666665</v>
      </c>
      <c r="BI7" s="51">
        <f t="shared" ref="BI7:BI18" si="7">AO8</f>
        <v>0.4916666666666667</v>
      </c>
      <c r="BJ7" s="55">
        <f>AH4</f>
        <v>1</v>
      </c>
      <c r="BK7" s="25">
        <f t="shared" ref="BK7:BK21" ca="1" si="8">IF(BL6&gt;BJ7,BL6-BJ7,0)</f>
        <v>0</v>
      </c>
      <c r="BL7" s="26">
        <f t="shared" ref="BL7:BL21" ca="1" si="9">IF(BK7=0,IF((BL6+BM6)&gt;BJ7,BL6+BM6-BJ7,0),BM6)</f>
        <v>0</v>
      </c>
      <c r="BM7" s="26">
        <f t="shared" ref="BM7:BM21" ca="1" si="10">IF(BL7=0,IF((BL6+BM6+BN6)&gt;BJ7,BL6+BM6+BN6-BJ7,0),BN6)</f>
        <v>0</v>
      </c>
      <c r="BN7" s="56">
        <f t="shared" ref="BN7:BN21" ca="1" si="11">IF(BM7=0,IF((BL6+BM6+BN6+BI7)&gt;BJ7,BL6+BM6+BN6+BI7-BJ7,0),BI7)</f>
        <v>0.4916666666666667</v>
      </c>
      <c r="BO7" s="39" t="s">
        <v>38</v>
      </c>
      <c r="BP7" s="95"/>
      <c r="BQ7" s="134"/>
      <c r="BR7" s="173" t="s">
        <v>1</v>
      </c>
      <c r="BS7" s="173">
        <f t="shared" ref="BS7:BS14" ca="1" si="12">SUM(AO5:AO7)-SUM(AP5:AP7)</f>
        <v>0</v>
      </c>
      <c r="BT7" s="173">
        <f ca="1">AO8-AQ8</f>
        <v>0</v>
      </c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</row>
    <row r="8" spans="1:93" ht="15" customHeight="1">
      <c r="A8" s="246"/>
      <c r="B8" s="68" t="s">
        <v>15</v>
      </c>
      <c r="C8" s="148"/>
      <c r="D8" s="147"/>
      <c r="E8" s="147"/>
      <c r="F8" s="147"/>
      <c r="G8" s="147"/>
      <c r="H8" s="147"/>
      <c r="I8" s="147"/>
      <c r="J8" s="147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69"/>
      <c r="AG8" s="69"/>
      <c r="AH8" s="102">
        <f t="shared" si="2"/>
        <v>0</v>
      </c>
      <c r="AK8" s="39"/>
      <c r="AL8" s="39"/>
      <c r="AM8" s="337">
        <f>A1</f>
        <v>2024</v>
      </c>
      <c r="AN8" s="81" t="s">
        <v>1</v>
      </c>
      <c r="AO8" s="113">
        <v>0.4916666666666667</v>
      </c>
      <c r="AP8" s="70">
        <f t="shared" ca="1" si="4"/>
        <v>0</v>
      </c>
      <c r="AQ8" s="70">
        <f t="shared" ca="1" si="5"/>
        <v>0.4916666666666667</v>
      </c>
      <c r="AR8" s="19">
        <v>45413</v>
      </c>
      <c r="AS8" s="39"/>
      <c r="AT8" s="39"/>
      <c r="AU8" s="279" t="s">
        <v>28</v>
      </c>
      <c r="AV8" s="280"/>
      <c r="AW8" s="296">
        <f>DATE($A$1,5,1)</f>
        <v>45413</v>
      </c>
      <c r="AX8" s="297"/>
      <c r="AY8" s="297"/>
      <c r="AZ8" s="298"/>
      <c r="BA8" s="110" t="s">
        <v>63</v>
      </c>
      <c r="BB8" s="118"/>
      <c r="BC8" s="86">
        <f t="shared" si="3"/>
        <v>45413</v>
      </c>
      <c r="BD8" s="39"/>
      <c r="BE8" s="39"/>
      <c r="BF8" s="220" t="s">
        <v>49</v>
      </c>
      <c r="BI8" s="51">
        <f t="shared" si="7"/>
        <v>0.45624999999999999</v>
      </c>
      <c r="BJ8" s="55">
        <f>AH8</f>
        <v>0</v>
      </c>
      <c r="BK8" s="25">
        <f t="shared" ca="1" si="8"/>
        <v>0</v>
      </c>
      <c r="BL8" s="25">
        <f t="shared" ca="1" si="9"/>
        <v>0</v>
      </c>
      <c r="BM8" s="25">
        <f t="shared" ca="1" si="10"/>
        <v>0.4916666666666667</v>
      </c>
      <c r="BN8" s="77">
        <f t="shared" ca="1" si="11"/>
        <v>0.45624999999999999</v>
      </c>
      <c r="BQ8" s="99"/>
      <c r="BR8" s="173" t="s">
        <v>2</v>
      </c>
      <c r="BS8" s="173">
        <f t="shared" ca="1" si="12"/>
        <v>0.49166666666666659</v>
      </c>
      <c r="BT8" s="173">
        <f ca="1">AO9-AQ9</f>
        <v>0</v>
      </c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</row>
    <row r="9" spans="1:93" ht="15" customHeight="1">
      <c r="A9" s="246"/>
      <c r="B9" s="64" t="s">
        <v>13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64"/>
      <c r="AG9" s="64"/>
      <c r="AH9" s="103">
        <f t="shared" si="2"/>
        <v>0</v>
      </c>
      <c r="AK9" s="39"/>
      <c r="AL9" s="39"/>
      <c r="AM9" s="335"/>
      <c r="AN9" s="81" t="s">
        <v>2</v>
      </c>
      <c r="AO9" s="113">
        <v>0.45624999999999999</v>
      </c>
      <c r="AP9" s="70">
        <f ca="1">IF(AQ9="","",ABS(AO9-AQ9))</f>
        <v>0</v>
      </c>
      <c r="AQ9" s="70">
        <f t="shared" ca="1" si="5"/>
        <v>0.45624999999999999</v>
      </c>
      <c r="AR9" s="19">
        <v>45444</v>
      </c>
      <c r="AS9" s="130"/>
      <c r="AT9" s="39"/>
      <c r="AU9" s="279" t="s">
        <v>29</v>
      </c>
      <c r="AV9" s="280"/>
      <c r="AW9" s="296">
        <f>$BE$4+39</f>
        <v>45421</v>
      </c>
      <c r="AX9" s="297"/>
      <c r="AY9" s="297"/>
      <c r="AZ9" s="298"/>
      <c r="BA9" s="110" t="s">
        <v>63</v>
      </c>
      <c r="BB9" s="118"/>
      <c r="BC9" s="86">
        <f t="shared" si="3"/>
        <v>45421</v>
      </c>
      <c r="BD9" s="39"/>
      <c r="BE9" s="39"/>
      <c r="BF9" s="214" t="s">
        <v>50</v>
      </c>
      <c r="BI9" s="51">
        <f t="shared" si="7"/>
        <v>0.33333333333333331</v>
      </c>
      <c r="BJ9" s="55">
        <f>AH12</f>
        <v>0</v>
      </c>
      <c r="BK9" s="25">
        <f t="shared" ca="1" si="8"/>
        <v>0</v>
      </c>
      <c r="BL9" s="25">
        <f t="shared" ca="1" si="9"/>
        <v>0.4916666666666667</v>
      </c>
      <c r="BM9" s="25">
        <f t="shared" ca="1" si="10"/>
        <v>0.45624999999999999</v>
      </c>
      <c r="BN9" s="77">
        <f t="shared" ca="1" si="11"/>
        <v>0.33333333333333331</v>
      </c>
      <c r="BQ9" s="99"/>
      <c r="BR9" s="173" t="s">
        <v>3</v>
      </c>
      <c r="BS9" s="173">
        <f t="shared" ca="1" si="12"/>
        <v>0.94791666666666674</v>
      </c>
      <c r="BT9" s="173">
        <f ca="1">AO10-AQ10</f>
        <v>0</v>
      </c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</row>
    <row r="10" spans="1:93" ht="15" customHeight="1">
      <c r="A10" s="247"/>
      <c r="B10" s="60" t="s">
        <v>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>
        <v>0.15833333333333333</v>
      </c>
      <c r="AF10" s="60"/>
      <c r="AG10" s="60"/>
      <c r="AH10" s="106">
        <f t="shared" si="2"/>
        <v>0.15833333333333333</v>
      </c>
      <c r="AK10" s="40"/>
      <c r="AL10" s="40"/>
      <c r="AM10" s="335"/>
      <c r="AN10" s="81" t="s">
        <v>3</v>
      </c>
      <c r="AO10" s="113">
        <v>0.33333333333333331</v>
      </c>
      <c r="AP10" s="70">
        <f t="shared" ref="AP10:AP19" ca="1" si="13">IF(AQ10="","",ABS(AO10-AQ10))</f>
        <v>0</v>
      </c>
      <c r="AQ10" s="70">
        <f t="shared" ca="1" si="5"/>
        <v>0.33333333333333331</v>
      </c>
      <c r="AR10" s="19">
        <v>45474</v>
      </c>
      <c r="AS10" s="39"/>
      <c r="AT10" s="39"/>
      <c r="AU10" s="279" t="s">
        <v>31</v>
      </c>
      <c r="AV10" s="280"/>
      <c r="AW10" s="296">
        <f>$BE$4+50</f>
        <v>45432</v>
      </c>
      <c r="AX10" s="297"/>
      <c r="AY10" s="297"/>
      <c r="AZ10" s="298"/>
      <c r="BA10" s="110" t="s">
        <v>63</v>
      </c>
      <c r="BB10" s="118"/>
      <c r="BC10" s="86">
        <f t="shared" si="3"/>
        <v>45432</v>
      </c>
      <c r="BD10" s="39"/>
      <c r="BE10" s="39"/>
      <c r="BF10" s="214" t="s">
        <v>103</v>
      </c>
      <c r="BI10" s="51">
        <f t="shared" si="7"/>
        <v>0.64930555555555558</v>
      </c>
      <c r="BJ10" s="55">
        <f>AH16</f>
        <v>0</v>
      </c>
      <c r="BK10" s="25">
        <f t="shared" ca="1" si="8"/>
        <v>0.4916666666666667</v>
      </c>
      <c r="BL10" s="25">
        <f t="shared" ca="1" si="9"/>
        <v>0.45624999999999999</v>
      </c>
      <c r="BM10" s="25">
        <f t="shared" ca="1" si="10"/>
        <v>0.33333333333333331</v>
      </c>
      <c r="BN10" s="77">
        <f ca="1">IF(BM10=0,IF((BL9+BM9+BN9+BI10)&gt;BJ10,BL9+BM9+BN9+BI10-BJ10,0),BI10)</f>
        <v>0.64930555555555558</v>
      </c>
      <c r="BQ10" s="99"/>
      <c r="BR10" s="173" t="s">
        <v>4</v>
      </c>
      <c r="BS10" s="173">
        <f t="shared" ca="1" si="12"/>
        <v>1.28125</v>
      </c>
      <c r="BT10" s="173">
        <f ca="1">AO11-AQ11</f>
        <v>0</v>
      </c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</row>
    <row r="11" spans="1:93" ht="15" customHeight="1">
      <c r="A11" s="245" t="s">
        <v>3</v>
      </c>
      <c r="B11" s="13"/>
      <c r="C11" s="27">
        <f>IF(AND(MONTH(DATE($A$1,3,1))=MONTH(DATE($A$1,3,1)),ROW()=11),DATE($A$1,3,COLUMN()-2),"")</f>
        <v>45352</v>
      </c>
      <c r="D11" s="27">
        <f t="shared" ref="D11:AG11" si="14">IF(AND(MONTH(DATE($A$1,3,1))=MONTH(DATE($A$1,3,1)),ROW()=11),DATE($A$1,3,COLUMN()-2),"")</f>
        <v>45353</v>
      </c>
      <c r="E11" s="27">
        <f t="shared" si="14"/>
        <v>45354</v>
      </c>
      <c r="F11" s="27">
        <f t="shared" si="14"/>
        <v>45355</v>
      </c>
      <c r="G11" s="27">
        <f t="shared" si="14"/>
        <v>45356</v>
      </c>
      <c r="H11" s="27">
        <f t="shared" si="14"/>
        <v>45357</v>
      </c>
      <c r="I11" s="27">
        <f t="shared" si="14"/>
        <v>45358</v>
      </c>
      <c r="J11" s="27">
        <f t="shared" si="14"/>
        <v>45359</v>
      </c>
      <c r="K11" s="27">
        <f t="shared" si="14"/>
        <v>45360</v>
      </c>
      <c r="L11" s="27">
        <f t="shared" si="14"/>
        <v>45361</v>
      </c>
      <c r="M11" s="27">
        <f t="shared" si="14"/>
        <v>45362</v>
      </c>
      <c r="N11" s="27">
        <f t="shared" si="14"/>
        <v>45363</v>
      </c>
      <c r="O11" s="27">
        <f t="shared" si="14"/>
        <v>45364</v>
      </c>
      <c r="P11" s="27">
        <f t="shared" si="14"/>
        <v>45365</v>
      </c>
      <c r="Q11" s="27">
        <f t="shared" si="14"/>
        <v>45366</v>
      </c>
      <c r="R11" s="27">
        <f t="shared" si="14"/>
        <v>45367</v>
      </c>
      <c r="S11" s="27">
        <f t="shared" si="14"/>
        <v>45368</v>
      </c>
      <c r="T11" s="27">
        <f t="shared" si="14"/>
        <v>45369</v>
      </c>
      <c r="U11" s="27">
        <f t="shared" si="14"/>
        <v>45370</v>
      </c>
      <c r="V11" s="27">
        <f t="shared" si="14"/>
        <v>45371</v>
      </c>
      <c r="W11" s="27">
        <f t="shared" si="14"/>
        <v>45372</v>
      </c>
      <c r="X11" s="27">
        <f t="shared" si="14"/>
        <v>45373</v>
      </c>
      <c r="Y11" s="27">
        <f t="shared" si="14"/>
        <v>45374</v>
      </c>
      <c r="Z11" s="27">
        <f t="shared" si="14"/>
        <v>45375</v>
      </c>
      <c r="AA11" s="27">
        <f t="shared" si="14"/>
        <v>45376</v>
      </c>
      <c r="AB11" s="27">
        <f t="shared" si="14"/>
        <v>45377</v>
      </c>
      <c r="AC11" s="27">
        <f t="shared" si="14"/>
        <v>45378</v>
      </c>
      <c r="AD11" s="27">
        <f t="shared" si="14"/>
        <v>45379</v>
      </c>
      <c r="AE11" s="27">
        <f t="shared" si="14"/>
        <v>45380</v>
      </c>
      <c r="AF11" s="27">
        <f t="shared" si="14"/>
        <v>45381</v>
      </c>
      <c r="AG11" s="27">
        <f t="shared" si="14"/>
        <v>45382</v>
      </c>
      <c r="AH11" s="101"/>
      <c r="AK11" s="40"/>
      <c r="AL11" s="40"/>
      <c r="AM11" s="335"/>
      <c r="AN11" s="81" t="s">
        <v>4</v>
      </c>
      <c r="AO11" s="113">
        <v>0.64930555555555558</v>
      </c>
      <c r="AP11" s="70">
        <f t="shared" ca="1" si="13"/>
        <v>0</v>
      </c>
      <c r="AQ11" s="70">
        <f t="shared" ca="1" si="5"/>
        <v>0.64930555555555558</v>
      </c>
      <c r="AR11" s="19">
        <v>45505</v>
      </c>
      <c r="AS11" s="39"/>
      <c r="AT11" s="39"/>
      <c r="AU11" s="279" t="s">
        <v>32</v>
      </c>
      <c r="AV11" s="280"/>
      <c r="AW11" s="296">
        <f>DATE($A$1,7,21)</f>
        <v>45494</v>
      </c>
      <c r="AX11" s="297"/>
      <c r="AY11" s="297"/>
      <c r="AZ11" s="298"/>
      <c r="BA11" s="110" t="s">
        <v>63</v>
      </c>
      <c r="BB11" s="118">
        <v>45653</v>
      </c>
      <c r="BC11" s="86">
        <f t="shared" si="3"/>
        <v>45653</v>
      </c>
      <c r="BD11" s="39"/>
      <c r="BF11" s="214" t="s">
        <v>104</v>
      </c>
      <c r="BI11" s="51">
        <f t="shared" si="7"/>
        <v>0.33333333333333331</v>
      </c>
      <c r="BJ11" s="55">
        <f>AH20</f>
        <v>0</v>
      </c>
      <c r="BK11" s="25">
        <f t="shared" ca="1" si="8"/>
        <v>0.45624999999999999</v>
      </c>
      <c r="BL11" s="25">
        <f t="shared" ca="1" si="9"/>
        <v>0.33333333333333331</v>
      </c>
      <c r="BM11" s="25">
        <f t="shared" ca="1" si="10"/>
        <v>0.64930555555555558</v>
      </c>
      <c r="BN11" s="77">
        <f t="shared" ca="1" si="11"/>
        <v>0.33333333333333331</v>
      </c>
      <c r="BQ11" s="99"/>
      <c r="BR11" s="173" t="s">
        <v>5</v>
      </c>
      <c r="BS11" s="173">
        <f t="shared" ca="1" si="12"/>
        <v>1.4388888888888889</v>
      </c>
      <c r="BT11" s="173">
        <f ca="1">AO12-AQ12</f>
        <v>0</v>
      </c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</row>
    <row r="12" spans="1:93" ht="15" customHeight="1">
      <c r="A12" s="246"/>
      <c r="B12" s="68" t="s">
        <v>15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02">
        <f t="shared" si="2"/>
        <v>0</v>
      </c>
      <c r="AK12" s="92"/>
      <c r="AL12" s="93"/>
      <c r="AM12" s="335"/>
      <c r="AN12" s="81" t="s">
        <v>5</v>
      </c>
      <c r="AO12" s="113">
        <v>0.33333333333333331</v>
      </c>
      <c r="AP12" s="70">
        <f t="shared" ca="1" si="13"/>
        <v>0</v>
      </c>
      <c r="AQ12" s="70">
        <f t="shared" ca="1" si="5"/>
        <v>0.33333333333333331</v>
      </c>
      <c r="AR12" s="19">
        <v>45536</v>
      </c>
      <c r="AS12" s="39"/>
      <c r="AT12" s="39"/>
      <c r="AU12" s="279" t="s">
        <v>33</v>
      </c>
      <c r="AV12" s="280"/>
      <c r="AW12" s="296">
        <f>DATE($A$1,8,15)</f>
        <v>45519</v>
      </c>
      <c r="AX12" s="297"/>
      <c r="AY12" s="297"/>
      <c r="AZ12" s="298"/>
      <c r="BA12" s="110" t="s">
        <v>63</v>
      </c>
      <c r="BB12" s="118"/>
      <c r="BC12" s="86">
        <f t="shared" si="3"/>
        <v>45519</v>
      </c>
      <c r="BD12" s="39"/>
      <c r="BF12" s="214" t="s">
        <v>105</v>
      </c>
      <c r="BI12" s="51">
        <f t="shared" si="7"/>
        <v>0</v>
      </c>
      <c r="BJ12" s="55">
        <f>AH24</f>
        <v>0</v>
      </c>
      <c r="BK12" s="25">
        <f t="shared" ca="1" si="8"/>
        <v>0.33333333333333331</v>
      </c>
      <c r="BL12" s="25">
        <f t="shared" ca="1" si="9"/>
        <v>0.64930555555555558</v>
      </c>
      <c r="BM12" s="25">
        <f t="shared" ca="1" si="10"/>
        <v>0.33333333333333331</v>
      </c>
      <c r="BN12" s="77">
        <f t="shared" ca="1" si="11"/>
        <v>0</v>
      </c>
      <c r="BQ12" s="99"/>
      <c r="BR12" s="173" t="s">
        <v>6</v>
      </c>
      <c r="BS12" s="173">
        <f t="shared" ca="1" si="12"/>
        <v>1.3159722222222221</v>
      </c>
      <c r="BT12" s="173" t="e">
        <f t="shared" ref="BT12:BT18" si="15">AO13-AQ13</f>
        <v>#VALUE!</v>
      </c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</row>
    <row r="13" spans="1:93" ht="15" customHeight="1">
      <c r="A13" s="246"/>
      <c r="B13" s="64" t="s">
        <v>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03">
        <f t="shared" si="2"/>
        <v>0</v>
      </c>
      <c r="AK13" s="92"/>
      <c r="AL13" s="93"/>
      <c r="AM13" s="335"/>
      <c r="AN13" s="81" t="s">
        <v>6</v>
      </c>
      <c r="AO13" s="113"/>
      <c r="AP13" s="70" t="str">
        <f t="shared" si="13"/>
        <v/>
      </c>
      <c r="AQ13" s="70" t="str">
        <f t="shared" ref="AQ13:AQ19" si="16">IF(AO13="","",BK15)</f>
        <v/>
      </c>
      <c r="AR13" s="19">
        <v>45566</v>
      </c>
      <c r="AS13" s="39"/>
      <c r="AT13" s="39"/>
      <c r="AU13" s="359" t="s">
        <v>34</v>
      </c>
      <c r="AV13" s="386"/>
      <c r="AW13" s="353">
        <f>DATE($A$1,9,27)</f>
        <v>45562</v>
      </c>
      <c r="AX13" s="354"/>
      <c r="AY13" s="354"/>
      <c r="AZ13" s="355"/>
      <c r="BA13" s="215" t="s">
        <v>64</v>
      </c>
      <c r="BB13" s="216"/>
      <c r="BC13" s="217">
        <f t="shared" si="3"/>
        <v>45562</v>
      </c>
      <c r="BD13" s="39"/>
      <c r="BI13" s="51">
        <f t="shared" si="7"/>
        <v>0</v>
      </c>
      <c r="BJ13" s="55">
        <f>AH28</f>
        <v>0</v>
      </c>
      <c r="BK13" s="25">
        <f t="shared" ca="1" si="8"/>
        <v>0.64930555555555558</v>
      </c>
      <c r="BL13" s="25">
        <f t="shared" ca="1" si="9"/>
        <v>0.33333333333333331</v>
      </c>
      <c r="BM13" s="25">
        <f t="shared" ca="1" si="10"/>
        <v>0</v>
      </c>
      <c r="BN13" s="77">
        <f ca="1">IF(BM13=0,IF((BL12+BM12+BN12+BI13)&gt;BJ13,BL12+BM12+BN12+BI13-BJ13,0),BI13)</f>
        <v>0.98263888888888884</v>
      </c>
      <c r="BO13" s="95" t="s">
        <v>39</v>
      </c>
      <c r="BQ13" s="99"/>
      <c r="BR13" s="173" t="s">
        <v>7</v>
      </c>
      <c r="BS13" s="173">
        <f t="shared" ca="1" si="12"/>
        <v>0.98263888888888884</v>
      </c>
      <c r="BT13" s="173" t="e">
        <f t="shared" si="15"/>
        <v>#VALUE!</v>
      </c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</row>
    <row r="14" spans="1:93" ht="15" customHeight="1">
      <c r="A14" s="247"/>
      <c r="B14" s="60" t="s">
        <v>14</v>
      </c>
      <c r="C14" s="156">
        <v>0.31666666666666665</v>
      </c>
      <c r="D14" s="156"/>
      <c r="E14" s="156"/>
      <c r="F14" s="156">
        <v>0.31666666666666665</v>
      </c>
      <c r="G14" s="156">
        <v>0.31666666666666665</v>
      </c>
      <c r="H14" s="156">
        <v>0.31666666666666665</v>
      </c>
      <c r="I14" s="156">
        <v>0.31666666666666665</v>
      </c>
      <c r="J14" s="156">
        <v>0.31666666666666665</v>
      </c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06">
        <f t="shared" si="2"/>
        <v>1.9</v>
      </c>
      <c r="AK14" s="40"/>
      <c r="AL14" s="40"/>
      <c r="AM14" s="335"/>
      <c r="AN14" s="81" t="s">
        <v>7</v>
      </c>
      <c r="AO14" s="113"/>
      <c r="AP14" s="70" t="str">
        <f t="shared" si="13"/>
        <v/>
      </c>
      <c r="AQ14" s="70" t="str">
        <f t="shared" si="16"/>
        <v/>
      </c>
      <c r="AR14" s="19">
        <v>45597</v>
      </c>
      <c r="AS14" s="39"/>
      <c r="AT14" s="39"/>
      <c r="AU14" s="279" t="s">
        <v>35</v>
      </c>
      <c r="AV14" s="280"/>
      <c r="AW14" s="296">
        <f>DATE($A$1,11,1)</f>
        <v>45597</v>
      </c>
      <c r="AX14" s="297"/>
      <c r="AY14" s="297"/>
      <c r="AZ14" s="298"/>
      <c r="BA14" s="110" t="s">
        <v>63</v>
      </c>
      <c r="BB14" s="118"/>
      <c r="BC14" s="86">
        <f t="shared" si="3"/>
        <v>45597</v>
      </c>
      <c r="BD14" s="95"/>
      <c r="BI14" s="51">
        <f t="shared" si="7"/>
        <v>0</v>
      </c>
      <c r="BJ14" s="55">
        <f>AH32</f>
        <v>0</v>
      </c>
      <c r="BK14" s="25">
        <f t="shared" ca="1" si="8"/>
        <v>0.33333333333333331</v>
      </c>
      <c r="BL14" s="25">
        <f t="shared" ca="1" si="9"/>
        <v>0</v>
      </c>
      <c r="BM14" s="25">
        <f ca="1">IF(BL14=0,IF((BL13+BM13+BN13)&gt;BJ14,BL13+BM13+BN13-BJ14,0),BN13)</f>
        <v>1.3159722222222221</v>
      </c>
      <c r="BN14" s="77">
        <f t="shared" ca="1" si="11"/>
        <v>0</v>
      </c>
      <c r="BO14" s="95"/>
      <c r="BP14" s="95"/>
      <c r="BQ14" s="134"/>
      <c r="BR14" s="173" t="s">
        <v>8</v>
      </c>
      <c r="BS14" s="173">
        <f t="shared" ca="1" si="12"/>
        <v>0.33333333333333331</v>
      </c>
      <c r="BT14" s="173" t="e">
        <f t="shared" si="15"/>
        <v>#VALUE!</v>
      </c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</row>
    <row r="15" spans="1:93" ht="15" customHeight="1">
      <c r="A15" s="245" t="s">
        <v>4</v>
      </c>
      <c r="B15" s="13"/>
      <c r="C15" s="27">
        <f>IF(AND(MONTH(DATE($A$1,4,1))=MONTH(DATE($A$1,4,1)),ROW()=15),DATE($A$1,4,COLUMN()-2),"")</f>
        <v>45383</v>
      </c>
      <c r="D15" s="27">
        <f t="shared" ref="D15:AF15" si="17">IF(AND(MONTH(DATE($A$1,4,1))=MONTH(DATE($A$1,4,1)),ROW()=15),DATE($A$1,4,COLUMN()-2),"")</f>
        <v>45384</v>
      </c>
      <c r="E15" s="27">
        <f t="shared" si="17"/>
        <v>45385</v>
      </c>
      <c r="F15" s="27">
        <f t="shared" si="17"/>
        <v>45386</v>
      </c>
      <c r="G15" s="27">
        <f t="shared" si="17"/>
        <v>45387</v>
      </c>
      <c r="H15" s="27">
        <f t="shared" si="17"/>
        <v>45388</v>
      </c>
      <c r="I15" s="27">
        <f t="shared" si="17"/>
        <v>45389</v>
      </c>
      <c r="J15" s="27">
        <f t="shared" si="17"/>
        <v>45390</v>
      </c>
      <c r="K15" s="27">
        <f t="shared" si="17"/>
        <v>45391</v>
      </c>
      <c r="L15" s="27">
        <f t="shared" si="17"/>
        <v>45392</v>
      </c>
      <c r="M15" s="27">
        <f t="shared" si="17"/>
        <v>45393</v>
      </c>
      <c r="N15" s="27">
        <f t="shared" si="17"/>
        <v>45394</v>
      </c>
      <c r="O15" s="27">
        <f t="shared" si="17"/>
        <v>45395</v>
      </c>
      <c r="P15" s="27">
        <f t="shared" si="17"/>
        <v>45396</v>
      </c>
      <c r="Q15" s="27">
        <f t="shared" si="17"/>
        <v>45397</v>
      </c>
      <c r="R15" s="27">
        <f t="shared" si="17"/>
        <v>45398</v>
      </c>
      <c r="S15" s="27">
        <f t="shared" si="17"/>
        <v>45399</v>
      </c>
      <c r="T15" s="27">
        <f t="shared" si="17"/>
        <v>45400</v>
      </c>
      <c r="U15" s="27">
        <f t="shared" si="17"/>
        <v>45401</v>
      </c>
      <c r="V15" s="27">
        <f t="shared" si="17"/>
        <v>45402</v>
      </c>
      <c r="W15" s="27">
        <f t="shared" si="17"/>
        <v>45403</v>
      </c>
      <c r="X15" s="27">
        <f t="shared" si="17"/>
        <v>45404</v>
      </c>
      <c r="Y15" s="27">
        <f t="shared" si="17"/>
        <v>45405</v>
      </c>
      <c r="Z15" s="27">
        <f t="shared" si="17"/>
        <v>45406</v>
      </c>
      <c r="AA15" s="27">
        <f t="shared" si="17"/>
        <v>45407</v>
      </c>
      <c r="AB15" s="27">
        <f t="shared" si="17"/>
        <v>45408</v>
      </c>
      <c r="AC15" s="27">
        <f t="shared" si="17"/>
        <v>45409</v>
      </c>
      <c r="AD15" s="27">
        <f t="shared" si="17"/>
        <v>45410</v>
      </c>
      <c r="AE15" s="27">
        <f t="shared" si="17"/>
        <v>45411</v>
      </c>
      <c r="AF15" s="27">
        <f t="shared" si="17"/>
        <v>45412</v>
      </c>
      <c r="AG15" s="28"/>
      <c r="AH15" s="101"/>
      <c r="AK15" s="40"/>
      <c r="AL15" s="40"/>
      <c r="AM15" s="335"/>
      <c r="AN15" s="81" t="s">
        <v>8</v>
      </c>
      <c r="AO15" s="113"/>
      <c r="AP15" s="70" t="str">
        <f t="shared" si="13"/>
        <v/>
      </c>
      <c r="AQ15" s="70" t="str">
        <f t="shared" si="16"/>
        <v/>
      </c>
      <c r="AR15" s="19">
        <v>45627</v>
      </c>
      <c r="AS15" s="39"/>
      <c r="AT15" s="39"/>
      <c r="AU15" s="359" t="s">
        <v>66</v>
      </c>
      <c r="AV15" s="386"/>
      <c r="AW15" s="353">
        <f>DATE($A$1,11,2)</f>
        <v>45598</v>
      </c>
      <c r="AX15" s="354"/>
      <c r="AY15" s="354"/>
      <c r="AZ15" s="355"/>
      <c r="BA15" s="215" t="s">
        <v>64</v>
      </c>
      <c r="BB15" s="216">
        <v>45656</v>
      </c>
      <c r="BC15" s="217">
        <f t="shared" si="3"/>
        <v>45656</v>
      </c>
      <c r="BD15" s="95"/>
      <c r="BI15" s="51">
        <f t="shared" si="7"/>
        <v>0</v>
      </c>
      <c r="BJ15" s="55">
        <f>AH36</f>
        <v>0</v>
      </c>
      <c r="BK15" s="25">
        <f t="shared" ca="1" si="8"/>
        <v>0</v>
      </c>
      <c r="BL15" s="25">
        <f t="shared" ca="1" si="9"/>
        <v>1.3159722222222221</v>
      </c>
      <c r="BM15" s="25">
        <f t="shared" ca="1" si="10"/>
        <v>0</v>
      </c>
      <c r="BN15" s="77">
        <f t="shared" ca="1" si="11"/>
        <v>1.3159722222222221</v>
      </c>
      <c r="BO15" s="95"/>
      <c r="BP15" s="95"/>
      <c r="BQ15" s="134"/>
      <c r="BR15" s="173" t="s">
        <v>9</v>
      </c>
      <c r="BS15" s="173">
        <f t="shared" ref="BS15:BS18" si="18">SUM(AO13:AO15)-SUM(AP13:AP15)</f>
        <v>0</v>
      </c>
      <c r="BT15" s="173" t="e">
        <f t="shared" si="15"/>
        <v>#VALUE!</v>
      </c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</row>
    <row r="16" spans="1:93" ht="15" customHeight="1">
      <c r="A16" s="246"/>
      <c r="B16" s="68" t="s">
        <v>15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68"/>
      <c r="AH16" s="102">
        <f>SUM(C16:AG16)</f>
        <v>0</v>
      </c>
      <c r="AK16" s="92"/>
      <c r="AL16" s="93"/>
      <c r="AM16" s="335"/>
      <c r="AN16" s="81" t="s">
        <v>9</v>
      </c>
      <c r="AO16" s="113"/>
      <c r="AP16" s="70" t="str">
        <f t="shared" si="13"/>
        <v/>
      </c>
      <c r="AQ16" s="70" t="str">
        <f t="shared" si="16"/>
        <v/>
      </c>
      <c r="AR16" s="19">
        <v>45292</v>
      </c>
      <c r="AS16" s="39"/>
      <c r="AT16" s="39"/>
      <c r="AU16" s="279" t="s">
        <v>36</v>
      </c>
      <c r="AV16" s="280"/>
      <c r="AW16" s="296">
        <f>DATE($A$1,11,11)</f>
        <v>45607</v>
      </c>
      <c r="AX16" s="297"/>
      <c r="AY16" s="297"/>
      <c r="AZ16" s="298"/>
      <c r="BA16" s="110" t="s">
        <v>63</v>
      </c>
      <c r="BB16" s="118"/>
      <c r="BC16" s="86">
        <f t="shared" si="3"/>
        <v>45607</v>
      </c>
      <c r="BD16" s="95"/>
      <c r="BE16" s="345" t="s">
        <v>84</v>
      </c>
      <c r="BF16" s="346"/>
      <c r="BI16" s="51">
        <f t="shared" si="7"/>
        <v>0</v>
      </c>
      <c r="BJ16" s="55">
        <f>AH40</f>
        <v>0</v>
      </c>
      <c r="BK16" s="25">
        <f ca="1">IF(BL15&gt;BJ16,BL15-BJ16,0)</f>
        <v>1.3159722222222221</v>
      </c>
      <c r="BL16" s="25">
        <f t="shared" ca="1" si="9"/>
        <v>0</v>
      </c>
      <c r="BM16" s="25">
        <f t="shared" ca="1" si="10"/>
        <v>2.6319444444444442</v>
      </c>
      <c r="BN16" s="77">
        <f t="shared" ca="1" si="11"/>
        <v>0</v>
      </c>
      <c r="BO16" s="95"/>
      <c r="BP16" s="95"/>
      <c r="BQ16" s="134"/>
      <c r="BR16" s="173" t="s">
        <v>10</v>
      </c>
      <c r="BS16" s="173">
        <f t="shared" si="18"/>
        <v>0</v>
      </c>
      <c r="BT16" s="173" t="e">
        <f t="shared" si="15"/>
        <v>#VALUE!</v>
      </c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</row>
    <row r="17" spans="1:93" ht="15" customHeight="1">
      <c r="A17" s="246"/>
      <c r="B17" s="64" t="s">
        <v>13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64"/>
      <c r="AH17" s="103">
        <f t="shared" ref="AH17:AH49" si="19">SUM(C17:AG17)</f>
        <v>0</v>
      </c>
      <c r="AK17" s="92"/>
      <c r="AL17" s="93"/>
      <c r="AM17" s="335"/>
      <c r="AN17" s="81" t="s">
        <v>10</v>
      </c>
      <c r="AO17" s="113"/>
      <c r="AP17" s="70" t="str">
        <f t="shared" si="13"/>
        <v/>
      </c>
      <c r="AQ17" s="70" t="str">
        <f t="shared" si="16"/>
        <v/>
      </c>
      <c r="AR17" s="19">
        <v>45323</v>
      </c>
      <c r="AS17" s="39"/>
      <c r="AT17" s="39"/>
      <c r="AU17" s="359" t="s">
        <v>67</v>
      </c>
      <c r="AV17" s="386"/>
      <c r="AW17" s="353">
        <f>DATE($A$1,11,15)</f>
        <v>45611</v>
      </c>
      <c r="AX17" s="354"/>
      <c r="AY17" s="354"/>
      <c r="AZ17" s="355"/>
      <c r="BA17" s="215" t="s">
        <v>64</v>
      </c>
      <c r="BB17" s="216">
        <v>45657</v>
      </c>
      <c r="BC17" s="217">
        <f t="shared" si="3"/>
        <v>45657</v>
      </c>
      <c r="BD17" s="95"/>
      <c r="BE17" s="347" t="s">
        <v>92</v>
      </c>
      <c r="BF17" s="214" t="s">
        <v>81</v>
      </c>
      <c r="BI17" s="51">
        <f t="shared" si="7"/>
        <v>0</v>
      </c>
      <c r="BJ17" s="55">
        <f>AH44</f>
        <v>0</v>
      </c>
      <c r="BK17" s="25">
        <f t="shared" ca="1" si="8"/>
        <v>0</v>
      </c>
      <c r="BL17" s="25">
        <f t="shared" ca="1" si="9"/>
        <v>2.6319444444444442</v>
      </c>
      <c r="BM17" s="25">
        <f t="shared" ca="1" si="10"/>
        <v>0</v>
      </c>
      <c r="BN17" s="77">
        <f t="shared" ca="1" si="11"/>
        <v>2.6319444444444442</v>
      </c>
      <c r="BO17" s="95"/>
      <c r="BP17" s="95"/>
      <c r="BQ17" s="134"/>
      <c r="BR17" s="173" t="s">
        <v>11</v>
      </c>
      <c r="BS17" s="173">
        <f t="shared" si="18"/>
        <v>0</v>
      </c>
      <c r="BT17" s="173" t="e">
        <f t="shared" si="15"/>
        <v>#VALUE!</v>
      </c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</row>
    <row r="18" spans="1:93" ht="15" customHeight="1">
      <c r="A18" s="247"/>
      <c r="B18" s="60" t="s">
        <v>14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60"/>
      <c r="AH18" s="106">
        <f t="shared" si="19"/>
        <v>0</v>
      </c>
      <c r="AK18" s="39"/>
      <c r="AL18" s="39"/>
      <c r="AM18" s="335"/>
      <c r="AN18" s="81" t="s">
        <v>11</v>
      </c>
      <c r="AO18" s="113"/>
      <c r="AP18" s="70" t="str">
        <f t="shared" si="13"/>
        <v/>
      </c>
      <c r="AQ18" s="70" t="str">
        <f t="shared" si="16"/>
        <v/>
      </c>
      <c r="AR18" s="19">
        <v>45352</v>
      </c>
      <c r="AS18" s="39"/>
      <c r="AT18" s="39"/>
      <c r="AU18" s="279" t="s">
        <v>37</v>
      </c>
      <c r="AV18" s="280"/>
      <c r="AW18" s="296">
        <f>DATE($A$1,12,25)</f>
        <v>45651</v>
      </c>
      <c r="AX18" s="297"/>
      <c r="AY18" s="297"/>
      <c r="AZ18" s="298"/>
      <c r="BA18" s="110" t="s">
        <v>63</v>
      </c>
      <c r="BB18" s="118"/>
      <c r="BC18" s="86">
        <f t="shared" si="3"/>
        <v>45651</v>
      </c>
      <c r="BD18" s="95"/>
      <c r="BE18" s="348"/>
      <c r="BF18" s="214" t="s">
        <v>82</v>
      </c>
      <c r="BI18" s="53">
        <f t="shared" si="7"/>
        <v>0</v>
      </c>
      <c r="BJ18" s="57">
        <f>AH48</f>
        <v>0</v>
      </c>
      <c r="BK18" s="25">
        <f t="shared" ca="1" si="8"/>
        <v>2.6319444444444442</v>
      </c>
      <c r="BL18" s="25">
        <f t="shared" ca="1" si="9"/>
        <v>0</v>
      </c>
      <c r="BM18" s="25">
        <f t="shared" ca="1" si="10"/>
        <v>5.2638888888888884</v>
      </c>
      <c r="BN18" s="77">
        <f t="shared" ca="1" si="11"/>
        <v>0</v>
      </c>
      <c r="BO18" s="95"/>
      <c r="BP18" s="95"/>
      <c r="BQ18" s="134"/>
      <c r="BR18" s="173" t="s">
        <v>12</v>
      </c>
      <c r="BS18" s="173">
        <f t="shared" si="18"/>
        <v>0</v>
      </c>
      <c r="BT18" s="173" t="e">
        <f t="shared" si="15"/>
        <v>#VALUE!</v>
      </c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</row>
    <row r="19" spans="1:93" ht="15" customHeight="1" thickBot="1">
      <c r="A19" s="245" t="s">
        <v>5</v>
      </c>
      <c r="B19" s="13"/>
      <c r="C19" s="27">
        <f>IF(AND(MONTH(DATE($A$1,5,1))=MONTH(DATE($A$1,5,1)),ROW()=19),DATE($A$1,5,COLUMN()-2),"")</f>
        <v>45413</v>
      </c>
      <c r="D19" s="27">
        <f t="shared" ref="D19:AG19" si="20">IF(AND(MONTH(DATE($A$1,5,1))=MONTH(DATE($A$1,5,1)),ROW()=19),DATE($A$1,5,COLUMN()-2),"")</f>
        <v>45414</v>
      </c>
      <c r="E19" s="27">
        <f t="shared" si="20"/>
        <v>45415</v>
      </c>
      <c r="F19" s="27">
        <f t="shared" si="20"/>
        <v>45416</v>
      </c>
      <c r="G19" s="27">
        <f t="shared" si="20"/>
        <v>45417</v>
      </c>
      <c r="H19" s="27">
        <f t="shared" si="20"/>
        <v>45418</v>
      </c>
      <c r="I19" s="27">
        <f t="shared" si="20"/>
        <v>45419</v>
      </c>
      <c r="J19" s="27">
        <f t="shared" si="20"/>
        <v>45420</v>
      </c>
      <c r="K19" s="27">
        <f t="shared" si="20"/>
        <v>45421</v>
      </c>
      <c r="L19" s="27">
        <f t="shared" si="20"/>
        <v>45422</v>
      </c>
      <c r="M19" s="27">
        <f t="shared" si="20"/>
        <v>45423</v>
      </c>
      <c r="N19" s="27">
        <f t="shared" si="20"/>
        <v>45424</v>
      </c>
      <c r="O19" s="27">
        <f t="shared" si="20"/>
        <v>45425</v>
      </c>
      <c r="P19" s="27">
        <f t="shared" si="20"/>
        <v>45426</v>
      </c>
      <c r="Q19" s="27">
        <f t="shared" si="20"/>
        <v>45427</v>
      </c>
      <c r="R19" s="27">
        <f t="shared" si="20"/>
        <v>45428</v>
      </c>
      <c r="S19" s="27">
        <f t="shared" si="20"/>
        <v>45429</v>
      </c>
      <c r="T19" s="27">
        <f t="shared" si="20"/>
        <v>45430</v>
      </c>
      <c r="U19" s="27">
        <f t="shared" si="20"/>
        <v>45431</v>
      </c>
      <c r="V19" s="27">
        <f t="shared" si="20"/>
        <v>45432</v>
      </c>
      <c r="W19" s="27">
        <f t="shared" si="20"/>
        <v>45433</v>
      </c>
      <c r="X19" s="27">
        <f t="shared" si="20"/>
        <v>45434</v>
      </c>
      <c r="Y19" s="27">
        <f t="shared" si="20"/>
        <v>45435</v>
      </c>
      <c r="Z19" s="27">
        <f t="shared" si="20"/>
        <v>45436</v>
      </c>
      <c r="AA19" s="27">
        <f t="shared" si="20"/>
        <v>45437</v>
      </c>
      <c r="AB19" s="27">
        <f t="shared" si="20"/>
        <v>45438</v>
      </c>
      <c r="AC19" s="27">
        <f t="shared" si="20"/>
        <v>45439</v>
      </c>
      <c r="AD19" s="27">
        <f t="shared" si="20"/>
        <v>45440</v>
      </c>
      <c r="AE19" s="27">
        <f t="shared" si="20"/>
        <v>45441</v>
      </c>
      <c r="AF19" s="27">
        <f t="shared" si="20"/>
        <v>45442</v>
      </c>
      <c r="AG19" s="27">
        <f t="shared" si="20"/>
        <v>45443</v>
      </c>
      <c r="AH19" s="101"/>
      <c r="AK19" s="40"/>
      <c r="AL19" s="40"/>
      <c r="AM19" s="338"/>
      <c r="AN19" s="82" t="s">
        <v>12</v>
      </c>
      <c r="AO19" s="115"/>
      <c r="AP19" s="193" t="str">
        <f t="shared" si="13"/>
        <v/>
      </c>
      <c r="AQ19" s="74" t="str">
        <f t="shared" si="16"/>
        <v/>
      </c>
      <c r="AR19" s="29">
        <v>45383</v>
      </c>
      <c r="AS19" s="39"/>
      <c r="AT19" s="39"/>
      <c r="AU19" s="363" t="s">
        <v>68</v>
      </c>
      <c r="AV19" s="364"/>
      <c r="AW19" s="372">
        <f>DATE($A$1,12,26)</f>
        <v>45652</v>
      </c>
      <c r="AX19" s="373"/>
      <c r="AY19" s="373"/>
      <c r="AZ19" s="374"/>
      <c r="BA19" s="215" t="s">
        <v>64</v>
      </c>
      <c r="BB19" s="218"/>
      <c r="BC19" s="219">
        <f t="shared" si="3"/>
        <v>45652</v>
      </c>
      <c r="BD19" s="95"/>
      <c r="BE19" s="349"/>
      <c r="BF19" s="214" t="s">
        <v>83</v>
      </c>
      <c r="BK19" s="187">
        <f t="shared" ca="1" si="8"/>
        <v>0</v>
      </c>
      <c r="BL19" s="26">
        <f t="shared" ca="1" si="9"/>
        <v>5.2638888888888884</v>
      </c>
      <c r="BM19" s="26">
        <f t="shared" ca="1" si="10"/>
        <v>0</v>
      </c>
      <c r="BN19" s="56">
        <f t="shared" ca="1" si="11"/>
        <v>5.2638888888888884</v>
      </c>
      <c r="BP19" s="95"/>
      <c r="BQ19" s="134"/>
      <c r="BR19" s="134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</row>
    <row r="20" spans="1:93" ht="15" customHeight="1">
      <c r="A20" s="246"/>
      <c r="B20" s="68" t="s">
        <v>15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02">
        <f t="shared" si="19"/>
        <v>0</v>
      </c>
      <c r="AK20" s="40"/>
      <c r="AL20" s="40"/>
      <c r="AM20" s="40"/>
      <c r="AN20" s="40"/>
      <c r="AO20" s="42"/>
      <c r="AP20" s="43"/>
      <c r="AQ20" s="94"/>
      <c r="AR20" s="95"/>
      <c r="AS20" s="95"/>
      <c r="AT20" s="96"/>
      <c r="AU20" s="365" t="s">
        <v>69</v>
      </c>
      <c r="AV20" s="366"/>
      <c r="AW20" s="375">
        <v>45649</v>
      </c>
      <c r="AX20" s="376"/>
      <c r="AY20" s="376"/>
      <c r="AZ20" s="377"/>
      <c r="BA20" s="222"/>
      <c r="BB20" s="223"/>
      <c r="BC20" s="224">
        <f t="shared" si="3"/>
        <v>45649</v>
      </c>
      <c r="BD20" s="98"/>
      <c r="BE20" s="347" t="s">
        <v>93</v>
      </c>
      <c r="BF20" s="214" t="s">
        <v>88</v>
      </c>
      <c r="BK20" s="188">
        <f t="shared" ca="1" si="8"/>
        <v>5.2638888888888884</v>
      </c>
      <c r="BL20" s="25">
        <f t="shared" ca="1" si="9"/>
        <v>0</v>
      </c>
      <c r="BM20" s="25">
        <f t="shared" ca="1" si="10"/>
        <v>10.527777777777777</v>
      </c>
      <c r="BN20" s="77">
        <f t="shared" ca="1" si="11"/>
        <v>0</v>
      </c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</row>
    <row r="21" spans="1:93" ht="15" customHeight="1">
      <c r="A21" s="246"/>
      <c r="B21" s="64" t="s">
        <v>13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03">
        <f t="shared" si="19"/>
        <v>0</v>
      </c>
      <c r="AK21" s="40"/>
      <c r="AL21" s="40"/>
      <c r="AM21" s="40"/>
      <c r="AN21" s="40"/>
      <c r="AO21" s="42"/>
      <c r="AP21" s="43"/>
      <c r="AQ21" s="94"/>
      <c r="AR21" s="95"/>
      <c r="AS21" s="95"/>
      <c r="AT21" s="96"/>
      <c r="AU21" s="367"/>
      <c r="AV21" s="368"/>
      <c r="AW21" s="378">
        <v>45650</v>
      </c>
      <c r="AX21" s="379"/>
      <c r="AY21" s="379"/>
      <c r="AZ21" s="380"/>
      <c r="BA21" s="225" t="s">
        <v>70</v>
      </c>
      <c r="BB21" s="226"/>
      <c r="BC21" s="224">
        <f t="shared" si="3"/>
        <v>45650</v>
      </c>
      <c r="BD21" s="98"/>
      <c r="BE21" s="348"/>
      <c r="BF21" s="214" t="s">
        <v>89</v>
      </c>
      <c r="BK21" s="189">
        <f t="shared" ca="1" si="8"/>
        <v>0</v>
      </c>
      <c r="BL21" s="24">
        <f t="shared" ca="1" si="9"/>
        <v>10.527777777777777</v>
      </c>
      <c r="BM21" s="24">
        <f t="shared" ca="1" si="10"/>
        <v>0</v>
      </c>
      <c r="BN21" s="54">
        <f t="shared" ca="1" si="11"/>
        <v>10.527777777777777</v>
      </c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</row>
    <row r="22" spans="1:93" ht="15" customHeight="1">
      <c r="A22" s="247"/>
      <c r="B22" s="60" t="s">
        <v>14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06">
        <f t="shared" si="19"/>
        <v>0</v>
      </c>
      <c r="AK22" s="40"/>
      <c r="AL22" s="40"/>
      <c r="AM22" s="288">
        <f>$AM$5</f>
        <v>2023</v>
      </c>
      <c r="AN22" s="289"/>
      <c r="AO22" s="290"/>
      <c r="AP22" s="291">
        <f>$A$1</f>
        <v>2024</v>
      </c>
      <c r="AQ22" s="289"/>
      <c r="AR22" s="292"/>
      <c r="AS22" s="95"/>
      <c r="AT22" s="96"/>
      <c r="AU22" s="351"/>
      <c r="AV22" s="352"/>
      <c r="AW22" s="378">
        <v>45422</v>
      </c>
      <c r="AX22" s="379"/>
      <c r="AY22" s="379"/>
      <c r="AZ22" s="380"/>
      <c r="BA22" s="225" t="s">
        <v>70</v>
      </c>
      <c r="BB22" s="226"/>
      <c r="BC22" s="224">
        <f t="shared" si="3"/>
        <v>45422</v>
      </c>
      <c r="BD22" s="98"/>
      <c r="BE22" s="349"/>
      <c r="BF22" s="214" t="s">
        <v>90</v>
      </c>
      <c r="BK22" s="166"/>
      <c r="BL22" s="166"/>
      <c r="BM22" s="166"/>
      <c r="BN22" s="166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</row>
    <row r="23" spans="1:93" ht="15" customHeight="1">
      <c r="A23" s="245" t="s">
        <v>6</v>
      </c>
      <c r="B23" s="13"/>
      <c r="C23" s="27">
        <f>IF(AND(MONTH(DATE($A$1,6,1))=MONTH(DATE($A$1,6,1)),ROW()=23),DATE($A$1,6,COLUMN()-2),"")</f>
        <v>45444</v>
      </c>
      <c r="D23" s="27">
        <f t="shared" ref="D23:AF23" si="21">IF(AND(MONTH(DATE($A$1,6,1))=MONTH(DATE($A$1,6,1)),ROW()=23),DATE($A$1,6,COLUMN()-2),"")</f>
        <v>45445</v>
      </c>
      <c r="E23" s="27">
        <f t="shared" si="21"/>
        <v>45446</v>
      </c>
      <c r="F23" s="27">
        <f t="shared" si="21"/>
        <v>45447</v>
      </c>
      <c r="G23" s="27">
        <f t="shared" si="21"/>
        <v>45448</v>
      </c>
      <c r="H23" s="27">
        <f t="shared" si="21"/>
        <v>45449</v>
      </c>
      <c r="I23" s="27">
        <f t="shared" si="21"/>
        <v>45450</v>
      </c>
      <c r="J23" s="27">
        <f t="shared" si="21"/>
        <v>45451</v>
      </c>
      <c r="K23" s="27">
        <f t="shared" si="21"/>
        <v>45452</v>
      </c>
      <c r="L23" s="27">
        <f t="shared" si="21"/>
        <v>45453</v>
      </c>
      <c r="M23" s="27">
        <f t="shared" si="21"/>
        <v>45454</v>
      </c>
      <c r="N23" s="27">
        <f t="shared" si="21"/>
        <v>45455</v>
      </c>
      <c r="O23" s="27">
        <f t="shared" si="21"/>
        <v>45456</v>
      </c>
      <c r="P23" s="27">
        <f t="shared" si="21"/>
        <v>45457</v>
      </c>
      <c r="Q23" s="27">
        <f t="shared" si="21"/>
        <v>45458</v>
      </c>
      <c r="R23" s="27">
        <f t="shared" si="21"/>
        <v>45459</v>
      </c>
      <c r="S23" s="27">
        <f t="shared" si="21"/>
        <v>45460</v>
      </c>
      <c r="T23" s="27">
        <f t="shared" si="21"/>
        <v>45461</v>
      </c>
      <c r="U23" s="27">
        <f t="shared" si="21"/>
        <v>45462</v>
      </c>
      <c r="V23" s="27">
        <f t="shared" si="21"/>
        <v>45463</v>
      </c>
      <c r="W23" s="27">
        <f t="shared" si="21"/>
        <v>45464</v>
      </c>
      <c r="X23" s="27">
        <f t="shared" si="21"/>
        <v>45465</v>
      </c>
      <c r="Y23" s="27">
        <f t="shared" si="21"/>
        <v>45466</v>
      </c>
      <c r="Z23" s="27">
        <f t="shared" si="21"/>
        <v>45467</v>
      </c>
      <c r="AA23" s="27">
        <f t="shared" si="21"/>
        <v>45468</v>
      </c>
      <c r="AB23" s="27">
        <f t="shared" si="21"/>
        <v>45469</v>
      </c>
      <c r="AC23" s="27">
        <f t="shared" si="21"/>
        <v>45470</v>
      </c>
      <c r="AD23" s="27">
        <f t="shared" si="21"/>
        <v>45471</v>
      </c>
      <c r="AE23" s="27">
        <f t="shared" si="21"/>
        <v>45472</v>
      </c>
      <c r="AF23" s="27">
        <f t="shared" si="21"/>
        <v>45473</v>
      </c>
      <c r="AG23" s="28"/>
      <c r="AH23" s="101"/>
      <c r="AK23" s="39"/>
      <c r="AL23" s="39"/>
      <c r="AM23" s="15" t="s">
        <v>14</v>
      </c>
      <c r="AN23" s="30" t="s">
        <v>46</v>
      </c>
      <c r="AO23" s="31" t="s">
        <v>47</v>
      </c>
      <c r="AP23" s="32" t="s">
        <v>13</v>
      </c>
      <c r="AQ23" s="30" t="s">
        <v>46</v>
      </c>
      <c r="AR23" s="30" t="s">
        <v>47</v>
      </c>
      <c r="AS23" s="95"/>
      <c r="AT23" s="96"/>
      <c r="AU23" s="351"/>
      <c r="AV23" s="352"/>
      <c r="AW23" s="378"/>
      <c r="AX23" s="379"/>
      <c r="AY23" s="379"/>
      <c r="AZ23" s="380"/>
      <c r="BA23" s="225"/>
      <c r="BB23" s="226"/>
      <c r="BC23" s="224" t="str">
        <f>IF(BB23&lt;&gt;"",BB23,IF(AW23&lt;&gt;"",AW23,""))</f>
        <v/>
      </c>
      <c r="BD23" s="98"/>
      <c r="BE23" s="347" t="s">
        <v>101</v>
      </c>
      <c r="BF23" s="214" t="s">
        <v>85</v>
      </c>
      <c r="BK23" s="166"/>
      <c r="BL23" s="166"/>
      <c r="BM23" s="166"/>
      <c r="BN23" s="166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</row>
    <row r="24" spans="1:93" ht="15" customHeight="1" thickBot="1">
      <c r="A24" s="246"/>
      <c r="B24" s="68" t="s">
        <v>15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68"/>
      <c r="AH24" s="102">
        <f t="shared" si="19"/>
        <v>0</v>
      </c>
      <c r="AK24" s="39"/>
      <c r="AL24" s="39"/>
      <c r="AM24" s="33">
        <f>DATE($A$1,1,1)</f>
        <v>45292</v>
      </c>
      <c r="AN24" s="33">
        <f t="shared" ref="AN24:AO24" si="22">DATE($A$1,1,1)</f>
        <v>45292</v>
      </c>
      <c r="AO24" s="34">
        <f t="shared" si="22"/>
        <v>45292</v>
      </c>
      <c r="AP24" s="35">
        <f>DATE($A$1,1,1)</f>
        <v>45292</v>
      </c>
      <c r="AQ24" s="36">
        <f>$AW$26</f>
        <v>45341</v>
      </c>
      <c r="AR24" s="36">
        <f>$AW$27</f>
        <v>45632</v>
      </c>
      <c r="AS24" s="95"/>
      <c r="AT24" s="96"/>
      <c r="AU24" s="351"/>
      <c r="AV24" s="352"/>
      <c r="AW24" s="378"/>
      <c r="AX24" s="379"/>
      <c r="AY24" s="379"/>
      <c r="AZ24" s="380"/>
      <c r="BA24" s="225"/>
      <c r="BB24" s="226"/>
      <c r="BC24" s="224" t="str">
        <f t="shared" ref="BC24:BC25" si="23">IF(BB24&lt;&gt;"",BB24,IF(AW24&lt;&gt;"",AW24,""))</f>
        <v/>
      </c>
      <c r="BE24" s="348"/>
      <c r="BF24" s="214" t="s">
        <v>86</v>
      </c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</row>
    <row r="25" spans="1:93" ht="15" customHeight="1" thickBot="1">
      <c r="A25" s="246"/>
      <c r="B25" s="64" t="s">
        <v>13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64"/>
      <c r="AH25" s="103">
        <f t="shared" si="19"/>
        <v>0</v>
      </c>
      <c r="AK25" s="264" t="s">
        <v>48</v>
      </c>
      <c r="AL25" s="37" t="s">
        <v>18</v>
      </c>
      <c r="AM25" s="179" cm="1">
        <f t="array" aca="1" ref="AM25" ca="1">INDIRECT("'" &amp; $AM$5 &amp; "'!" &amp; $BF$23)</f>
        <v>6.5000000000000009</v>
      </c>
      <c r="AN25" s="179" cm="1">
        <f t="array" aca="1" ref="AN25" ca="1">INDIRECT("'" &amp; $AM$5 &amp; "'!" &amp; $BF$24)</f>
        <v>0</v>
      </c>
      <c r="AO25" s="179" cm="1">
        <f t="array" aca="1" ref="AO25" ca="1">INDIRECT("'" &amp; $AM$5 &amp; "'!" &amp; $BF$25)</f>
        <v>1</v>
      </c>
      <c r="AP25" s="181">
        <v>26</v>
      </c>
      <c r="AQ25" s="181">
        <v>1</v>
      </c>
      <c r="AR25" s="181">
        <v>0</v>
      </c>
      <c r="AS25" s="95"/>
      <c r="AT25" s="96"/>
      <c r="AU25" s="357"/>
      <c r="AV25" s="358"/>
      <c r="AW25" s="381"/>
      <c r="AX25" s="382"/>
      <c r="AY25" s="382"/>
      <c r="AZ25" s="383"/>
      <c r="BA25" s="227"/>
      <c r="BB25" s="228"/>
      <c r="BC25" s="219" t="str">
        <f t="shared" si="23"/>
        <v/>
      </c>
      <c r="BE25" s="349"/>
      <c r="BF25" s="214" t="s">
        <v>87</v>
      </c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</row>
    <row r="26" spans="1:93" ht="15" customHeight="1">
      <c r="A26" s="247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107"/>
      <c r="AK26" s="265"/>
      <c r="AL26" s="38" t="s">
        <v>19</v>
      </c>
      <c r="AM26" s="61">
        <f ca="1">$AM$25*$BF$7</f>
        <v>2.0583333333333336</v>
      </c>
      <c r="AN26" s="61">
        <f ca="1">$AN$25*$BF$7</f>
        <v>0</v>
      </c>
      <c r="AO26" s="143">
        <f ca="1">$AO$25*$BF$7</f>
        <v>0.31666666666666665</v>
      </c>
      <c r="AP26" s="144">
        <f>AP25*$BF$7</f>
        <v>8.2333333333333325</v>
      </c>
      <c r="AQ26" s="144">
        <f>AQ25*$BF$7</f>
        <v>0.31666666666666665</v>
      </c>
      <c r="AR26" s="144">
        <f>AR25*$BF$7</f>
        <v>0</v>
      </c>
      <c r="AS26" s="95"/>
      <c r="AT26" s="96"/>
      <c r="AU26" s="359" t="s">
        <v>46</v>
      </c>
      <c r="AV26" s="360"/>
      <c r="AW26" s="384">
        <v>45341</v>
      </c>
      <c r="AX26" s="379"/>
      <c r="AY26" s="379"/>
      <c r="AZ26" s="385"/>
      <c r="BA26" s="90"/>
      <c r="BB26" s="90"/>
      <c r="BC26" s="90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</row>
    <row r="27" spans="1:93" ht="15" customHeight="1" thickBot="1">
      <c r="A27" s="245" t="s">
        <v>7</v>
      </c>
      <c r="B27" s="13"/>
      <c r="C27" s="27">
        <f>IF(AND(MONTH(DATE($A$1,7,1))=MONTH(DATE($A$1,7,1)),ROW()=27),DATE($A$1,7,COLUMN()-2),"")</f>
        <v>45474</v>
      </c>
      <c r="D27" s="27">
        <f t="shared" ref="D27:AG27" si="24">IF(AND(MONTH(DATE($A$1,7,1))=MONTH(DATE($A$1,7,1)),ROW()=27),DATE($A$1,7,COLUMN()-2),"")</f>
        <v>45475</v>
      </c>
      <c r="E27" s="27">
        <f t="shared" si="24"/>
        <v>45476</v>
      </c>
      <c r="F27" s="27">
        <f t="shared" si="24"/>
        <v>45477</v>
      </c>
      <c r="G27" s="27">
        <f t="shared" si="24"/>
        <v>45478</v>
      </c>
      <c r="H27" s="27">
        <f t="shared" si="24"/>
        <v>45479</v>
      </c>
      <c r="I27" s="27">
        <f t="shared" si="24"/>
        <v>45480</v>
      </c>
      <c r="J27" s="27">
        <f t="shared" si="24"/>
        <v>45481</v>
      </c>
      <c r="K27" s="27">
        <f t="shared" si="24"/>
        <v>45482</v>
      </c>
      <c r="L27" s="27">
        <f t="shared" si="24"/>
        <v>45483</v>
      </c>
      <c r="M27" s="27">
        <f t="shared" si="24"/>
        <v>45484</v>
      </c>
      <c r="N27" s="27">
        <f t="shared" si="24"/>
        <v>45485</v>
      </c>
      <c r="O27" s="27">
        <f t="shared" si="24"/>
        <v>45486</v>
      </c>
      <c r="P27" s="27">
        <f t="shared" si="24"/>
        <v>45487</v>
      </c>
      <c r="Q27" s="27">
        <f t="shared" si="24"/>
        <v>45488</v>
      </c>
      <c r="R27" s="27">
        <f t="shared" si="24"/>
        <v>45489</v>
      </c>
      <c r="S27" s="27">
        <f t="shared" si="24"/>
        <v>45490</v>
      </c>
      <c r="T27" s="27">
        <f t="shared" si="24"/>
        <v>45491</v>
      </c>
      <c r="U27" s="27">
        <f t="shared" si="24"/>
        <v>45492</v>
      </c>
      <c r="V27" s="27">
        <f t="shared" si="24"/>
        <v>45493</v>
      </c>
      <c r="W27" s="27">
        <f t="shared" si="24"/>
        <v>45494</v>
      </c>
      <c r="X27" s="27">
        <f t="shared" si="24"/>
        <v>45495</v>
      </c>
      <c r="Y27" s="27">
        <f t="shared" si="24"/>
        <v>45496</v>
      </c>
      <c r="Z27" s="27">
        <f t="shared" si="24"/>
        <v>45497</v>
      </c>
      <c r="AA27" s="27">
        <f t="shared" si="24"/>
        <v>45498</v>
      </c>
      <c r="AB27" s="27">
        <f t="shared" si="24"/>
        <v>45499</v>
      </c>
      <c r="AC27" s="27">
        <f t="shared" si="24"/>
        <v>45500</v>
      </c>
      <c r="AD27" s="27">
        <f t="shared" si="24"/>
        <v>45501</v>
      </c>
      <c r="AE27" s="27">
        <f t="shared" si="24"/>
        <v>45502</v>
      </c>
      <c r="AF27" s="27">
        <f t="shared" si="24"/>
        <v>45503</v>
      </c>
      <c r="AG27" s="27">
        <f t="shared" si="24"/>
        <v>45504</v>
      </c>
      <c r="AH27" s="101"/>
      <c r="AK27" s="39"/>
      <c r="AL27" s="39"/>
      <c r="AM27" s="40"/>
      <c r="AN27" s="40"/>
      <c r="AO27" s="41"/>
      <c r="AP27" s="39"/>
      <c r="AQ27" s="42"/>
      <c r="AR27" s="43"/>
      <c r="AS27" s="95"/>
      <c r="AT27" s="96"/>
      <c r="AU27" s="361" t="s">
        <v>47</v>
      </c>
      <c r="AV27" s="362"/>
      <c r="AW27" s="369">
        <v>45632</v>
      </c>
      <c r="AX27" s="370"/>
      <c r="AY27" s="370"/>
      <c r="AZ27" s="371"/>
      <c r="BA27" s="90"/>
      <c r="BB27" s="90"/>
      <c r="BC27" s="90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</row>
    <row r="28" spans="1:93" ht="15" customHeight="1" thickBot="1">
      <c r="A28" s="246"/>
      <c r="B28" s="68" t="s">
        <v>15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02">
        <f t="shared" si="19"/>
        <v>0</v>
      </c>
      <c r="AK28" s="39"/>
      <c r="AL28" s="39"/>
      <c r="AM28" s="40"/>
      <c r="AN28" s="40"/>
      <c r="AO28" s="41"/>
      <c r="AP28" s="39"/>
      <c r="AQ28" s="42"/>
      <c r="AR28" s="43"/>
      <c r="AS28" s="95"/>
      <c r="AT28" s="96"/>
      <c r="AU28" s="100"/>
      <c r="AV28" s="43"/>
      <c r="AW28" s="43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</row>
    <row r="29" spans="1:93" ht="15" customHeight="1" thickBot="1">
      <c r="A29" s="246"/>
      <c r="B29" s="64" t="s">
        <v>13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03">
        <f t="shared" si="19"/>
        <v>0</v>
      </c>
      <c r="AK29" s="264" t="s">
        <v>17</v>
      </c>
      <c r="AL29" s="37" t="s">
        <v>18</v>
      </c>
      <c r="AM29" s="180">
        <f ca="1">$AM$30/$BF$7</f>
        <v>1.402386978473882E-15</v>
      </c>
      <c r="AN29" s="180">
        <f ca="1">$AN$30/$BF$7</f>
        <v>0</v>
      </c>
      <c r="AO29" s="183">
        <f ca="1">$AO$30/$BF$7</f>
        <v>1</v>
      </c>
      <c r="AP29" s="182">
        <f>$AP$30/$BF$7</f>
        <v>26</v>
      </c>
      <c r="AQ29" s="184">
        <f>$AQ$30/$BF$7</f>
        <v>1</v>
      </c>
      <c r="AR29" s="184">
        <f>$AR$30/$BF$7</f>
        <v>0</v>
      </c>
      <c r="AS29" s="95"/>
      <c r="AT29" s="96"/>
      <c r="AU29" s="340" t="s">
        <v>75</v>
      </c>
      <c r="AV29" s="341"/>
      <c r="AW29" s="342">
        <v>45413</v>
      </c>
      <c r="AX29" s="343"/>
      <c r="AY29" s="343"/>
      <c r="AZ29" s="344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</row>
    <row r="30" spans="1:93" ht="15" customHeight="1">
      <c r="A30" s="247"/>
      <c r="B30" s="45"/>
      <c r="AH30" s="107"/>
      <c r="AK30" s="265"/>
      <c r="AL30" s="37" t="s">
        <v>19</v>
      </c>
      <c r="AM30" s="63">
        <f ca="1">AM26-AH6-AH10-AH14-AH18-AH22</f>
        <v>4.4408920985006262E-16</v>
      </c>
      <c r="AN30" s="63">
        <f ca="1">IF($AN$31=0,$AN$26,0)</f>
        <v>0</v>
      </c>
      <c r="AO30" s="62">
        <f ca="1">IF($AO$31=0,$AO$26,0)</f>
        <v>0.31666666666666665</v>
      </c>
      <c r="AP30" s="66">
        <f>AP26-SUM(AH5,AH9,AH13,AH17,AH21,AH25,AH29,AH33,AH37,AH41,AH45,AH49)</f>
        <v>8.2333333333333325</v>
      </c>
      <c r="AQ30" s="67">
        <f>IF($AQ$31=0,$AQ$26,0)</f>
        <v>0.31666666666666665</v>
      </c>
      <c r="AR30" s="67">
        <f>IF($AR$31=0,$AR$26,0)</f>
        <v>0</v>
      </c>
      <c r="AS30" s="95"/>
      <c r="AT30" s="96"/>
      <c r="AU30" s="100"/>
      <c r="AV30" s="43"/>
      <c r="AW30" s="43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</row>
    <row r="31" spans="1:93" s="99" customFormat="1" ht="15" customHeight="1">
      <c r="A31" s="245" t="s">
        <v>8</v>
      </c>
      <c r="B31" s="13"/>
      <c r="C31" s="27">
        <f>IF(AND(MONTH(DATE($A$1,8,1))=MONTH(DATE($A$1,8,1)),ROW()=31),DATE($A$1,8,COLUMN()-2),"")</f>
        <v>45505</v>
      </c>
      <c r="D31" s="27">
        <f t="shared" ref="D31:AG31" si="25">IF(AND(MONTH(DATE($A$1,8,1))=MONTH(DATE($A$1,8,1)),ROW()=31),DATE($A$1,8,COLUMN()-2),"")</f>
        <v>45506</v>
      </c>
      <c r="E31" s="27">
        <f t="shared" si="25"/>
        <v>45507</v>
      </c>
      <c r="F31" s="27">
        <f t="shared" si="25"/>
        <v>45508</v>
      </c>
      <c r="G31" s="27">
        <f t="shared" si="25"/>
        <v>45509</v>
      </c>
      <c r="H31" s="27">
        <f t="shared" si="25"/>
        <v>45510</v>
      </c>
      <c r="I31" s="27">
        <f t="shared" si="25"/>
        <v>45511</v>
      </c>
      <c r="J31" s="27">
        <f t="shared" si="25"/>
        <v>45512</v>
      </c>
      <c r="K31" s="27">
        <f t="shared" si="25"/>
        <v>45513</v>
      </c>
      <c r="L31" s="27">
        <f t="shared" si="25"/>
        <v>45514</v>
      </c>
      <c r="M31" s="27">
        <f t="shared" si="25"/>
        <v>45515</v>
      </c>
      <c r="N31" s="27">
        <f t="shared" si="25"/>
        <v>45516</v>
      </c>
      <c r="O31" s="27">
        <f t="shared" si="25"/>
        <v>45517</v>
      </c>
      <c r="P31" s="27">
        <f t="shared" si="25"/>
        <v>45518</v>
      </c>
      <c r="Q31" s="27">
        <f t="shared" si="25"/>
        <v>45519</v>
      </c>
      <c r="R31" s="27">
        <f t="shared" si="25"/>
        <v>45520</v>
      </c>
      <c r="S31" s="27">
        <f t="shared" si="25"/>
        <v>45521</v>
      </c>
      <c r="T31" s="27">
        <f t="shared" si="25"/>
        <v>45522</v>
      </c>
      <c r="U31" s="27">
        <f t="shared" si="25"/>
        <v>45523</v>
      </c>
      <c r="V31" s="27">
        <f t="shared" si="25"/>
        <v>45524</v>
      </c>
      <c r="W31" s="27">
        <f t="shared" si="25"/>
        <v>45525</v>
      </c>
      <c r="X31" s="27">
        <f t="shared" si="25"/>
        <v>45526</v>
      </c>
      <c r="Y31" s="27">
        <f t="shared" si="25"/>
        <v>45527</v>
      </c>
      <c r="Z31" s="27">
        <f t="shared" si="25"/>
        <v>45528</v>
      </c>
      <c r="AA31" s="27">
        <f t="shared" si="25"/>
        <v>45529</v>
      </c>
      <c r="AB31" s="27">
        <f t="shared" si="25"/>
        <v>45530</v>
      </c>
      <c r="AC31" s="27">
        <f t="shared" si="25"/>
        <v>45531</v>
      </c>
      <c r="AD31" s="27">
        <f t="shared" si="25"/>
        <v>45532</v>
      </c>
      <c r="AE31" s="27">
        <f t="shared" si="25"/>
        <v>45533</v>
      </c>
      <c r="AF31" s="27">
        <f t="shared" si="25"/>
        <v>45534</v>
      </c>
      <c r="AG31" s="27">
        <f t="shared" si="25"/>
        <v>45535</v>
      </c>
      <c r="AH31" s="101"/>
      <c r="AI31" s="244"/>
      <c r="AJ31" s="39"/>
      <c r="AK31" s="40"/>
      <c r="AL31" s="40"/>
      <c r="AM31" s="40"/>
      <c r="AN31" s="239">
        <f>COUNTIF($C$6:$AG$6,$BF$8)+COUNTIF($C$10:$AE$10,$BF$8)+COUNTIF($C$14:$AG$14,$BF$8)+COUNTIF($C$18:$AF$18,$BF$8)+COUNTIF($C$22:$AG$22,$BF$8)</f>
        <v>0</v>
      </c>
      <c r="AO31" s="240">
        <f>COUNTIF($C$6:$AG$6,$BF$9)+COUNTIF($C$10:$AE$10,$BF$9)+COUNTIF($C$14:$AG$14,$BF$9)+COUNTIF($C$18:$AF$18,$BF$9)+COUNTIF($C$22:$AG$22,$BF$9)</f>
        <v>0</v>
      </c>
      <c r="AP31" s="157"/>
      <c r="AQ31" s="239">
        <f>COUNTIF($C$5:$AG$5,$BF$8)+COUNTIF($C$9:$AE$9,$BF$8)+COUNTIF($C$13:$AG$13,$BF$8)+COUNTIF($C$17:$AF$17,$BF$8)+COUNTIF($C$21:$AG$21,$BF$8)+COUNTIF($C$25:$AF$25,$BF$8)+COUNTIF($C$29:$AG$29,$BF$8)+COUNTIF($C$33:$AG$33,$BF$8)+COUNTIF($C$37:$AF$37,$BF$8)+COUNTIF($C$41:$AG$41,$BF$8)+COUNTIF($C$45:$AF$45,$BF$8)+COUNTIF($C$49:$AG$49,$BF$8)</f>
        <v>0</v>
      </c>
      <c r="AR31" s="239">
        <f>COUNTIF($C$5:$AG$5,$BF$9)+COUNTIF($C$9:$AE$9,$BF$9)+COUNTIF($C$13:$AG$13,$BF$9)+COUNTIF($C$17:$AF$17,$BF$9)+COUNTIF($C$21:$AG$21,$BF$9)+COUNTIF($C$25:$AF$25,$BF$9)+COUNTIF($C$29:$AG$29,$BF$9)+COUNTIF($C$33:$AG$33,$BF$9)+COUNTIF($C$37:$AF$37,$BF$9)+COUNTIF($C$41:$AG$41,$BF$9)+COUNTIF($C$45:$AF$45,$BF$9)+COUNTIF($C$49:$AG$49,$BF$9)</f>
        <v>0</v>
      </c>
      <c r="AS31" s="134"/>
      <c r="AT31" s="135"/>
      <c r="AU31" s="136"/>
      <c r="AV31" s="133"/>
      <c r="AW31" s="133"/>
      <c r="AX31" s="141"/>
      <c r="AY31" s="141"/>
      <c r="AZ31" s="141"/>
      <c r="BA31" s="141"/>
      <c r="BB31" s="141"/>
      <c r="BC31" s="141"/>
      <c r="BD31" s="141"/>
    </row>
    <row r="32" spans="1:93" s="99" customFormat="1" ht="15" customHeight="1">
      <c r="A32" s="246"/>
      <c r="B32" s="68" t="s">
        <v>15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02">
        <f t="shared" si="19"/>
        <v>0</v>
      </c>
      <c r="AI32" s="244"/>
      <c r="AJ32" s="39"/>
      <c r="AK32" s="40"/>
      <c r="AL32" s="40"/>
      <c r="AM32" s="214" t="s">
        <v>99</v>
      </c>
      <c r="AN32" s="241">
        <f ca="1">IF(AND($AN$25&gt;0,$AN$31=0),1,IF(AND($AN$25&gt;0,$AN$31=1),0,IF(AND($AN$25&gt;0,$AN$31&gt;1),-1,IF(AND($AN$25=0,$AN$31=0),0,-1))))</f>
        <v>0</v>
      </c>
      <c r="AO32" s="242">
        <f ca="1">IF(AND($AO$25&gt;0,$AO$31=0),1,IF(AND($AO$25&gt;0,$AO$31=1),0,IF(AND($AO$25&gt;0,$AO$31&gt;1),-1,IF(AND($AO$25=0,$AO$31=0),0,-1))))</f>
        <v>1</v>
      </c>
      <c r="AP32" s="214" t="s">
        <v>100</v>
      </c>
      <c r="AQ32" s="241">
        <f>IF(AND($AQ$25&gt;0,$AQ$31=0),1,IF(AND($AQ$25&gt;0,$AQ$31=1),0,IF(AND($AQ$25&gt;0,$AQ$31&gt;1),-1,IF(AND($AQ$25=0,$AQ$31=0),0,-1))))</f>
        <v>1</v>
      </c>
      <c r="AR32" s="241">
        <f>IF(AND($AR$25&gt;0,$AR$31=0),1,IF(AND($AR$25&gt;0,$AR$31=1),0,IF(AND($AR$25&gt;0,$AR$31&gt;1),-1,IF(AND($AR$25=0,$AR$31=0),0,-1))))</f>
        <v>0</v>
      </c>
      <c r="AS32" s="134"/>
      <c r="AT32" s="135"/>
      <c r="AU32" s="136"/>
      <c r="AV32" s="133"/>
      <c r="AW32" s="133"/>
      <c r="AX32" s="141"/>
      <c r="AY32" s="141"/>
      <c r="AZ32" s="141"/>
      <c r="BA32" s="141"/>
      <c r="BB32" s="141"/>
      <c r="BC32" s="141"/>
      <c r="BD32" s="141"/>
    </row>
    <row r="33" spans="1:49" s="99" customFormat="1" ht="15" customHeight="1">
      <c r="A33" s="246"/>
      <c r="B33" s="64" t="s">
        <v>13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03">
        <f t="shared" si="19"/>
        <v>0</v>
      </c>
      <c r="AI33" s="244"/>
      <c r="AJ33" s="39"/>
      <c r="AK33" s="40"/>
      <c r="AL33" s="40"/>
      <c r="AM33" s="40"/>
      <c r="AN33" s="40"/>
      <c r="AO33" s="42"/>
      <c r="AP33" s="43"/>
      <c r="AQ33" s="94"/>
      <c r="AR33" s="95"/>
      <c r="AS33" s="134"/>
      <c r="AT33" s="135"/>
      <c r="AU33" s="136"/>
      <c r="AV33" s="132"/>
      <c r="AW33" s="132"/>
    </row>
    <row r="34" spans="1:49" s="99" customFormat="1" ht="15" customHeight="1">
      <c r="A34" s="247"/>
      <c r="B34" s="4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07"/>
      <c r="AI34" s="244"/>
      <c r="AJ34" s="39"/>
      <c r="AK34" s="132"/>
      <c r="AS34" s="134"/>
      <c r="AT34" s="135"/>
      <c r="AU34" s="136"/>
      <c r="AV34" s="132"/>
      <c r="AW34" s="132"/>
    </row>
    <row r="35" spans="1:49" s="99" customFormat="1" ht="15" customHeight="1">
      <c r="A35" s="245" t="s">
        <v>9</v>
      </c>
      <c r="B35" s="13"/>
      <c r="C35" s="27">
        <f>IF(AND(MONTH(DATE($A$1,9,1))=MONTH(DATE($A$1,9,1)),ROW()=35),DATE($A$1,9,COLUMN()-2),"")</f>
        <v>45536</v>
      </c>
      <c r="D35" s="27">
        <f t="shared" ref="D35:AF35" si="26">IF(AND(MONTH(DATE($A$1,9,1))=MONTH(DATE($A$1,9,1)),ROW()=35),DATE($A$1,9,COLUMN()-2),"")</f>
        <v>45537</v>
      </c>
      <c r="E35" s="27">
        <f t="shared" si="26"/>
        <v>45538</v>
      </c>
      <c r="F35" s="27">
        <f t="shared" si="26"/>
        <v>45539</v>
      </c>
      <c r="G35" s="27">
        <f t="shared" si="26"/>
        <v>45540</v>
      </c>
      <c r="H35" s="27">
        <f t="shared" si="26"/>
        <v>45541</v>
      </c>
      <c r="I35" s="27">
        <f t="shared" si="26"/>
        <v>45542</v>
      </c>
      <c r="J35" s="27">
        <f t="shared" si="26"/>
        <v>45543</v>
      </c>
      <c r="K35" s="27">
        <f t="shared" si="26"/>
        <v>45544</v>
      </c>
      <c r="L35" s="27">
        <f t="shared" si="26"/>
        <v>45545</v>
      </c>
      <c r="M35" s="27">
        <f t="shared" si="26"/>
        <v>45546</v>
      </c>
      <c r="N35" s="27">
        <f t="shared" si="26"/>
        <v>45547</v>
      </c>
      <c r="O35" s="27">
        <f t="shared" si="26"/>
        <v>45548</v>
      </c>
      <c r="P35" s="27">
        <f t="shared" si="26"/>
        <v>45549</v>
      </c>
      <c r="Q35" s="27">
        <f t="shared" si="26"/>
        <v>45550</v>
      </c>
      <c r="R35" s="27">
        <f t="shared" si="26"/>
        <v>45551</v>
      </c>
      <c r="S35" s="27">
        <f t="shared" si="26"/>
        <v>45552</v>
      </c>
      <c r="T35" s="27">
        <f t="shared" si="26"/>
        <v>45553</v>
      </c>
      <c r="U35" s="27">
        <f t="shared" si="26"/>
        <v>45554</v>
      </c>
      <c r="V35" s="27">
        <f t="shared" si="26"/>
        <v>45555</v>
      </c>
      <c r="W35" s="27">
        <f t="shared" si="26"/>
        <v>45556</v>
      </c>
      <c r="X35" s="27">
        <f t="shared" si="26"/>
        <v>45557</v>
      </c>
      <c r="Y35" s="27">
        <f t="shared" si="26"/>
        <v>45558</v>
      </c>
      <c r="Z35" s="27">
        <f t="shared" si="26"/>
        <v>45559</v>
      </c>
      <c r="AA35" s="27">
        <f t="shared" si="26"/>
        <v>45560</v>
      </c>
      <c r="AB35" s="27">
        <f t="shared" si="26"/>
        <v>45561</v>
      </c>
      <c r="AC35" s="27">
        <f t="shared" si="26"/>
        <v>45562</v>
      </c>
      <c r="AD35" s="27">
        <f t="shared" si="26"/>
        <v>45563</v>
      </c>
      <c r="AE35" s="27">
        <f t="shared" si="26"/>
        <v>45564</v>
      </c>
      <c r="AF35" s="27">
        <f t="shared" si="26"/>
        <v>45565</v>
      </c>
      <c r="AG35" s="13"/>
      <c r="AH35" s="101"/>
      <c r="AI35" s="244"/>
      <c r="AJ35" s="39"/>
      <c r="AK35" s="132"/>
      <c r="AO35" s="356" t="s">
        <v>109</v>
      </c>
      <c r="AP35" s="238" t="s">
        <v>106</v>
      </c>
      <c r="AQ35" s="243">
        <f>COUNTIF($C$5:$AG$5,$BF$10)+COUNTIF($C$9:$AE$9,$BF$10)+COUNTIF($C$13:$AG$13,$BF$10)+COUNTIF($C$17:$AF$17,$BF$10)+COUNTIF($C$21:$AG$21,$BF$10)+COUNTIF($C$25:$AF$25,$BF$10)+COUNTIF($C$29:$AG$29,$BF$10)+COUNTIF($C$33:$AG$33,$BF$10)+COUNTIF($C$37:$AF$37,$BF$10)+COUNTIF($C$41:$AG$41,$BF$10)+COUNTIF($C$45:$AF$45,$BF$10)+COUNTIF($C$49:$AG$49,$BF$10)</f>
        <v>0</v>
      </c>
      <c r="AU35" s="136"/>
      <c r="AV35" s="132"/>
      <c r="AW35" s="132"/>
    </row>
    <row r="36" spans="1:49" s="99" customFormat="1" ht="15" customHeight="1">
      <c r="A36" s="246"/>
      <c r="B36" s="68" t="s">
        <v>15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68"/>
      <c r="AH36" s="102">
        <f t="shared" si="19"/>
        <v>0</v>
      </c>
      <c r="AI36" s="244"/>
      <c r="AJ36" s="39"/>
      <c r="AK36" s="137"/>
      <c r="AO36" s="356"/>
      <c r="AP36" s="238" t="s">
        <v>107</v>
      </c>
      <c r="AQ36" s="243">
        <f>$AU$36+$AU$37</f>
        <v>0</v>
      </c>
      <c r="AS36" s="398" t="s">
        <v>112</v>
      </c>
      <c r="AT36" s="173" t="s">
        <v>110</v>
      </c>
      <c r="AU36" s="394">
        <f>COUNTIF($C$5:$AG$5,$BF$11)+COUNTIF($C$9:$AE$9,$BF$11)+COUNTIF($C$13:$AG$13,$BF$11)+COUNTIF($C$17:$AF$17,$BF$11)+COUNTIF($C$21:$AG$21,$BF$11)+COUNTIF($C$25:$AF$25,$BF$11)</f>
        <v>0</v>
      </c>
      <c r="AV36" s="132"/>
      <c r="AW36" s="132"/>
    </row>
    <row r="37" spans="1:49" s="99" customFormat="1" ht="15" customHeight="1">
      <c r="A37" s="246"/>
      <c r="B37" s="64" t="s">
        <v>13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64"/>
      <c r="AH37" s="103">
        <f t="shared" si="19"/>
        <v>0</v>
      </c>
      <c r="AI37" s="244"/>
      <c r="AJ37" s="39"/>
      <c r="AK37" s="137"/>
      <c r="AL37" s="138"/>
      <c r="AM37" s="134"/>
      <c r="AN37" s="134"/>
      <c r="AO37" s="356"/>
      <c r="AP37" s="238" t="s">
        <v>108</v>
      </c>
      <c r="AQ37" s="243">
        <f>COUNTIF($C$5:$AG$5,$BF$12)+COUNTIF($C$9:$AE$9,$BF$12)+COUNTIF($C$13:$AG$13,$BF$12)+COUNTIF($C$17:$AF$17,$BF$12)+COUNTIF($C$21:$AG$21,$BF$12)+COUNTIF($C$25:$AF$25,$BF$12)+COUNTIF($C$29:$AG$29,$BF$12)+COUNTIF($C$33:$AG$33,$BF$12)+COUNTIF($C$37:$AF$37,$BF$12)+COUNTIF($C$41:$AG$41,$BF$12)+COUNTIF($C$45:$AF$45,$BF$12)+COUNTIF($C$49:$AG$49,$BF$12)</f>
        <v>0</v>
      </c>
      <c r="AR37" s="134"/>
      <c r="AS37" s="399"/>
      <c r="AT37" s="397" t="s">
        <v>111</v>
      </c>
      <c r="AU37" s="394">
        <f>COUNTIF($C$29:$AG$29,$BF$11)+COUNTIF($C$33:$AG$33,$BF$11)+COUNTIF($C$37:$AF$37,$BF$11)+COUNTIF($C$41:$AG$41,$BF$11)+COUNTIF($C$45:$AF$45,$BF$11)+COUNTIF($C$49:$AG$49,$BF$11)</f>
        <v>0</v>
      </c>
      <c r="AV37" s="132"/>
      <c r="AW37" s="132"/>
    </row>
    <row r="38" spans="1:49" s="99" customFormat="1" ht="15" customHeight="1">
      <c r="A38" s="247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07"/>
      <c r="AI38" s="244"/>
      <c r="AJ38" s="39"/>
      <c r="AK38" s="132"/>
      <c r="AL38" s="132"/>
      <c r="AM38" s="132"/>
      <c r="AN38" s="132"/>
      <c r="AO38" s="132"/>
      <c r="AP38" s="213"/>
      <c r="AQ38" s="212"/>
      <c r="AR38" s="134"/>
      <c r="AS38" s="134"/>
      <c r="AT38" s="135"/>
      <c r="AU38" s="136"/>
      <c r="AV38" s="132"/>
      <c r="AW38" s="132"/>
    </row>
    <row r="39" spans="1:49" s="99" customFormat="1" ht="15" customHeight="1">
      <c r="A39" s="245" t="s">
        <v>10</v>
      </c>
      <c r="B39" s="13"/>
      <c r="C39" s="27">
        <f>IF(AND(MONTH(DATE($A$1,10,1))=MONTH(DATE($A$1,10,1)),ROW()=39),DATE($A$1,10,COLUMN()-2),"")</f>
        <v>45566</v>
      </c>
      <c r="D39" s="27">
        <f t="shared" ref="D39:AG39" si="27">IF(AND(MONTH(DATE($A$1,10,1))=MONTH(DATE($A$1,10,1)),ROW()=39),DATE($A$1,10,COLUMN()-2),"")</f>
        <v>45567</v>
      </c>
      <c r="E39" s="27">
        <f t="shared" si="27"/>
        <v>45568</v>
      </c>
      <c r="F39" s="27">
        <f t="shared" si="27"/>
        <v>45569</v>
      </c>
      <c r="G39" s="27">
        <f t="shared" si="27"/>
        <v>45570</v>
      </c>
      <c r="H39" s="27">
        <f t="shared" si="27"/>
        <v>45571</v>
      </c>
      <c r="I39" s="27">
        <f t="shared" si="27"/>
        <v>45572</v>
      </c>
      <c r="J39" s="27">
        <f t="shared" si="27"/>
        <v>45573</v>
      </c>
      <c r="K39" s="27">
        <f t="shared" si="27"/>
        <v>45574</v>
      </c>
      <c r="L39" s="27">
        <f t="shared" si="27"/>
        <v>45575</v>
      </c>
      <c r="M39" s="27">
        <f t="shared" si="27"/>
        <v>45576</v>
      </c>
      <c r="N39" s="27">
        <f t="shared" si="27"/>
        <v>45577</v>
      </c>
      <c r="O39" s="27">
        <f t="shared" si="27"/>
        <v>45578</v>
      </c>
      <c r="P39" s="27">
        <f t="shared" si="27"/>
        <v>45579</v>
      </c>
      <c r="Q39" s="27">
        <f t="shared" si="27"/>
        <v>45580</v>
      </c>
      <c r="R39" s="27">
        <f t="shared" si="27"/>
        <v>45581</v>
      </c>
      <c r="S39" s="27">
        <f t="shared" si="27"/>
        <v>45582</v>
      </c>
      <c r="T39" s="27">
        <f t="shared" si="27"/>
        <v>45583</v>
      </c>
      <c r="U39" s="27">
        <f t="shared" si="27"/>
        <v>45584</v>
      </c>
      <c r="V39" s="27">
        <f t="shared" si="27"/>
        <v>45585</v>
      </c>
      <c r="W39" s="27">
        <f t="shared" si="27"/>
        <v>45586</v>
      </c>
      <c r="X39" s="27">
        <f t="shared" si="27"/>
        <v>45587</v>
      </c>
      <c r="Y39" s="27">
        <f t="shared" si="27"/>
        <v>45588</v>
      </c>
      <c r="Z39" s="27">
        <f t="shared" si="27"/>
        <v>45589</v>
      </c>
      <c r="AA39" s="27">
        <f t="shared" si="27"/>
        <v>45590</v>
      </c>
      <c r="AB39" s="27">
        <f t="shared" si="27"/>
        <v>45591</v>
      </c>
      <c r="AC39" s="27">
        <f t="shared" si="27"/>
        <v>45592</v>
      </c>
      <c r="AD39" s="27">
        <f t="shared" si="27"/>
        <v>45593</v>
      </c>
      <c r="AE39" s="27">
        <f t="shared" si="27"/>
        <v>45594</v>
      </c>
      <c r="AF39" s="27">
        <f t="shared" si="27"/>
        <v>45595</v>
      </c>
      <c r="AG39" s="27">
        <f t="shared" si="27"/>
        <v>45596</v>
      </c>
      <c r="AH39" s="101"/>
      <c r="AI39" s="244"/>
      <c r="AJ39" s="39"/>
      <c r="AK39" s="132"/>
      <c r="AL39" s="132"/>
      <c r="AM39" s="132"/>
      <c r="AN39" s="132"/>
      <c r="AO39" s="132"/>
      <c r="AP39" s="213"/>
      <c r="AQ39" s="212"/>
      <c r="AR39" s="134"/>
      <c r="AS39" s="173" t="s">
        <v>114</v>
      </c>
      <c r="AT39" s="396" t="s">
        <v>1</v>
      </c>
      <c r="AU39" s="395">
        <f ca="1">IF(AO8-AP8=AO8,1,0)</f>
        <v>1</v>
      </c>
      <c r="AV39" s="395" t="b">
        <f ca="1">$AU$39&gt;0</f>
        <v>1</v>
      </c>
      <c r="AW39" s="132"/>
    </row>
    <row r="40" spans="1:49" s="99" customFormat="1" ht="15" customHeight="1">
      <c r="A40" s="246"/>
      <c r="B40" s="68" t="s">
        <v>15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02">
        <f t="shared" si="19"/>
        <v>0</v>
      </c>
      <c r="AI40" s="244"/>
      <c r="AJ40" s="39"/>
      <c r="AR40" s="134"/>
      <c r="AS40" s="134"/>
      <c r="AT40" s="396" t="s">
        <v>2</v>
      </c>
      <c r="AU40" s="395">
        <f t="shared" ref="AU40:AU50" ca="1" si="28">IF(AO9-AP9=AO9,1,0)</f>
        <v>1</v>
      </c>
      <c r="AV40" s="395" t="b">
        <f ca="1">$AU$40&gt;0</f>
        <v>1</v>
      </c>
      <c r="AW40" s="132"/>
    </row>
    <row r="41" spans="1:49" s="99" customFormat="1" ht="15" customHeight="1">
      <c r="A41" s="246"/>
      <c r="B41" s="64" t="s">
        <v>13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03">
        <f t="shared" si="19"/>
        <v>0</v>
      </c>
      <c r="AI41" s="244"/>
      <c r="AJ41" s="39"/>
      <c r="AR41" s="159"/>
      <c r="AS41" s="159"/>
      <c r="AT41" s="396" t="s">
        <v>3</v>
      </c>
      <c r="AU41" s="395">
        <f t="shared" ca="1" si="28"/>
        <v>1</v>
      </c>
      <c r="AV41" s="395" t="b">
        <f ca="1">$AU$41&gt;0</f>
        <v>1</v>
      </c>
      <c r="AW41" s="132"/>
    </row>
    <row r="42" spans="1:49" s="99" customFormat="1" ht="15" customHeight="1">
      <c r="A42" s="247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07"/>
      <c r="AI42" s="244"/>
      <c r="AJ42" s="39"/>
      <c r="AQ42" s="168"/>
      <c r="AR42" s="168"/>
      <c r="AS42" s="168"/>
      <c r="AT42" s="396" t="s">
        <v>4</v>
      </c>
      <c r="AU42" s="395">
        <f t="shared" ca="1" si="28"/>
        <v>1</v>
      </c>
      <c r="AV42" s="395" t="b">
        <f ca="1">$AU$42&gt;0</f>
        <v>1</v>
      </c>
      <c r="AW42" s="132"/>
    </row>
    <row r="43" spans="1:49" s="99" customFormat="1" ht="15" customHeight="1">
      <c r="A43" s="245" t="s">
        <v>11</v>
      </c>
      <c r="B43" s="13"/>
      <c r="C43" s="27">
        <f>IF(AND(MONTH(DATE($A$1,11,1))=MONTH(DATE($A$1,11,1)),ROW()=43),DATE($A$1,11,COLUMN()-2),"")</f>
        <v>45597</v>
      </c>
      <c r="D43" s="27">
        <f t="shared" ref="D43:AF43" si="29">IF(AND(MONTH(DATE($A$1,11,1))=MONTH(DATE($A$1,11,1)),ROW()=43),DATE($A$1,11,COLUMN()-2),"")</f>
        <v>45598</v>
      </c>
      <c r="E43" s="27">
        <f t="shared" si="29"/>
        <v>45599</v>
      </c>
      <c r="F43" s="27">
        <f t="shared" si="29"/>
        <v>45600</v>
      </c>
      <c r="G43" s="27">
        <f t="shared" si="29"/>
        <v>45601</v>
      </c>
      <c r="H43" s="27">
        <f t="shared" si="29"/>
        <v>45602</v>
      </c>
      <c r="I43" s="27">
        <f t="shared" si="29"/>
        <v>45603</v>
      </c>
      <c r="J43" s="27">
        <f t="shared" si="29"/>
        <v>45604</v>
      </c>
      <c r="K43" s="27">
        <f t="shared" si="29"/>
        <v>45605</v>
      </c>
      <c r="L43" s="27">
        <f t="shared" si="29"/>
        <v>45606</v>
      </c>
      <c r="M43" s="27">
        <f t="shared" si="29"/>
        <v>45607</v>
      </c>
      <c r="N43" s="27">
        <f t="shared" si="29"/>
        <v>45608</v>
      </c>
      <c r="O43" s="27">
        <f t="shared" si="29"/>
        <v>45609</v>
      </c>
      <c r="P43" s="27">
        <f t="shared" si="29"/>
        <v>45610</v>
      </c>
      <c r="Q43" s="27">
        <f t="shared" si="29"/>
        <v>45611</v>
      </c>
      <c r="R43" s="27">
        <f t="shared" si="29"/>
        <v>45612</v>
      </c>
      <c r="S43" s="27">
        <f t="shared" si="29"/>
        <v>45613</v>
      </c>
      <c r="T43" s="27">
        <f t="shared" si="29"/>
        <v>45614</v>
      </c>
      <c r="U43" s="27">
        <f t="shared" si="29"/>
        <v>45615</v>
      </c>
      <c r="V43" s="27">
        <f t="shared" si="29"/>
        <v>45616</v>
      </c>
      <c r="W43" s="27">
        <f t="shared" si="29"/>
        <v>45617</v>
      </c>
      <c r="X43" s="27">
        <f t="shared" si="29"/>
        <v>45618</v>
      </c>
      <c r="Y43" s="27">
        <f t="shared" si="29"/>
        <v>45619</v>
      </c>
      <c r="Z43" s="27">
        <f t="shared" si="29"/>
        <v>45620</v>
      </c>
      <c r="AA43" s="27">
        <f t="shared" si="29"/>
        <v>45621</v>
      </c>
      <c r="AB43" s="27">
        <f t="shared" si="29"/>
        <v>45622</v>
      </c>
      <c r="AC43" s="27">
        <f t="shared" si="29"/>
        <v>45623</v>
      </c>
      <c r="AD43" s="27">
        <f t="shared" si="29"/>
        <v>45624</v>
      </c>
      <c r="AE43" s="27">
        <f t="shared" si="29"/>
        <v>45625</v>
      </c>
      <c r="AF43" s="27">
        <f t="shared" si="29"/>
        <v>45626</v>
      </c>
      <c r="AG43" s="13"/>
      <c r="AH43" s="101"/>
      <c r="AI43" s="244"/>
      <c r="AJ43" s="39"/>
      <c r="AP43" s="213"/>
      <c r="AQ43" s="131"/>
      <c r="AR43" s="134"/>
      <c r="AS43" s="205"/>
      <c r="AT43" s="396" t="s">
        <v>5</v>
      </c>
      <c r="AU43" s="395">
        <f t="shared" ca="1" si="28"/>
        <v>1</v>
      </c>
      <c r="AV43" s="395" t="b">
        <f ca="1">$AU$43&gt;0</f>
        <v>1</v>
      </c>
    </row>
    <row r="44" spans="1:49" s="99" customFormat="1">
      <c r="A44" s="246"/>
      <c r="B44" s="68" t="s">
        <v>15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68"/>
      <c r="AH44" s="102">
        <f t="shared" si="19"/>
        <v>0</v>
      </c>
      <c r="AI44" s="244"/>
      <c r="AJ44" s="39"/>
      <c r="AM44" s="211"/>
      <c r="AN44" s="136"/>
      <c r="AO44" s="140"/>
      <c r="AR44" s="140"/>
      <c r="AT44" s="396" t="s">
        <v>6</v>
      </c>
      <c r="AU44" s="395" t="e">
        <f t="shared" si="28"/>
        <v>#VALUE!</v>
      </c>
      <c r="AV44" s="395" t="e">
        <f>$AU$44&gt;0</f>
        <v>#VALUE!</v>
      </c>
    </row>
    <row r="45" spans="1:49" s="99" customFormat="1">
      <c r="A45" s="246"/>
      <c r="B45" s="64" t="s">
        <v>13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64"/>
      <c r="AH45" s="103">
        <f t="shared" si="19"/>
        <v>0</v>
      </c>
      <c r="AI45" s="244"/>
      <c r="AJ45" s="39"/>
      <c r="AT45" s="396" t="s">
        <v>7</v>
      </c>
      <c r="AU45" s="395" t="e">
        <f t="shared" si="28"/>
        <v>#VALUE!</v>
      </c>
      <c r="AV45" s="395" t="e">
        <f>$AU$45&gt;0</f>
        <v>#VALUE!</v>
      </c>
    </row>
    <row r="46" spans="1:49" s="99" customFormat="1">
      <c r="A46" s="247"/>
      <c r="B46" s="4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07"/>
      <c r="AI46" s="244"/>
      <c r="AJ46" s="39"/>
      <c r="AM46" s="249" t="s">
        <v>45</v>
      </c>
      <c r="AN46" s="250"/>
      <c r="AO46" s="250"/>
      <c r="AP46" s="250"/>
      <c r="AQ46" s="250"/>
      <c r="AR46" s="251"/>
      <c r="AT46" s="396" t="s">
        <v>8</v>
      </c>
      <c r="AU46" s="395" t="e">
        <f t="shared" si="28"/>
        <v>#VALUE!</v>
      </c>
      <c r="AV46" s="395" t="e">
        <f>$AU$46&gt;0</f>
        <v>#VALUE!</v>
      </c>
    </row>
    <row r="47" spans="1:49" s="99" customFormat="1">
      <c r="A47" s="245" t="s">
        <v>12</v>
      </c>
      <c r="B47" s="13"/>
      <c r="C47" s="27">
        <f>IF(AND(MONTH(DATE($A$1,12,1))=MONTH(DATE($A$1,12,1)),ROW()=47),DATE($A$1,12,COLUMN()-2),"")</f>
        <v>45627</v>
      </c>
      <c r="D47" s="27">
        <f t="shared" ref="D47:AG47" si="30">IF(AND(MONTH(DATE($A$1,12,1))=MONTH(DATE($A$1,12,1)),ROW()=47),DATE($A$1,12,COLUMN()-2),"")</f>
        <v>45628</v>
      </c>
      <c r="E47" s="27">
        <f t="shared" si="30"/>
        <v>45629</v>
      </c>
      <c r="F47" s="27">
        <f t="shared" si="30"/>
        <v>45630</v>
      </c>
      <c r="G47" s="27">
        <f t="shared" si="30"/>
        <v>45631</v>
      </c>
      <c r="H47" s="27">
        <f t="shared" si="30"/>
        <v>45632</v>
      </c>
      <c r="I47" s="27">
        <f t="shared" si="30"/>
        <v>45633</v>
      </c>
      <c r="J47" s="27">
        <f t="shared" si="30"/>
        <v>45634</v>
      </c>
      <c r="K47" s="27">
        <f t="shared" si="30"/>
        <v>45635</v>
      </c>
      <c r="L47" s="27">
        <f t="shared" si="30"/>
        <v>45636</v>
      </c>
      <c r="M47" s="27">
        <f t="shared" si="30"/>
        <v>45637</v>
      </c>
      <c r="N47" s="27">
        <f t="shared" si="30"/>
        <v>45638</v>
      </c>
      <c r="O47" s="27">
        <f t="shared" si="30"/>
        <v>45639</v>
      </c>
      <c r="P47" s="27">
        <f t="shared" si="30"/>
        <v>45640</v>
      </c>
      <c r="Q47" s="27">
        <f t="shared" si="30"/>
        <v>45641</v>
      </c>
      <c r="R47" s="27">
        <f t="shared" si="30"/>
        <v>45642</v>
      </c>
      <c r="S47" s="27">
        <f t="shared" si="30"/>
        <v>45643</v>
      </c>
      <c r="T47" s="27">
        <f t="shared" si="30"/>
        <v>45644</v>
      </c>
      <c r="U47" s="27">
        <f t="shared" si="30"/>
        <v>45645</v>
      </c>
      <c r="V47" s="27">
        <f t="shared" si="30"/>
        <v>45646</v>
      </c>
      <c r="W47" s="27">
        <f t="shared" si="30"/>
        <v>45647</v>
      </c>
      <c r="X47" s="27">
        <f t="shared" si="30"/>
        <v>45648</v>
      </c>
      <c r="Y47" s="27">
        <f t="shared" si="30"/>
        <v>45649</v>
      </c>
      <c r="Z47" s="27">
        <f t="shared" si="30"/>
        <v>45650</v>
      </c>
      <c r="AA47" s="27">
        <f t="shared" si="30"/>
        <v>45651</v>
      </c>
      <c r="AB47" s="27">
        <f t="shared" si="30"/>
        <v>45652</v>
      </c>
      <c r="AC47" s="27">
        <f t="shared" si="30"/>
        <v>45653</v>
      </c>
      <c r="AD47" s="27">
        <f t="shared" si="30"/>
        <v>45654</v>
      </c>
      <c r="AE47" s="27">
        <f t="shared" si="30"/>
        <v>45655</v>
      </c>
      <c r="AF47" s="27">
        <f t="shared" si="30"/>
        <v>45656</v>
      </c>
      <c r="AG47" s="27">
        <f t="shared" si="30"/>
        <v>45657</v>
      </c>
      <c r="AH47" s="108"/>
      <c r="AI47" s="244"/>
      <c r="AJ47" s="39"/>
      <c r="AM47" s="252"/>
      <c r="AN47" s="253"/>
      <c r="AO47" s="253"/>
      <c r="AP47" s="253"/>
      <c r="AQ47" s="253"/>
      <c r="AR47" s="254"/>
      <c r="AT47" s="396" t="s">
        <v>9</v>
      </c>
      <c r="AU47" s="395" t="e">
        <f t="shared" si="28"/>
        <v>#VALUE!</v>
      </c>
      <c r="AV47" s="395" t="e">
        <f>$AU$47&gt;0</f>
        <v>#VALUE!</v>
      </c>
    </row>
    <row r="48" spans="1:49" s="99" customFormat="1">
      <c r="A48" s="246"/>
      <c r="B48" s="68" t="s">
        <v>15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02">
        <f t="shared" si="19"/>
        <v>0</v>
      </c>
      <c r="AI48" s="244"/>
      <c r="AJ48" s="39"/>
      <c r="AM48" s="255"/>
      <c r="AN48" s="256"/>
      <c r="AO48" s="256"/>
      <c r="AP48" s="256"/>
      <c r="AQ48" s="256"/>
      <c r="AR48" s="257"/>
      <c r="AT48" s="396" t="s">
        <v>10</v>
      </c>
      <c r="AU48" s="395" t="e">
        <f t="shared" si="28"/>
        <v>#VALUE!</v>
      </c>
      <c r="AV48" s="395" t="e">
        <f>$AU$48&gt;0</f>
        <v>#VALUE!</v>
      </c>
    </row>
    <row r="49" spans="1:49" s="99" customFormat="1">
      <c r="A49" s="246"/>
      <c r="B49" s="65" t="s">
        <v>13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03">
        <f t="shared" si="19"/>
        <v>0</v>
      </c>
      <c r="AI49" s="244"/>
      <c r="AJ49" s="39"/>
      <c r="AT49" s="396" t="s">
        <v>11</v>
      </c>
      <c r="AU49" s="395" t="e">
        <f t="shared" si="28"/>
        <v>#VALUE!</v>
      </c>
      <c r="AV49" s="395" t="e">
        <f>$AU$49&gt;0</f>
        <v>#VALUE!</v>
      </c>
    </row>
    <row r="50" spans="1:49" s="99" customFormat="1">
      <c r="A50" s="24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109"/>
      <c r="AI50" s="244"/>
      <c r="AJ50" s="39"/>
      <c r="AT50" s="396" t="s">
        <v>12</v>
      </c>
      <c r="AU50" s="395" t="e">
        <f t="shared" si="28"/>
        <v>#VALUE!</v>
      </c>
      <c r="AV50" s="395" t="e">
        <f>$AU$50&gt;0</f>
        <v>#VALUE!</v>
      </c>
    </row>
    <row r="51" spans="1:49" hidden="1">
      <c r="AV51" s="248"/>
      <c r="AW51" s="248"/>
    </row>
  </sheetData>
  <sheetProtection formatColumns="0" selectLockedCells="1"/>
  <mergeCells count="85">
    <mergeCell ref="A47:A50"/>
    <mergeCell ref="AW7:AZ7"/>
    <mergeCell ref="AW8:AZ8"/>
    <mergeCell ref="AW9:AZ9"/>
    <mergeCell ref="AW10:AZ10"/>
    <mergeCell ref="AP22:AR22"/>
    <mergeCell ref="AK25:AK26"/>
    <mergeCell ref="AK29:AK30"/>
    <mergeCell ref="AM22:AO22"/>
    <mergeCell ref="AU18:AV18"/>
    <mergeCell ref="AU22:AV22"/>
    <mergeCell ref="AW17:AZ17"/>
    <mergeCell ref="AW23:AZ23"/>
    <mergeCell ref="AW24:AZ24"/>
    <mergeCell ref="AM8:AM19"/>
    <mergeCell ref="AU17:AV17"/>
    <mergeCell ref="AM3:AR3"/>
    <mergeCell ref="AU7:AV7"/>
    <mergeCell ref="AW13:AZ13"/>
    <mergeCell ref="AW6:AZ6"/>
    <mergeCell ref="AU16:AV16"/>
    <mergeCell ref="AU15:AV15"/>
    <mergeCell ref="AW5:AZ5"/>
    <mergeCell ref="AW11:AZ11"/>
    <mergeCell ref="AU5:AV5"/>
    <mergeCell ref="AW12:AZ12"/>
    <mergeCell ref="AW14:AZ14"/>
    <mergeCell ref="AW16:AZ16"/>
    <mergeCell ref="AU8:AV8"/>
    <mergeCell ref="AU14:AV14"/>
    <mergeCell ref="AU6:AV6"/>
    <mergeCell ref="AU13:AV13"/>
    <mergeCell ref="A1:A2"/>
    <mergeCell ref="AH1:AH2"/>
    <mergeCell ref="A39:A42"/>
    <mergeCell ref="A3:A6"/>
    <mergeCell ref="A7:A10"/>
    <mergeCell ref="A11:A14"/>
    <mergeCell ref="A15:A18"/>
    <mergeCell ref="A43:A46"/>
    <mergeCell ref="A19:A22"/>
    <mergeCell ref="A23:A26"/>
    <mergeCell ref="A27:A30"/>
    <mergeCell ref="A31:A34"/>
    <mergeCell ref="A35:A38"/>
    <mergeCell ref="AV51:AW51"/>
    <mergeCell ref="AU25:AV25"/>
    <mergeCell ref="AU26:AV26"/>
    <mergeCell ref="AU27:AV27"/>
    <mergeCell ref="AU19:AV19"/>
    <mergeCell ref="AU20:AV20"/>
    <mergeCell ref="AU21:AV21"/>
    <mergeCell ref="AW27:AZ27"/>
    <mergeCell ref="AW19:AZ19"/>
    <mergeCell ref="AW20:AZ20"/>
    <mergeCell ref="AW21:AZ21"/>
    <mergeCell ref="AW22:AZ22"/>
    <mergeCell ref="AW25:AZ25"/>
    <mergeCell ref="AW26:AZ26"/>
    <mergeCell ref="AM46:AR48"/>
    <mergeCell ref="AW4:AZ4"/>
    <mergeCell ref="AU1:BC2"/>
    <mergeCell ref="AU3:AV3"/>
    <mergeCell ref="AW3:AZ3"/>
    <mergeCell ref="AU4:AV4"/>
    <mergeCell ref="AU24:AV24"/>
    <mergeCell ref="AU23:AV23"/>
    <mergeCell ref="AW18:AZ18"/>
    <mergeCell ref="AU10:AV10"/>
    <mergeCell ref="AU11:AV11"/>
    <mergeCell ref="AU12:AV12"/>
    <mergeCell ref="AU9:AV9"/>
    <mergeCell ref="AW15:AZ15"/>
    <mergeCell ref="AM5:AM7"/>
    <mergeCell ref="AO35:AO37"/>
    <mergeCell ref="BE3:BF3"/>
    <mergeCell ref="BR1:BT2"/>
    <mergeCell ref="AU29:AV29"/>
    <mergeCell ref="AW29:AZ29"/>
    <mergeCell ref="BI1:BN2"/>
    <mergeCell ref="BE16:BF16"/>
    <mergeCell ref="BE17:BE19"/>
    <mergeCell ref="BE20:BE22"/>
    <mergeCell ref="BE23:BE25"/>
    <mergeCell ref="BE4:BF4"/>
  </mergeCells>
  <phoneticPr fontId="12" type="noConversion"/>
  <conditionalFormatting sqref="BD14 BP14:BQ14 BO13 BK7:BK23">
    <cfRule type="cellIs" dxfId="9" priority="94" operator="greaterThan">
      <formula>0</formula>
    </cfRule>
  </conditionalFormatting>
  <conditionalFormatting sqref="C3:AG3 C7:AE7 C11:AG11 C15:AF15 C19:AG19 C23:AF23 C27:AG27 C31:AG31 C35:AF35 C39:AG39 C43:AF43 C47:AG47">
    <cfRule type="expression" dxfId="8" priority="92">
      <formula>WEEKDAY(C3)=7</formula>
    </cfRule>
    <cfRule type="expression" dxfId="7" priority="93">
      <formula>WEEKDAY(C3)=1</formula>
    </cfRule>
  </conditionalFormatting>
  <conditionalFormatting sqref="AE7">
    <cfRule type="expression" dxfId="6" priority="1">
      <formula>AND($AE$7&lt;&gt;"",COUNTIF($BC$4:$BC$25,AE7)&gt;0)</formula>
    </cfRule>
  </conditionalFormatting>
  <conditionalFormatting sqref="C3:AG3 C7:AD7 C11:AG11 C15:AF15 C19:AG19 C23:AF23 C27:AG27 C31:AG31 C35:AF35 C39:AG39 C43:AF43 C47:AG47">
    <cfRule type="expression" dxfId="5" priority="91">
      <formula>COUNTIF($BC$4:$BC$25,C3)&gt;0</formula>
    </cfRule>
  </conditionalFormatting>
  <dataValidations count="14">
    <dataValidation type="custom" allowBlank="1" showErrorMessage="1" errorTitle="Solde vide" error="Plus de HE disponible." sqref="C20:AG20" xr:uid="{C2308CE4-4603-4B30-9C6A-3096749E55FD}">
      <formula1>$AU$43&gt;0</formula1>
    </dataValidation>
    <dataValidation type="custom" allowBlank="1" showInputMessage="1" showErrorMessage="1" sqref="D4:AG4" xr:uid="{E347F390-0B09-42C6-A5B8-2CADBCC6011C}">
      <formula1>$AU$39&gt;0</formula1>
    </dataValidation>
    <dataValidation type="custom" allowBlank="1" showErrorMessage="1" errorTitle="Solde vide ou date dépassée" error="Plus de VA-1 disponible ou date de prise dépassée." sqref="C18:AF18 C22:AG22 D6:AG6 C10:AE10 C14:AG14" xr:uid="{3F7E06A1-865C-434F-9451-4B5E6F45BA07}">
      <formula1>AND(OFFSET(C6,-3,0)&lt;=$AW$29,$AM$30&gt;=0,$AN$32&gt;=0,$AO$32&gt;=0)</formula1>
    </dataValidation>
    <dataValidation type="custom" allowBlank="1" showErrorMessage="1" errorTitle="Solde vide" error="Plus de VA disponible." sqref="C49:AG49 C33:AG33 D5:AG5 C9:AE9 C13:AG13 C17:AF17 C21:AG21 C25:AF25 C29:AG29 C37:AF37 C45:AF45 C41:AG41" xr:uid="{070B3CE7-21E0-407B-BE32-40E4B6BF02E4}">
      <formula1>AND($AP$30&gt;=0,$AQ$32&gt;=0,$AR$32&gt;=0,$AU$36&lt;=2,$AU$37&lt;=2,OR(C5&lt;&gt;$BF$11,C5&lt;&gt;OFFSET(C5, 0, -1)))</formula1>
    </dataValidation>
    <dataValidation type="custom" allowBlank="1" showErrorMessage="1" sqref="C8:AE8" xr:uid="{FBC0AEC3-6404-452A-BD6F-8AED9D79FFCA}">
      <formula1>$AU$40&gt;0</formula1>
    </dataValidation>
    <dataValidation type="custom" allowBlank="1" showErrorMessage="1" sqref="C12:AG12" xr:uid="{B1D17154-FAE6-4AD4-A110-CD098C8BEB90}">
      <formula1>$AU$41&gt;0</formula1>
    </dataValidation>
    <dataValidation type="custom" allowBlank="1" showErrorMessage="1" sqref="C16:AF16" xr:uid="{0293F59E-9272-4ACD-BB9B-4726E0FA2951}">
      <formula1>$AU$42&gt;0</formula1>
    </dataValidation>
    <dataValidation type="custom" allowBlank="1" showErrorMessage="1" sqref="C24:AF24" xr:uid="{C129885D-ED1C-4A6C-88FA-E073F31C0B44}">
      <formula1>$AU$44&gt;0</formula1>
    </dataValidation>
    <dataValidation type="custom" allowBlank="1" showErrorMessage="1" sqref="C28:AG28" xr:uid="{64727808-401A-4149-89AD-B53F019D3D14}">
      <formula1>$AU$45&gt;0</formula1>
    </dataValidation>
    <dataValidation type="custom" allowBlank="1" showErrorMessage="1" sqref="C32:AG32" xr:uid="{71C61163-E13B-4861-A8C2-A5421BA8D9C8}">
      <formula1>$AU$46&gt;0</formula1>
    </dataValidation>
    <dataValidation type="custom" allowBlank="1" showErrorMessage="1" sqref="C36:AF36" xr:uid="{CC8C2255-C2B5-4573-BE13-55477191F6ED}">
      <formula1>$AU$47&gt;0</formula1>
    </dataValidation>
    <dataValidation type="custom" allowBlank="1" showErrorMessage="1" sqref="C40:AG40" xr:uid="{259EBE0B-CDF7-4A74-BCA5-05073C224002}">
      <formula1>$AU$48&gt;0</formula1>
    </dataValidation>
    <dataValidation type="custom" allowBlank="1" showErrorMessage="1" sqref="C44:AF44" xr:uid="{882D869F-D17B-4B5E-93D4-0B809F72B641}">
      <formula1>$AU$49&gt;0</formula1>
    </dataValidation>
    <dataValidation type="custom" allowBlank="1" showErrorMessage="1" sqref="C48:AG48" xr:uid="{C52AB1A9-214F-4114-BEE5-FF03B167F22C}">
      <formula1>$AU$50&gt;0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725D-A76B-4CDE-BA31-6EA41B634B1E}">
  <dimension ref="A1:CN70"/>
  <sheetViews>
    <sheetView zoomScale="68" zoomScaleNormal="68" workbookViewId="0">
      <selection activeCell="AM43" sqref="AM43"/>
    </sheetView>
  </sheetViews>
  <sheetFormatPr baseColWidth="10" defaultColWidth="8.5703125" defaultRowHeight="15" customHeight="1" zeroHeight="1"/>
  <cols>
    <col min="1" max="1" width="13.28515625" style="39" bestFit="1" customWidth="1"/>
    <col min="2" max="2" width="8.42578125" style="39" customWidth="1"/>
    <col min="3" max="23" width="6.7109375" style="39" customWidth="1"/>
    <col min="24" max="24" width="6.85546875" style="39" customWidth="1"/>
    <col min="25" max="33" width="6.7109375" style="39" customWidth="1"/>
    <col min="34" max="34" width="9.28515625" style="39" bestFit="1" customWidth="1"/>
    <col min="35" max="35" width="3.7109375" style="12" customWidth="1"/>
    <col min="36" max="36" width="11" style="99" customWidth="1"/>
    <col min="37" max="37" width="9.85546875" style="99" bestFit="1" customWidth="1"/>
    <col min="38" max="38" width="10.85546875" style="99" bestFit="1" customWidth="1"/>
    <col min="39" max="39" width="12.140625" style="99" bestFit="1" customWidth="1"/>
    <col min="40" max="40" width="15.42578125" style="99" bestFit="1" customWidth="1"/>
    <col min="41" max="41" width="10.28515625" style="99" customWidth="1"/>
    <col min="42" max="42" width="13.5703125" style="99" bestFit="1" customWidth="1"/>
    <col min="43" max="43" width="16.7109375" style="99" bestFit="1" customWidth="1"/>
    <col min="44" max="44" width="15" style="99" customWidth="1"/>
    <col min="45" max="45" width="16" style="99" bestFit="1" customWidth="1"/>
    <col min="46" max="46" width="20.42578125" style="99" customWidth="1"/>
    <col min="47" max="47" width="7" style="141" customWidth="1"/>
    <col min="48" max="48" width="13.42578125" style="141" customWidth="1"/>
    <col min="49" max="50" width="8.85546875" style="45" customWidth="1"/>
    <col min="51" max="51" width="9.42578125" style="45" customWidth="1"/>
    <col min="52" max="52" width="16.7109375" style="45" customWidth="1"/>
    <col min="53" max="53" width="29.140625" style="45" customWidth="1"/>
    <col min="54" max="54" width="30.28515625" style="45" customWidth="1"/>
    <col min="55" max="55" width="7.28515625" style="45" customWidth="1"/>
    <col min="56" max="56" width="21.7109375" style="45" customWidth="1"/>
    <col min="57" max="57" width="8.85546875" style="39" customWidth="1"/>
    <col min="58" max="58" width="7.28515625" style="39" customWidth="1"/>
    <col min="59" max="59" width="7.140625" style="39" customWidth="1"/>
    <col min="60" max="60" width="19.42578125" style="39" bestFit="1" customWidth="1"/>
    <col min="61" max="68" width="11.42578125" style="39" customWidth="1"/>
    <col min="69" max="69" width="12.140625" style="39" bestFit="1" customWidth="1"/>
    <col min="70" max="70" width="13.28515625" style="39" customWidth="1"/>
    <col min="71" max="71" width="28.28515625" style="39" customWidth="1"/>
    <col min="72" max="73" width="8.5703125" style="39" customWidth="1"/>
    <col min="74" max="16384" width="8.5703125" style="39"/>
  </cols>
  <sheetData>
    <row r="1" spans="1:92" ht="20.25" customHeight="1">
      <c r="A1" s="301" t="s">
        <v>80</v>
      </c>
      <c r="B1" s="45"/>
      <c r="C1" s="45"/>
      <c r="AH1" s="264" t="s">
        <v>16</v>
      </c>
      <c r="AI1" s="39"/>
      <c r="AJ1" s="39"/>
      <c r="AK1" s="39"/>
      <c r="AL1" s="39"/>
      <c r="AM1" s="39"/>
      <c r="AN1" s="39"/>
      <c r="AO1" s="39"/>
      <c r="AP1" s="91"/>
      <c r="AQ1" s="39"/>
      <c r="AR1" s="39"/>
      <c r="AS1" s="39"/>
      <c r="AT1" s="303" t="s">
        <v>73</v>
      </c>
      <c r="AU1" s="304"/>
      <c r="AV1" s="304"/>
      <c r="AW1" s="304"/>
      <c r="AX1" s="304"/>
      <c r="AY1" s="304"/>
      <c r="AZ1" s="304"/>
      <c r="BA1" s="304"/>
      <c r="BB1" s="305"/>
      <c r="BC1" s="97"/>
      <c r="BD1" s="97"/>
      <c r="BH1" s="309" t="s">
        <v>40</v>
      </c>
      <c r="BI1" s="310"/>
      <c r="BJ1" s="310"/>
      <c r="BK1" s="310"/>
      <c r="BL1" s="310"/>
      <c r="BM1" s="311"/>
      <c r="BN1" s="97"/>
      <c r="BO1" s="97"/>
      <c r="BP1" s="171"/>
      <c r="BQ1" s="315" t="s">
        <v>78</v>
      </c>
      <c r="BR1" s="316"/>
      <c r="BS1" s="317"/>
      <c r="BT1" s="172"/>
      <c r="BU1" s="172"/>
      <c r="BV1" s="172"/>
      <c r="BW1" s="172"/>
      <c r="BX1" s="172"/>
      <c r="BY1" s="172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</row>
    <row r="2" spans="1:92" ht="15" customHeight="1">
      <c r="A2" s="302"/>
      <c r="AH2" s="265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06"/>
      <c r="AU2" s="307"/>
      <c r="AV2" s="307"/>
      <c r="AW2" s="307"/>
      <c r="AX2" s="307"/>
      <c r="AY2" s="307"/>
      <c r="AZ2" s="307"/>
      <c r="BA2" s="307"/>
      <c r="BB2" s="308"/>
      <c r="BH2" s="312"/>
      <c r="BI2" s="313"/>
      <c r="BJ2" s="313"/>
      <c r="BK2" s="313"/>
      <c r="BL2" s="313"/>
      <c r="BM2" s="314"/>
      <c r="BN2" s="45"/>
      <c r="BO2" s="45"/>
      <c r="BP2" s="141"/>
      <c r="BQ2" s="318"/>
      <c r="BR2" s="319"/>
      <c r="BS2" s="320"/>
      <c r="BT2" s="172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</row>
    <row r="3" spans="1:92" ht="15.75" thickBot="1">
      <c r="A3" s="245" t="s">
        <v>1</v>
      </c>
      <c r="B3" s="13"/>
      <c r="C3" s="14" t="e">
        <f>IF(AND(MONTH(DATE($A$1,1,1))=MONTH(DATE($A$1,1,1)),ROW()=3),DATE($A$1,1,COLUMN()-2),"")</f>
        <v>#VALUE!</v>
      </c>
      <c r="D3" s="14" t="e">
        <f t="shared" ref="D3:AG3" si="0">IF(AND(MONTH(DATE($A$1,1,1))=MONTH(DATE($A$1,1,1)),ROW()=3),DATE($A$1,1,COLUMN()-2),"")</f>
        <v>#VALUE!</v>
      </c>
      <c r="E3" s="14" t="e">
        <f t="shared" si="0"/>
        <v>#VALUE!</v>
      </c>
      <c r="F3" s="14" t="e">
        <f t="shared" si="0"/>
        <v>#VALUE!</v>
      </c>
      <c r="G3" s="14" t="e">
        <f t="shared" si="0"/>
        <v>#VALUE!</v>
      </c>
      <c r="H3" s="14" t="e">
        <f t="shared" si="0"/>
        <v>#VALUE!</v>
      </c>
      <c r="I3" s="14" t="e">
        <f t="shared" si="0"/>
        <v>#VALUE!</v>
      </c>
      <c r="J3" s="14" t="e">
        <f t="shared" si="0"/>
        <v>#VALUE!</v>
      </c>
      <c r="K3" s="14" t="e">
        <f t="shared" si="0"/>
        <v>#VALUE!</v>
      </c>
      <c r="L3" s="14" t="e">
        <f t="shared" si="0"/>
        <v>#VALUE!</v>
      </c>
      <c r="M3" s="14" t="e">
        <f t="shared" si="0"/>
        <v>#VALUE!</v>
      </c>
      <c r="N3" s="14" t="e">
        <f t="shared" si="0"/>
        <v>#VALUE!</v>
      </c>
      <c r="O3" s="14" t="e">
        <f t="shared" si="0"/>
        <v>#VALUE!</v>
      </c>
      <c r="P3" s="14" t="e">
        <f t="shared" si="0"/>
        <v>#VALUE!</v>
      </c>
      <c r="Q3" s="14" t="e">
        <f t="shared" si="0"/>
        <v>#VALUE!</v>
      </c>
      <c r="R3" s="14" t="e">
        <f t="shared" si="0"/>
        <v>#VALUE!</v>
      </c>
      <c r="S3" s="14" t="e">
        <f t="shared" si="0"/>
        <v>#VALUE!</v>
      </c>
      <c r="T3" s="14" t="e">
        <f t="shared" si="0"/>
        <v>#VALUE!</v>
      </c>
      <c r="U3" s="14" t="e">
        <f t="shared" si="0"/>
        <v>#VALUE!</v>
      </c>
      <c r="V3" s="14" t="e">
        <f t="shared" si="0"/>
        <v>#VALUE!</v>
      </c>
      <c r="W3" s="14" t="e">
        <f t="shared" si="0"/>
        <v>#VALUE!</v>
      </c>
      <c r="X3" s="14" t="e">
        <f t="shared" si="0"/>
        <v>#VALUE!</v>
      </c>
      <c r="Y3" s="14" t="e">
        <f t="shared" si="0"/>
        <v>#VALUE!</v>
      </c>
      <c r="Z3" s="14" t="e">
        <f t="shared" si="0"/>
        <v>#VALUE!</v>
      </c>
      <c r="AA3" s="14" t="e">
        <f t="shared" si="0"/>
        <v>#VALUE!</v>
      </c>
      <c r="AB3" s="14" t="e">
        <f t="shared" si="0"/>
        <v>#VALUE!</v>
      </c>
      <c r="AC3" s="14" t="e">
        <f t="shared" si="0"/>
        <v>#VALUE!</v>
      </c>
      <c r="AD3" s="14" t="e">
        <f t="shared" si="0"/>
        <v>#VALUE!</v>
      </c>
      <c r="AE3" s="14" t="e">
        <f t="shared" si="0"/>
        <v>#VALUE!</v>
      </c>
      <c r="AF3" s="14" t="e">
        <f t="shared" si="0"/>
        <v>#VALUE!</v>
      </c>
      <c r="AG3" s="14" t="e">
        <f t="shared" si="0"/>
        <v>#VALUE!</v>
      </c>
      <c r="AH3" s="101"/>
      <c r="AI3" s="39"/>
      <c r="AJ3" s="39"/>
      <c r="AK3" s="39"/>
      <c r="AL3" s="321" t="s">
        <v>15</v>
      </c>
      <c r="AM3" s="322"/>
      <c r="AN3" s="322"/>
      <c r="AO3" s="322"/>
      <c r="AP3" s="322"/>
      <c r="AQ3" s="323"/>
      <c r="AR3" s="39"/>
      <c r="AS3" s="39"/>
      <c r="AT3" s="324" t="s">
        <v>22</v>
      </c>
      <c r="AU3" s="325"/>
      <c r="AV3" s="326" t="s">
        <v>23</v>
      </c>
      <c r="AW3" s="327"/>
      <c r="AX3" s="327"/>
      <c r="AY3" s="328"/>
      <c r="AZ3" s="83" t="s">
        <v>71</v>
      </c>
      <c r="BA3" s="84" t="s">
        <v>74</v>
      </c>
      <c r="BB3" s="194" t="s">
        <v>72</v>
      </c>
      <c r="BD3" s="339" t="s">
        <v>26</v>
      </c>
      <c r="BE3" s="339"/>
      <c r="BH3" s="47" t="s">
        <v>91</v>
      </c>
      <c r="BI3" s="48" t="s">
        <v>62</v>
      </c>
      <c r="BJ3" s="49" t="s">
        <v>41</v>
      </c>
      <c r="BK3" s="49" t="s">
        <v>42</v>
      </c>
      <c r="BL3" s="49" t="s">
        <v>43</v>
      </c>
      <c r="BM3" s="199" t="s">
        <v>44</v>
      </c>
      <c r="BN3" s="167"/>
      <c r="BO3" s="45"/>
      <c r="BP3" s="141"/>
      <c r="BQ3" s="174"/>
      <c r="BR3" s="167"/>
      <c r="BS3" s="176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</row>
    <row r="4" spans="1:92" ht="15.75" thickBot="1">
      <c r="A4" s="246"/>
      <c r="B4" s="68" t="s">
        <v>15</v>
      </c>
      <c r="C4" s="146" t="e">
        <f t="shared" ref="C4:C6" si="1">IF(AND(MONTH(DATE($A$1,1,1))=MONTH(DATE($A$1,1,1)),ROW()=3),DATE($A$1,1,COLUMN()-2),"")</f>
        <v>#VALUE!</v>
      </c>
      <c r="D4" s="147"/>
      <c r="E4" s="147"/>
      <c r="F4" s="147"/>
      <c r="G4" s="147"/>
      <c r="H4" s="147"/>
      <c r="I4" s="147"/>
      <c r="J4" s="147"/>
      <c r="K4" s="148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02" t="e">
        <f t="shared" ref="AH4:AH6" si="2">SUM(C4:AG4)</f>
        <v>#VALUE!</v>
      </c>
      <c r="AI4" s="39"/>
      <c r="AJ4" s="39"/>
      <c r="AK4" s="39"/>
      <c r="AL4" s="15" t="s">
        <v>20</v>
      </c>
      <c r="AM4" s="15" t="s">
        <v>0</v>
      </c>
      <c r="AN4" s="89" t="s">
        <v>57</v>
      </c>
      <c r="AO4" s="16" t="s">
        <v>58</v>
      </c>
      <c r="AP4" s="16" t="s">
        <v>59</v>
      </c>
      <c r="AQ4" s="17" t="s">
        <v>60</v>
      </c>
      <c r="AR4" s="198"/>
      <c r="AS4" s="40"/>
      <c r="AT4" s="329" t="s">
        <v>24</v>
      </c>
      <c r="AU4" s="330"/>
      <c r="AV4" s="331" t="e">
        <f>DATE($A$1,1,1)</f>
        <v>#VALUE!</v>
      </c>
      <c r="AW4" s="332"/>
      <c r="AX4" s="332"/>
      <c r="AY4" s="333"/>
      <c r="AZ4" s="202" t="s">
        <v>63</v>
      </c>
      <c r="BA4" s="116"/>
      <c r="BB4" s="86" t="e">
        <f t="shared" ref="BB4:BB22" si="3">IF(BA4&lt;&gt;"",BA4,IF(AV4&lt;&gt;"",AV4,""))</f>
        <v>#VALUE!</v>
      </c>
      <c r="BC4" s="167"/>
      <c r="BD4" s="350" t="e">
        <f>FLOOR(DAY(MINUTE(A1/38)/2+56)&amp;"/5/"&amp;A1,7)-34</f>
        <v>#VALUE!</v>
      </c>
      <c r="BE4" s="350"/>
      <c r="BH4" s="51" t="e">
        <f ca="1">AP5</f>
        <v>#VALUE!</v>
      </c>
      <c r="BI4" s="52"/>
      <c r="BJ4" s="76"/>
      <c r="BK4" s="76"/>
      <c r="BL4" s="76"/>
      <c r="BM4" s="77" t="e" cm="1">
        <f t="array" aca="1" ref="BM4" ca="1">INDIRECT("'" &amp; $AL$5 &amp; "'!" &amp; $BE$15)</f>
        <v>#VALUE!</v>
      </c>
      <c r="BN4" s="166"/>
      <c r="BO4" s="167"/>
      <c r="BP4" s="201"/>
      <c r="BQ4" s="174"/>
      <c r="BR4" s="167"/>
      <c r="BS4" s="176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</row>
    <row r="5" spans="1:92">
      <c r="A5" s="246"/>
      <c r="B5" s="64" t="s">
        <v>13</v>
      </c>
      <c r="C5" s="150" t="e">
        <f t="shared" si="1"/>
        <v>#VALUE!</v>
      </c>
      <c r="D5" s="151"/>
      <c r="E5" s="151"/>
      <c r="F5" s="151"/>
      <c r="G5" s="151"/>
      <c r="H5" s="151"/>
      <c r="I5" s="151"/>
      <c r="J5" s="151"/>
      <c r="K5" s="152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03" t="e">
        <f t="shared" si="2"/>
        <v>#VALUE!</v>
      </c>
      <c r="AI5" s="39"/>
      <c r="AJ5" s="39"/>
      <c r="AK5" s="39"/>
      <c r="AL5" s="334" t="e">
        <f>A1-1</f>
        <v>#VALUE!</v>
      </c>
      <c r="AM5" s="81" t="s">
        <v>10</v>
      </c>
      <c r="AN5" s="206" t="e" cm="1">
        <f t="array" aca="1" ref="AN5" ca="1">INDIRECT("'" &amp; $AL$5 &amp; "'!" &amp; $BE$12)</f>
        <v>#VALUE!</v>
      </c>
      <c r="AO5" s="70" t="e">
        <f ca="1">IF(AP5="","",AN5-AP5)</f>
        <v>#VALUE!</v>
      </c>
      <c r="AP5" s="70" t="e">
        <f t="shared" ref="AP5:AP19" ca="1" si="4">IF(AN5="","",BJ7)</f>
        <v>#VALUE!</v>
      </c>
      <c r="AQ5" s="19">
        <v>45323</v>
      </c>
      <c r="AR5" s="39"/>
      <c r="AS5" s="40"/>
      <c r="AT5" s="277" t="s">
        <v>65</v>
      </c>
      <c r="AU5" s="278"/>
      <c r="AV5" s="285" t="e">
        <f>DATE($A$1,1,2)</f>
        <v>#VALUE!</v>
      </c>
      <c r="AW5" s="286"/>
      <c r="AX5" s="286"/>
      <c r="AY5" s="287"/>
      <c r="AZ5" s="78" t="s">
        <v>64</v>
      </c>
      <c r="BA5" s="117"/>
      <c r="BB5" s="87" t="e">
        <f t="shared" si="3"/>
        <v>#VALUE!</v>
      </c>
      <c r="BC5" s="166"/>
      <c r="BD5" s="166"/>
      <c r="BH5" s="51" t="e">
        <f ca="1">AP6</f>
        <v>#VALUE!</v>
      </c>
      <c r="BI5" s="52"/>
      <c r="BJ5" s="76"/>
      <c r="BK5" s="76"/>
      <c r="BL5" s="25" t="e" cm="1">
        <f t="array" aca="1" ref="BL5" ca="1">INDIRECT("'" &amp; $AL$5 &amp; "'!" &amp; $BE$15)</f>
        <v>#VALUE!</v>
      </c>
      <c r="BM5" s="77" t="e" cm="1">
        <f t="array" aca="1" ref="BM5" ca="1">INDIRECT("'" &amp; $AL$5 &amp; "'!" &amp; $BE$16)</f>
        <v>#VALUE!</v>
      </c>
      <c r="BN5" s="166"/>
      <c r="BO5" s="166"/>
      <c r="BP5" s="134"/>
      <c r="BQ5" s="175"/>
      <c r="BR5" s="177"/>
      <c r="BS5" s="178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</row>
    <row r="6" spans="1:92" ht="15" customHeight="1">
      <c r="A6" s="247"/>
      <c r="B6" s="60" t="s">
        <v>14</v>
      </c>
      <c r="C6" s="154" t="e">
        <f t="shared" si="1"/>
        <v>#VALUE!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04" t="e">
        <f t="shared" si="2"/>
        <v>#VALUE!</v>
      </c>
      <c r="AI6" s="39"/>
      <c r="AJ6" s="39"/>
      <c r="AK6" s="39"/>
      <c r="AL6" s="335"/>
      <c r="AM6" s="81" t="s">
        <v>11</v>
      </c>
      <c r="AN6" s="207" t="e" cm="1">
        <f t="array" aca="1" ref="AN6" ca="1">INDIRECT("'" &amp; $AL$5 &amp; "'!" &amp; $BE$13)</f>
        <v>#VALUE!</v>
      </c>
      <c r="AO6" s="70" t="e">
        <f t="shared" ref="AO6" ca="1" si="5">IF(AP6="","",AN6-AP6)</f>
        <v>#VALUE!</v>
      </c>
      <c r="AP6" s="70" t="e">
        <f t="shared" ca="1" si="4"/>
        <v>#VALUE!</v>
      </c>
      <c r="AQ6" s="19">
        <v>45352</v>
      </c>
      <c r="AR6" s="39"/>
      <c r="AS6" s="40"/>
      <c r="AT6" s="277" t="s">
        <v>25</v>
      </c>
      <c r="AU6" s="278"/>
      <c r="AV6" s="285" t="e">
        <f>$BD$4-47</f>
        <v>#VALUE!</v>
      </c>
      <c r="AW6" s="286"/>
      <c r="AX6" s="286"/>
      <c r="AY6" s="287"/>
      <c r="AZ6" s="78" t="s">
        <v>64</v>
      </c>
      <c r="BA6" s="117"/>
      <c r="BB6" s="87" t="e">
        <f t="shared" si="3"/>
        <v>#VALUE!</v>
      </c>
      <c r="BC6" s="166"/>
      <c r="BD6" s="166"/>
      <c r="BH6" s="53" t="e">
        <f ca="1">AP7</f>
        <v>#VALUE!</v>
      </c>
      <c r="BI6" s="23"/>
      <c r="BJ6" s="75"/>
      <c r="BK6" s="24" t="e" cm="1">
        <f t="array" aca="1" ref="BK6" ca="1">INDIRECT("'" &amp; $AL$5 &amp; "'!" &amp; $BE$15)</f>
        <v>#VALUE!</v>
      </c>
      <c r="BL6" s="24" t="e" cm="1">
        <f t="array" aca="1" ref="BL6" ca="1">INDIRECT("'" &amp; $AL$5 &amp; "'!" &amp; $BE$16)</f>
        <v>#VALUE!</v>
      </c>
      <c r="BM6" s="54" t="e" cm="1">
        <f t="array" aca="1" ref="BM6" ca="1">INDIRECT("'" &amp; $AL$5 &amp; "'!" &amp; $BE$17)</f>
        <v>#VALUE!</v>
      </c>
      <c r="BN6" s="166"/>
      <c r="BO6" s="166"/>
      <c r="BP6" s="134"/>
      <c r="BQ6" s="173"/>
      <c r="BR6" s="30" t="s">
        <v>77</v>
      </c>
      <c r="BS6" s="30" t="str">
        <f>AN4&amp;" - "&amp;AO4</f>
        <v>HE disponibles - HE prises</v>
      </c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</row>
    <row r="7" spans="1:92" ht="15" customHeight="1" thickBot="1">
      <c r="A7" s="245" t="s">
        <v>2</v>
      </c>
      <c r="B7" s="12"/>
      <c r="C7" s="21" t="e">
        <f>IF(AND(MONTH(DATE($A$1,2,1))=MONTH(DATE($A$1,2,1)),ROW()=7),DATE($A$1,2,COLUMN()-2),"")</f>
        <v>#VALUE!</v>
      </c>
      <c r="D7" s="21" t="e">
        <f t="shared" ref="D7:AD7" si="6">IF(AND(MONTH(DATE($A$1,2,1))=MONTH(DATE($A$1,2,1)),ROW()=7),DATE($A$1,2,COLUMN()-2),"")</f>
        <v>#VALUE!</v>
      </c>
      <c r="E7" s="21" t="e">
        <f t="shared" si="6"/>
        <v>#VALUE!</v>
      </c>
      <c r="F7" s="21" t="e">
        <f t="shared" si="6"/>
        <v>#VALUE!</v>
      </c>
      <c r="G7" s="21" t="e">
        <f t="shared" si="6"/>
        <v>#VALUE!</v>
      </c>
      <c r="H7" s="21" t="e">
        <f t="shared" si="6"/>
        <v>#VALUE!</v>
      </c>
      <c r="I7" s="21" t="e">
        <f t="shared" si="6"/>
        <v>#VALUE!</v>
      </c>
      <c r="J7" s="21" t="e">
        <f t="shared" si="6"/>
        <v>#VALUE!</v>
      </c>
      <c r="K7" s="21" t="e">
        <f t="shared" si="6"/>
        <v>#VALUE!</v>
      </c>
      <c r="L7" s="21" t="e">
        <f t="shared" si="6"/>
        <v>#VALUE!</v>
      </c>
      <c r="M7" s="21" t="e">
        <f t="shared" si="6"/>
        <v>#VALUE!</v>
      </c>
      <c r="N7" s="21" t="e">
        <f t="shared" si="6"/>
        <v>#VALUE!</v>
      </c>
      <c r="O7" s="21" t="e">
        <f t="shared" si="6"/>
        <v>#VALUE!</v>
      </c>
      <c r="P7" s="21" t="e">
        <f t="shared" si="6"/>
        <v>#VALUE!</v>
      </c>
      <c r="Q7" s="21" t="e">
        <f t="shared" si="6"/>
        <v>#VALUE!</v>
      </c>
      <c r="R7" s="21" t="e">
        <f t="shared" si="6"/>
        <v>#VALUE!</v>
      </c>
      <c r="S7" s="21" t="e">
        <f t="shared" si="6"/>
        <v>#VALUE!</v>
      </c>
      <c r="T7" s="21" t="e">
        <f t="shared" si="6"/>
        <v>#VALUE!</v>
      </c>
      <c r="U7" s="21" t="e">
        <f t="shared" si="6"/>
        <v>#VALUE!</v>
      </c>
      <c r="V7" s="21" t="e">
        <f t="shared" si="6"/>
        <v>#VALUE!</v>
      </c>
      <c r="W7" s="21" t="e">
        <f t="shared" si="6"/>
        <v>#VALUE!</v>
      </c>
      <c r="X7" s="21" t="e">
        <f t="shared" si="6"/>
        <v>#VALUE!</v>
      </c>
      <c r="Y7" s="21" t="e">
        <f t="shared" si="6"/>
        <v>#VALUE!</v>
      </c>
      <c r="Z7" s="21" t="e">
        <f t="shared" si="6"/>
        <v>#VALUE!</v>
      </c>
      <c r="AA7" s="21" t="e">
        <f t="shared" si="6"/>
        <v>#VALUE!</v>
      </c>
      <c r="AB7" s="21" t="e">
        <f t="shared" si="6"/>
        <v>#VALUE!</v>
      </c>
      <c r="AC7" s="21" t="e">
        <f t="shared" si="6"/>
        <v>#VALUE!</v>
      </c>
      <c r="AD7" s="21" t="e">
        <f t="shared" si="6"/>
        <v>#VALUE!</v>
      </c>
      <c r="AE7" s="21" t="e">
        <f>IF(AND(MOD($A$1,4)=0,OR(MOD($A$1,100)&lt;&gt;0,MOD($A$1,400)=0)),DATE($A$1,2,29),"")</f>
        <v>#VALUE!</v>
      </c>
      <c r="AF7" s="21"/>
      <c r="AG7" s="44"/>
      <c r="AH7" s="105"/>
      <c r="AI7" s="39"/>
      <c r="AJ7" s="39"/>
      <c r="AK7" s="40"/>
      <c r="AL7" s="336"/>
      <c r="AM7" s="88" t="s">
        <v>12</v>
      </c>
      <c r="AN7" s="208" t="e" cm="1">
        <f t="array" aca="1" ref="AN7" ca="1">INDIRECT("'" &amp; $AL$5 &amp; "'!" &amp; $BE$14)</f>
        <v>#VALUE!</v>
      </c>
      <c r="AO7" s="71" t="e">
        <f ca="1">IF(AP7="","",AN7-AP7)</f>
        <v>#VALUE!</v>
      </c>
      <c r="AP7" s="72" t="e">
        <f t="shared" ca="1" si="4"/>
        <v>#VALUE!</v>
      </c>
      <c r="AQ7" s="22">
        <v>45383</v>
      </c>
      <c r="AR7" s="39"/>
      <c r="AS7" s="40"/>
      <c r="AT7" s="279" t="s">
        <v>27</v>
      </c>
      <c r="AU7" s="280"/>
      <c r="AV7" s="296" t="e">
        <f>$BD$4+1</f>
        <v>#VALUE!</v>
      </c>
      <c r="AW7" s="297"/>
      <c r="AX7" s="297"/>
      <c r="AY7" s="298"/>
      <c r="AZ7" s="203" t="s">
        <v>63</v>
      </c>
      <c r="BA7" s="118"/>
      <c r="BB7" s="86" t="e">
        <f t="shared" si="3"/>
        <v>#VALUE!</v>
      </c>
      <c r="BC7" s="166"/>
      <c r="BD7" s="166"/>
      <c r="BE7" s="210">
        <v>0.31666666666666665</v>
      </c>
      <c r="BH7" s="51">
        <f t="shared" ref="BH7:BH18" si="7">AN8</f>
        <v>0</v>
      </c>
      <c r="BI7" s="55" t="e">
        <f>AH4</f>
        <v>#VALUE!</v>
      </c>
      <c r="BJ7" s="25" t="e">
        <f ca="1">IF(BK6&gt;BI7,BK6-BI7,0)</f>
        <v>#VALUE!</v>
      </c>
      <c r="BK7" s="26" t="e">
        <f ca="1">IF(BJ7=0,IF((BK6+BL6)&gt;BI7,BK6+BL6-BI7,0),BL6)</f>
        <v>#VALUE!</v>
      </c>
      <c r="BL7" s="26" t="e">
        <f ca="1">IF(BK7=0,IF((BK6+BL6+BM6)&gt;BI7,BK6+BL6+BM6-BI7,0),BM6)</f>
        <v>#VALUE!</v>
      </c>
      <c r="BM7" s="56" t="e">
        <f ca="1">IF(BL7=0,IF((BK6+BL6+BM6+BH7)&gt;BI7,BK6+BL6+BM6+BH7-BI7,0),BH7)</f>
        <v>#VALUE!</v>
      </c>
      <c r="BN7" s="39" t="s">
        <v>38</v>
      </c>
      <c r="BO7" s="166"/>
      <c r="BP7" s="134"/>
      <c r="BQ7" s="173" t="s">
        <v>1</v>
      </c>
      <c r="BR7" s="173" t="e">
        <f t="shared" ref="BR7:BR18" ca="1" si="8">SUM(AN5:AN7)-SUM(AO5:AO7)</f>
        <v>#VALUE!</v>
      </c>
      <c r="BS7" s="173" t="e">
        <f t="shared" ref="BS7:BS18" si="9">AN8-AP8</f>
        <v>#VALUE!</v>
      </c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</row>
    <row r="8" spans="1:92" ht="15" customHeight="1">
      <c r="A8" s="246"/>
      <c r="B8" s="68" t="s">
        <v>15</v>
      </c>
      <c r="C8" s="148"/>
      <c r="D8" s="147"/>
      <c r="E8" s="147"/>
      <c r="F8" s="147"/>
      <c r="G8" s="147"/>
      <c r="H8" s="147"/>
      <c r="I8" s="147"/>
      <c r="J8" s="147"/>
      <c r="K8" s="148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69"/>
      <c r="AG8" s="69"/>
      <c r="AH8" s="102">
        <f t="shared" ref="AH8:AH14" si="10">SUM(C8:AG8)</f>
        <v>0</v>
      </c>
      <c r="AI8" s="39"/>
      <c r="AJ8" s="39"/>
      <c r="AK8" s="39"/>
      <c r="AL8" s="337" t="str">
        <f>A1</f>
        <v>20XX</v>
      </c>
      <c r="AM8" s="81" t="s">
        <v>1</v>
      </c>
      <c r="AN8" s="113"/>
      <c r="AO8" s="70" t="str">
        <f>IF(AP8="","",AN8-AP8)</f>
        <v/>
      </c>
      <c r="AP8" s="70" t="str">
        <f t="shared" si="4"/>
        <v/>
      </c>
      <c r="AQ8" s="19">
        <v>45413</v>
      </c>
      <c r="AR8" s="39"/>
      <c r="AS8" s="39"/>
      <c r="AT8" s="279" t="s">
        <v>28</v>
      </c>
      <c r="AU8" s="280"/>
      <c r="AV8" s="296" t="e">
        <f>DATE($A$1,5,1)</f>
        <v>#VALUE!</v>
      </c>
      <c r="AW8" s="297"/>
      <c r="AX8" s="297"/>
      <c r="AY8" s="298"/>
      <c r="AZ8" s="203" t="s">
        <v>63</v>
      </c>
      <c r="BA8" s="118"/>
      <c r="BB8" s="86" t="e">
        <f t="shared" si="3"/>
        <v>#VALUE!</v>
      </c>
      <c r="BC8" s="39"/>
      <c r="BD8" s="39"/>
      <c r="BE8" s="209" t="s">
        <v>49</v>
      </c>
      <c r="BH8" s="51">
        <f t="shared" si="7"/>
        <v>0</v>
      </c>
      <c r="BI8" s="55">
        <f>AH8</f>
        <v>0</v>
      </c>
      <c r="BJ8" s="25" t="e">
        <f t="shared" ref="BJ8:BJ16" ca="1" si="11">IF(BK7&gt;BI8,BK7-BI8,0)</f>
        <v>#VALUE!</v>
      </c>
      <c r="BK8" s="25" t="e">
        <f ca="1">IF(BJ8=0,IF((BK7+BL7)&gt;BI8,BK7+BL7-BI8,0),BL7)</f>
        <v>#VALUE!</v>
      </c>
      <c r="BL8" s="25" t="e">
        <f t="shared" ref="BL8:BL9" ca="1" si="12">IF(BK8=0,IF((BK7+BL7+BM7)&gt;BI8,BK7+BL7+BM7-BI8,0),BM7)</f>
        <v>#VALUE!</v>
      </c>
      <c r="BM8" s="77" t="e">
        <f t="shared" ref="BM8:BM9" ca="1" si="13">IF(BL8=0,IF((BK7+BL7+BM7+BH8)&gt;BI8,BK7+BL7+BM7+BH8-BI8,0),BH8)</f>
        <v>#VALUE!</v>
      </c>
      <c r="BP8" s="99"/>
      <c r="BQ8" s="173" t="s">
        <v>2</v>
      </c>
      <c r="BR8" s="173" t="e">
        <f t="shared" ca="1" si="8"/>
        <v>#VALUE!</v>
      </c>
      <c r="BS8" s="173" t="e">
        <f t="shared" si="9"/>
        <v>#VALUE!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</row>
    <row r="9" spans="1:92" ht="15" customHeight="1">
      <c r="A9" s="246"/>
      <c r="B9" s="64" t="s">
        <v>13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64"/>
      <c r="AG9" s="64"/>
      <c r="AH9" s="103">
        <f t="shared" si="10"/>
        <v>0</v>
      </c>
      <c r="AI9" s="39"/>
      <c r="AJ9" s="39"/>
      <c r="AK9" s="39"/>
      <c r="AL9" s="335"/>
      <c r="AM9" s="81" t="s">
        <v>2</v>
      </c>
      <c r="AN9" s="113"/>
      <c r="AO9" s="70" t="str">
        <f t="shared" ref="AO9:AO19" si="14">IF(AP9="","",AN9-AP9)</f>
        <v/>
      </c>
      <c r="AP9" s="70" t="str">
        <f t="shared" si="4"/>
        <v/>
      </c>
      <c r="AQ9" s="19">
        <v>45444</v>
      </c>
      <c r="AR9" s="130"/>
      <c r="AS9" s="39"/>
      <c r="AT9" s="279" t="s">
        <v>29</v>
      </c>
      <c r="AU9" s="280"/>
      <c r="AV9" s="296" t="e">
        <f>$BD$4+39</f>
        <v>#VALUE!</v>
      </c>
      <c r="AW9" s="297"/>
      <c r="AX9" s="297"/>
      <c r="AY9" s="298"/>
      <c r="AZ9" s="203" t="s">
        <v>63</v>
      </c>
      <c r="BA9" s="118"/>
      <c r="BB9" s="86" t="e">
        <f t="shared" si="3"/>
        <v>#VALUE!</v>
      </c>
      <c r="BC9" s="39"/>
      <c r="BD9" s="39"/>
      <c r="BE9" s="209" t="s">
        <v>50</v>
      </c>
      <c r="BH9" s="51">
        <f t="shared" si="7"/>
        <v>0</v>
      </c>
      <c r="BI9" s="55">
        <f>AH12</f>
        <v>0</v>
      </c>
      <c r="BJ9" s="25" t="e">
        <f t="shared" ca="1" si="11"/>
        <v>#VALUE!</v>
      </c>
      <c r="BK9" s="25" t="e">
        <f t="shared" ref="BK9" ca="1" si="15">IF(BJ9=0,IF((BK8+BL8)&gt;BI9,BK8+BL8-BI9,0),BL8)</f>
        <v>#VALUE!</v>
      </c>
      <c r="BL9" s="25" t="e">
        <f t="shared" ca="1" si="12"/>
        <v>#VALUE!</v>
      </c>
      <c r="BM9" s="77" t="e">
        <f t="shared" ca="1" si="13"/>
        <v>#VALUE!</v>
      </c>
      <c r="BP9" s="99"/>
      <c r="BQ9" s="173" t="s">
        <v>3</v>
      </c>
      <c r="BR9" s="173" t="e">
        <f t="shared" ca="1" si="8"/>
        <v>#VALUE!</v>
      </c>
      <c r="BS9" s="173" t="e">
        <f t="shared" si="9"/>
        <v>#VALUE!</v>
      </c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</row>
    <row r="10" spans="1:92" ht="15" customHeight="1">
      <c r="A10" s="247"/>
      <c r="B10" s="60" t="s">
        <v>14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60"/>
      <c r="AG10" s="60"/>
      <c r="AH10" s="106">
        <f t="shared" si="10"/>
        <v>0</v>
      </c>
      <c r="AI10" s="39"/>
      <c r="AJ10" s="40"/>
      <c r="AK10" s="40"/>
      <c r="AL10" s="335"/>
      <c r="AM10" s="81" t="s">
        <v>3</v>
      </c>
      <c r="AN10" s="113"/>
      <c r="AO10" s="70" t="str">
        <f t="shared" si="14"/>
        <v/>
      </c>
      <c r="AP10" s="70" t="str">
        <f t="shared" si="4"/>
        <v/>
      </c>
      <c r="AQ10" s="19">
        <v>45474</v>
      </c>
      <c r="AR10" s="39"/>
      <c r="AS10" s="39"/>
      <c r="AT10" s="279" t="s">
        <v>31</v>
      </c>
      <c r="AU10" s="280"/>
      <c r="AV10" s="296" t="e">
        <f>$BD$4+50</f>
        <v>#VALUE!</v>
      </c>
      <c r="AW10" s="297"/>
      <c r="AX10" s="297"/>
      <c r="AY10" s="298"/>
      <c r="AZ10" s="203" t="s">
        <v>63</v>
      </c>
      <c r="BA10" s="118"/>
      <c r="BB10" s="86" t="e">
        <f t="shared" si="3"/>
        <v>#VALUE!</v>
      </c>
      <c r="BC10" s="39"/>
      <c r="BD10" s="39"/>
      <c r="BE10" s="98"/>
      <c r="BH10" s="51">
        <f t="shared" si="7"/>
        <v>0</v>
      </c>
      <c r="BI10" s="55">
        <f>AH16</f>
        <v>0</v>
      </c>
      <c r="BJ10" s="25" t="e">
        <f t="shared" ca="1" si="11"/>
        <v>#VALUE!</v>
      </c>
      <c r="BK10" s="25" t="e">
        <f ca="1">IF(BJ10=0,IF((BK9+BL9)&gt;BI10,BK9+BL9-BI10,0),BL9)</f>
        <v>#VALUE!</v>
      </c>
      <c r="BL10" s="25" t="e">
        <f ca="1">IF(BK10=0,IF((BK9+BL9+BM9)&gt;BI10,BK9+BL9+BM9-BI10,0),BM9)</f>
        <v>#VALUE!</v>
      </c>
      <c r="BM10" s="77" t="e">
        <f ca="1">IF(BL10=0,IF((BK9+BL9+BM9+BH10)&gt;BI10,BK9+BL9+BM9+BH10-BI10,0),BH10)</f>
        <v>#VALUE!</v>
      </c>
      <c r="BP10" s="99"/>
      <c r="BQ10" s="173" t="s">
        <v>4</v>
      </c>
      <c r="BR10" s="173">
        <f t="shared" si="8"/>
        <v>0</v>
      </c>
      <c r="BS10" s="173" t="e">
        <f t="shared" si="9"/>
        <v>#VALUE!</v>
      </c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</row>
    <row r="11" spans="1:92" ht="15" customHeight="1">
      <c r="A11" s="245" t="s">
        <v>3</v>
      </c>
      <c r="B11" s="13"/>
      <c r="C11" s="27" t="e">
        <f>IF(AND(MONTH(DATE($A$1,3,1))=MONTH(DATE($A$1,3,1)),ROW()=11),DATE($A$1,3,COLUMN()-2),"")</f>
        <v>#VALUE!</v>
      </c>
      <c r="D11" s="27" t="e">
        <f t="shared" ref="D11:AG11" si="16">IF(AND(MONTH(DATE($A$1,3,1))=MONTH(DATE($A$1,3,1)),ROW()=11),DATE($A$1,3,COLUMN()-2),"")</f>
        <v>#VALUE!</v>
      </c>
      <c r="E11" s="27" t="e">
        <f t="shared" si="16"/>
        <v>#VALUE!</v>
      </c>
      <c r="F11" s="27" t="e">
        <f t="shared" si="16"/>
        <v>#VALUE!</v>
      </c>
      <c r="G11" s="27" t="e">
        <f t="shared" si="16"/>
        <v>#VALUE!</v>
      </c>
      <c r="H11" s="27" t="e">
        <f t="shared" si="16"/>
        <v>#VALUE!</v>
      </c>
      <c r="I11" s="27" t="e">
        <f t="shared" si="16"/>
        <v>#VALUE!</v>
      </c>
      <c r="J11" s="27" t="e">
        <f t="shared" si="16"/>
        <v>#VALUE!</v>
      </c>
      <c r="K11" s="27" t="e">
        <f t="shared" si="16"/>
        <v>#VALUE!</v>
      </c>
      <c r="L11" s="27" t="e">
        <f t="shared" si="16"/>
        <v>#VALUE!</v>
      </c>
      <c r="M11" s="27" t="e">
        <f t="shared" si="16"/>
        <v>#VALUE!</v>
      </c>
      <c r="N11" s="27" t="e">
        <f t="shared" si="16"/>
        <v>#VALUE!</v>
      </c>
      <c r="O11" s="27" t="e">
        <f t="shared" si="16"/>
        <v>#VALUE!</v>
      </c>
      <c r="P11" s="27" t="e">
        <f t="shared" si="16"/>
        <v>#VALUE!</v>
      </c>
      <c r="Q11" s="27" t="e">
        <f t="shared" si="16"/>
        <v>#VALUE!</v>
      </c>
      <c r="R11" s="27" t="e">
        <f t="shared" si="16"/>
        <v>#VALUE!</v>
      </c>
      <c r="S11" s="27" t="e">
        <f t="shared" si="16"/>
        <v>#VALUE!</v>
      </c>
      <c r="T11" s="27" t="e">
        <f t="shared" si="16"/>
        <v>#VALUE!</v>
      </c>
      <c r="U11" s="27" t="e">
        <f t="shared" si="16"/>
        <v>#VALUE!</v>
      </c>
      <c r="V11" s="27" t="e">
        <f t="shared" si="16"/>
        <v>#VALUE!</v>
      </c>
      <c r="W11" s="27" t="e">
        <f t="shared" si="16"/>
        <v>#VALUE!</v>
      </c>
      <c r="X11" s="27" t="e">
        <f t="shared" si="16"/>
        <v>#VALUE!</v>
      </c>
      <c r="Y11" s="27" t="e">
        <f t="shared" si="16"/>
        <v>#VALUE!</v>
      </c>
      <c r="Z11" s="27" t="e">
        <f t="shared" si="16"/>
        <v>#VALUE!</v>
      </c>
      <c r="AA11" s="27" t="e">
        <f t="shared" si="16"/>
        <v>#VALUE!</v>
      </c>
      <c r="AB11" s="27" t="e">
        <f t="shared" si="16"/>
        <v>#VALUE!</v>
      </c>
      <c r="AC11" s="27" t="e">
        <f t="shared" si="16"/>
        <v>#VALUE!</v>
      </c>
      <c r="AD11" s="27" t="e">
        <f t="shared" si="16"/>
        <v>#VALUE!</v>
      </c>
      <c r="AE11" s="27" t="e">
        <f t="shared" si="16"/>
        <v>#VALUE!</v>
      </c>
      <c r="AF11" s="27" t="e">
        <f t="shared" si="16"/>
        <v>#VALUE!</v>
      </c>
      <c r="AG11" s="27" t="e">
        <f t="shared" si="16"/>
        <v>#VALUE!</v>
      </c>
      <c r="AH11" s="101"/>
      <c r="AI11" s="39"/>
      <c r="AJ11" s="40"/>
      <c r="AK11" s="40"/>
      <c r="AL11" s="335"/>
      <c r="AM11" s="81" t="s">
        <v>4</v>
      </c>
      <c r="AN11" s="113"/>
      <c r="AO11" s="70" t="str">
        <f t="shared" si="14"/>
        <v/>
      </c>
      <c r="AP11" s="70" t="str">
        <f t="shared" si="4"/>
        <v/>
      </c>
      <c r="AQ11" s="19">
        <v>45505</v>
      </c>
      <c r="AR11" s="39"/>
      <c r="AS11" s="39"/>
      <c r="AT11" s="279" t="s">
        <v>32</v>
      </c>
      <c r="AU11" s="280"/>
      <c r="AV11" s="296" t="e">
        <f>DATE($A$1,7,21)</f>
        <v>#VALUE!</v>
      </c>
      <c r="AW11" s="297"/>
      <c r="AX11" s="297"/>
      <c r="AY11" s="298"/>
      <c r="AZ11" s="203" t="s">
        <v>63</v>
      </c>
      <c r="BA11" s="118"/>
      <c r="BB11" s="86" t="e">
        <f t="shared" si="3"/>
        <v>#VALUE!</v>
      </c>
      <c r="BC11" s="39"/>
      <c r="BD11" s="387" t="s">
        <v>84</v>
      </c>
      <c r="BE11" s="387"/>
      <c r="BH11" s="51">
        <f t="shared" si="7"/>
        <v>0</v>
      </c>
      <c r="BI11" s="55">
        <f>AH20</f>
        <v>0</v>
      </c>
      <c r="BJ11" s="25" t="e">
        <f t="shared" ca="1" si="11"/>
        <v>#VALUE!</v>
      </c>
      <c r="BK11" s="25" t="e">
        <f ca="1">IF(BJ11=0,IF((BK10+BL10)&gt;BI11,BK10+BL10-BI11,0),BL10)</f>
        <v>#VALUE!</v>
      </c>
      <c r="BL11" s="25" t="e">
        <f ca="1">IF(BK11=0,IF((BK10+BL10+BM10)&gt;BI11,BK10+BL10+BM10-BI11,0),BM10)</f>
        <v>#VALUE!</v>
      </c>
      <c r="BM11" s="77" t="e">
        <f ca="1">IF(BL11=0,IF((BK10+BL10+BM10+BH11)&gt;BI11,BK10+BL10+BM10+BH11-BI11,0),BH11)</f>
        <v>#VALUE!</v>
      </c>
      <c r="BP11" s="99"/>
      <c r="BQ11" s="173" t="s">
        <v>5</v>
      </c>
      <c r="BR11" s="173">
        <f t="shared" si="8"/>
        <v>0</v>
      </c>
      <c r="BS11" s="173" t="e">
        <f t="shared" si="9"/>
        <v>#VALUE!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</row>
    <row r="12" spans="1:92" ht="15" customHeight="1">
      <c r="A12" s="246"/>
      <c r="B12" s="68" t="s">
        <v>15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02">
        <f t="shared" si="10"/>
        <v>0</v>
      </c>
      <c r="AI12" s="39"/>
      <c r="AJ12" s="92"/>
      <c r="AK12" s="93"/>
      <c r="AL12" s="335"/>
      <c r="AM12" s="81" t="s">
        <v>5</v>
      </c>
      <c r="AN12" s="113"/>
      <c r="AO12" s="70" t="str">
        <f t="shared" si="14"/>
        <v/>
      </c>
      <c r="AP12" s="70" t="str">
        <f t="shared" si="4"/>
        <v/>
      </c>
      <c r="AQ12" s="19">
        <v>45536</v>
      </c>
      <c r="AR12" s="39"/>
      <c r="AS12" s="39"/>
      <c r="AT12" s="279" t="s">
        <v>33</v>
      </c>
      <c r="AU12" s="280"/>
      <c r="AV12" s="296" t="e">
        <f>DATE($A$1,8,15)</f>
        <v>#VALUE!</v>
      </c>
      <c r="AW12" s="297"/>
      <c r="AX12" s="297"/>
      <c r="AY12" s="298"/>
      <c r="AZ12" s="203" t="s">
        <v>63</v>
      </c>
      <c r="BA12" s="118"/>
      <c r="BB12" s="86" t="e">
        <f t="shared" si="3"/>
        <v>#VALUE!</v>
      </c>
      <c r="BC12" s="39"/>
      <c r="BD12" s="388" t="s">
        <v>92</v>
      </c>
      <c r="BE12" s="209" t="s">
        <v>81</v>
      </c>
      <c r="BH12" s="51">
        <f t="shared" si="7"/>
        <v>0</v>
      </c>
      <c r="BI12" s="55">
        <f>AH24</f>
        <v>0</v>
      </c>
      <c r="BJ12" s="25" t="e">
        <f t="shared" ca="1" si="11"/>
        <v>#VALUE!</v>
      </c>
      <c r="BK12" s="25" t="e">
        <f ca="1">IF(BJ12=0,IF((BK11+BL11)&gt;BI12,BK11+BL11-BI12,0),BL11)</f>
        <v>#VALUE!</v>
      </c>
      <c r="BL12" s="25" t="e">
        <f ca="1">IF(BK12=0,IF((BK11+BL11+BM11)&gt;BI12,BK11+BL11+BM11-BI12,0),BM11)</f>
        <v>#VALUE!</v>
      </c>
      <c r="BM12" s="77" t="e">
        <f ca="1">IF(BL12=0,IF((BK11+BL11+BM11+BH12)&gt;BI12,BK11+BL11+BM11+BH12-BI12,0),BH12)</f>
        <v>#VALUE!</v>
      </c>
      <c r="BP12" s="99"/>
      <c r="BQ12" s="173" t="s">
        <v>6</v>
      </c>
      <c r="BR12" s="173">
        <f t="shared" si="8"/>
        <v>0</v>
      </c>
      <c r="BS12" s="173" t="e">
        <f t="shared" si="9"/>
        <v>#VALUE!</v>
      </c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</row>
    <row r="13" spans="1:92" ht="15" customHeight="1">
      <c r="A13" s="246"/>
      <c r="B13" s="64" t="s">
        <v>13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03">
        <f t="shared" si="10"/>
        <v>0</v>
      </c>
      <c r="AI13" s="39"/>
      <c r="AJ13" s="92"/>
      <c r="AK13" s="93"/>
      <c r="AL13" s="335"/>
      <c r="AM13" s="81" t="s">
        <v>6</v>
      </c>
      <c r="AN13" s="113"/>
      <c r="AO13" s="70" t="str">
        <f t="shared" si="14"/>
        <v/>
      </c>
      <c r="AP13" s="70" t="str">
        <f t="shared" si="4"/>
        <v/>
      </c>
      <c r="AQ13" s="19">
        <v>45566</v>
      </c>
      <c r="AR13" s="39"/>
      <c r="AS13" s="39"/>
      <c r="AT13" s="277" t="s">
        <v>34</v>
      </c>
      <c r="AU13" s="278"/>
      <c r="AV13" s="285" t="e">
        <f>DATE($A$1,9,27)</f>
        <v>#VALUE!</v>
      </c>
      <c r="AW13" s="286"/>
      <c r="AX13" s="286"/>
      <c r="AY13" s="287"/>
      <c r="AZ13" s="78" t="s">
        <v>64</v>
      </c>
      <c r="BA13" s="117"/>
      <c r="BB13" s="87" t="e">
        <f t="shared" si="3"/>
        <v>#VALUE!</v>
      </c>
      <c r="BC13" s="39"/>
      <c r="BD13" s="389"/>
      <c r="BE13" s="209" t="s">
        <v>82</v>
      </c>
      <c r="BH13" s="51">
        <f t="shared" si="7"/>
        <v>0</v>
      </c>
      <c r="BI13" s="55">
        <f>AH28</f>
        <v>0</v>
      </c>
      <c r="BJ13" s="25" t="e">
        <f t="shared" ca="1" si="11"/>
        <v>#VALUE!</v>
      </c>
      <c r="BK13" s="25" t="e">
        <f t="shared" ref="BK13:BK21" ca="1" si="17">IF(BJ13=0,IF((BK12+BL12)&gt;BI13,BK12+BL12-BI13,0),BL12)</f>
        <v>#VALUE!</v>
      </c>
      <c r="BL13" s="25" t="e">
        <f ca="1">IF(BK13=0,IF((BK12+BL12+BM12)&gt;BI13,BK12+BL12+BM12-BI13,0),BM12)</f>
        <v>#VALUE!</v>
      </c>
      <c r="BM13" s="77" t="e">
        <f t="shared" ref="BM13:BM21" ca="1" si="18">IF(BL13=0,IF((BK12+BL12+BM12+BH13)&gt;BI13,BK12+BL12+BM12+BH13-BI13,0),BH13)</f>
        <v>#VALUE!</v>
      </c>
      <c r="BN13" s="166" t="s">
        <v>39</v>
      </c>
      <c r="BP13" s="99"/>
      <c r="BQ13" s="173" t="s">
        <v>7</v>
      </c>
      <c r="BR13" s="173">
        <f t="shared" si="8"/>
        <v>0</v>
      </c>
      <c r="BS13" s="173" t="e">
        <f t="shared" si="9"/>
        <v>#VALUE!</v>
      </c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</row>
    <row r="14" spans="1:92" ht="15" customHeight="1">
      <c r="A14" s="247"/>
      <c r="B14" s="60" t="s">
        <v>14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06">
        <f t="shared" si="10"/>
        <v>0</v>
      </c>
      <c r="AI14" s="39"/>
      <c r="AJ14" s="40"/>
      <c r="AK14" s="40"/>
      <c r="AL14" s="335"/>
      <c r="AM14" s="81" t="s">
        <v>7</v>
      </c>
      <c r="AN14" s="113"/>
      <c r="AO14" s="70" t="str">
        <f t="shared" si="14"/>
        <v/>
      </c>
      <c r="AP14" s="70" t="str">
        <f t="shared" si="4"/>
        <v/>
      </c>
      <c r="AQ14" s="19">
        <v>45597</v>
      </c>
      <c r="AR14" s="39"/>
      <c r="AS14" s="39"/>
      <c r="AT14" s="279" t="s">
        <v>35</v>
      </c>
      <c r="AU14" s="280"/>
      <c r="AV14" s="296" t="e">
        <f>DATE($A$1,11,1)</f>
        <v>#VALUE!</v>
      </c>
      <c r="AW14" s="297"/>
      <c r="AX14" s="297"/>
      <c r="AY14" s="298"/>
      <c r="AZ14" s="203" t="s">
        <v>63</v>
      </c>
      <c r="BA14" s="118"/>
      <c r="BB14" s="86" t="e">
        <f t="shared" si="3"/>
        <v>#VALUE!</v>
      </c>
      <c r="BC14" s="166"/>
      <c r="BD14" s="390"/>
      <c r="BE14" s="209" t="s">
        <v>83</v>
      </c>
      <c r="BH14" s="51">
        <f t="shared" si="7"/>
        <v>0</v>
      </c>
      <c r="BI14" s="55">
        <f>AH32</f>
        <v>0</v>
      </c>
      <c r="BJ14" s="25" t="e">
        <f t="shared" ca="1" si="11"/>
        <v>#VALUE!</v>
      </c>
      <c r="BK14" s="25" t="e">
        <f t="shared" ca="1" si="17"/>
        <v>#VALUE!</v>
      </c>
      <c r="BL14" s="25" t="e">
        <f t="shared" ref="BL14:BL21" ca="1" si="19">IF(BK14=0,IF((BK13+BL13+BM13)&gt;BI14,BK13+BL13+BM13-BI14,0),BM13)</f>
        <v>#VALUE!</v>
      </c>
      <c r="BM14" s="77" t="e">
        <f t="shared" ca="1" si="18"/>
        <v>#VALUE!</v>
      </c>
      <c r="BN14" s="166"/>
      <c r="BO14" s="166"/>
      <c r="BP14" s="134"/>
      <c r="BQ14" s="173" t="s">
        <v>8</v>
      </c>
      <c r="BR14" s="173">
        <f t="shared" si="8"/>
        <v>0</v>
      </c>
      <c r="BS14" s="173" t="e">
        <f t="shared" si="9"/>
        <v>#VALUE!</v>
      </c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</row>
    <row r="15" spans="1:92" ht="15" customHeight="1">
      <c r="A15" s="245" t="s">
        <v>4</v>
      </c>
      <c r="B15" s="13"/>
      <c r="C15" s="27" t="e">
        <f>IF(AND(MONTH(DATE($A$1,4,1))=MONTH(DATE($A$1,4,1)),ROW()=15),DATE($A$1,4,COLUMN()-2),"")</f>
        <v>#VALUE!</v>
      </c>
      <c r="D15" s="27" t="e">
        <f t="shared" ref="D15:AF15" si="20">IF(AND(MONTH(DATE($A$1,4,1))=MONTH(DATE($A$1,4,1)),ROW()=15),DATE($A$1,4,COLUMN()-2),"")</f>
        <v>#VALUE!</v>
      </c>
      <c r="E15" s="27" t="e">
        <f t="shared" si="20"/>
        <v>#VALUE!</v>
      </c>
      <c r="F15" s="27" t="e">
        <f t="shared" si="20"/>
        <v>#VALUE!</v>
      </c>
      <c r="G15" s="27" t="e">
        <f t="shared" si="20"/>
        <v>#VALUE!</v>
      </c>
      <c r="H15" s="27" t="e">
        <f t="shared" si="20"/>
        <v>#VALUE!</v>
      </c>
      <c r="I15" s="27" t="e">
        <f t="shared" si="20"/>
        <v>#VALUE!</v>
      </c>
      <c r="J15" s="27" t="e">
        <f t="shared" si="20"/>
        <v>#VALUE!</v>
      </c>
      <c r="K15" s="27" t="e">
        <f t="shared" si="20"/>
        <v>#VALUE!</v>
      </c>
      <c r="L15" s="27" t="e">
        <f t="shared" si="20"/>
        <v>#VALUE!</v>
      </c>
      <c r="M15" s="27" t="e">
        <f t="shared" si="20"/>
        <v>#VALUE!</v>
      </c>
      <c r="N15" s="27" t="e">
        <f t="shared" si="20"/>
        <v>#VALUE!</v>
      </c>
      <c r="O15" s="27" t="e">
        <f t="shared" si="20"/>
        <v>#VALUE!</v>
      </c>
      <c r="P15" s="27" t="e">
        <f t="shared" si="20"/>
        <v>#VALUE!</v>
      </c>
      <c r="Q15" s="27" t="e">
        <f t="shared" si="20"/>
        <v>#VALUE!</v>
      </c>
      <c r="R15" s="27" t="e">
        <f t="shared" si="20"/>
        <v>#VALUE!</v>
      </c>
      <c r="S15" s="27" t="e">
        <f t="shared" si="20"/>
        <v>#VALUE!</v>
      </c>
      <c r="T15" s="27" t="e">
        <f t="shared" si="20"/>
        <v>#VALUE!</v>
      </c>
      <c r="U15" s="27" t="e">
        <f t="shared" si="20"/>
        <v>#VALUE!</v>
      </c>
      <c r="V15" s="27" t="e">
        <f t="shared" si="20"/>
        <v>#VALUE!</v>
      </c>
      <c r="W15" s="27" t="e">
        <f t="shared" si="20"/>
        <v>#VALUE!</v>
      </c>
      <c r="X15" s="27" t="e">
        <f t="shared" si="20"/>
        <v>#VALUE!</v>
      </c>
      <c r="Y15" s="27" t="e">
        <f t="shared" si="20"/>
        <v>#VALUE!</v>
      </c>
      <c r="Z15" s="27" t="e">
        <f t="shared" si="20"/>
        <v>#VALUE!</v>
      </c>
      <c r="AA15" s="27" t="e">
        <f t="shared" si="20"/>
        <v>#VALUE!</v>
      </c>
      <c r="AB15" s="27" t="e">
        <f t="shared" si="20"/>
        <v>#VALUE!</v>
      </c>
      <c r="AC15" s="27" t="e">
        <f t="shared" si="20"/>
        <v>#VALUE!</v>
      </c>
      <c r="AD15" s="27" t="e">
        <f t="shared" si="20"/>
        <v>#VALUE!</v>
      </c>
      <c r="AE15" s="27" t="e">
        <f t="shared" si="20"/>
        <v>#VALUE!</v>
      </c>
      <c r="AF15" s="27" t="e">
        <f t="shared" si="20"/>
        <v>#VALUE!</v>
      </c>
      <c r="AG15" s="28"/>
      <c r="AH15" s="101"/>
      <c r="AI15" s="39"/>
      <c r="AJ15" s="40"/>
      <c r="AK15" s="40"/>
      <c r="AL15" s="335"/>
      <c r="AM15" s="81" t="s">
        <v>8</v>
      </c>
      <c r="AN15" s="113"/>
      <c r="AO15" s="70" t="str">
        <f t="shared" si="14"/>
        <v/>
      </c>
      <c r="AP15" s="70" t="str">
        <f t="shared" si="4"/>
        <v/>
      </c>
      <c r="AQ15" s="19">
        <v>45627</v>
      </c>
      <c r="AR15" s="39"/>
      <c r="AS15" s="39"/>
      <c r="AT15" s="277" t="s">
        <v>66</v>
      </c>
      <c r="AU15" s="278"/>
      <c r="AV15" s="285" t="e">
        <f>DATE($A$1,11,2)</f>
        <v>#VALUE!</v>
      </c>
      <c r="AW15" s="286"/>
      <c r="AX15" s="286"/>
      <c r="AY15" s="287"/>
      <c r="AZ15" s="78" t="s">
        <v>64</v>
      </c>
      <c r="BA15" s="117"/>
      <c r="BB15" s="87" t="e">
        <f t="shared" si="3"/>
        <v>#VALUE!</v>
      </c>
      <c r="BC15" s="166"/>
      <c r="BD15" s="388" t="s">
        <v>93</v>
      </c>
      <c r="BE15" s="209" t="s">
        <v>88</v>
      </c>
      <c r="BH15" s="51">
        <f t="shared" si="7"/>
        <v>0</v>
      </c>
      <c r="BI15" s="55">
        <f>AH36</f>
        <v>0</v>
      </c>
      <c r="BJ15" s="25" t="e">
        <f t="shared" ca="1" si="11"/>
        <v>#VALUE!</v>
      </c>
      <c r="BK15" s="25" t="e">
        <f t="shared" ca="1" si="17"/>
        <v>#VALUE!</v>
      </c>
      <c r="BL15" s="25" t="e">
        <f ca="1">IF(BK15=0,IF((BK14+BL14+BM14)&gt;BI15,BK14+BL14+BM14-BI15,0),BM14)</f>
        <v>#VALUE!</v>
      </c>
      <c r="BM15" s="77" t="e">
        <f ca="1">IF(BL15=0,IF((BK14+BL14+BM14+BH15)&gt;BI15,BK14+BL14+BM14+BH15-BI15,0),BH15)</f>
        <v>#VALUE!</v>
      </c>
      <c r="BN15" s="166"/>
      <c r="BO15" s="166"/>
      <c r="BP15" s="134"/>
      <c r="BQ15" s="173" t="s">
        <v>9</v>
      </c>
      <c r="BR15" s="173">
        <f t="shared" si="8"/>
        <v>0</v>
      </c>
      <c r="BS15" s="173" t="e">
        <f t="shared" si="9"/>
        <v>#VALUE!</v>
      </c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</row>
    <row r="16" spans="1:92" ht="15" customHeight="1">
      <c r="A16" s="246"/>
      <c r="B16" s="68" t="s">
        <v>15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68"/>
      <c r="AH16" s="102">
        <f>SUM(C16:AG16)</f>
        <v>0</v>
      </c>
      <c r="AI16" s="39"/>
      <c r="AJ16" s="92"/>
      <c r="AK16" s="93"/>
      <c r="AL16" s="335"/>
      <c r="AM16" s="81" t="s">
        <v>9</v>
      </c>
      <c r="AN16" s="113"/>
      <c r="AO16" s="70" t="str">
        <f t="shared" si="14"/>
        <v/>
      </c>
      <c r="AP16" s="70" t="str">
        <f t="shared" si="4"/>
        <v/>
      </c>
      <c r="AQ16" s="19">
        <v>45292</v>
      </c>
      <c r="AR16" s="39"/>
      <c r="AS16" s="39"/>
      <c r="AT16" s="279" t="s">
        <v>36</v>
      </c>
      <c r="AU16" s="280"/>
      <c r="AV16" s="296" t="e">
        <f>DATE($A$1,11,11)</f>
        <v>#VALUE!</v>
      </c>
      <c r="AW16" s="297"/>
      <c r="AX16" s="297"/>
      <c r="AY16" s="298"/>
      <c r="AZ16" s="203" t="s">
        <v>63</v>
      </c>
      <c r="BA16" s="118"/>
      <c r="BB16" s="86" t="e">
        <f t="shared" si="3"/>
        <v>#VALUE!</v>
      </c>
      <c r="BC16" s="166"/>
      <c r="BD16" s="389"/>
      <c r="BE16" s="209" t="s">
        <v>89</v>
      </c>
      <c r="BH16" s="51">
        <f t="shared" si="7"/>
        <v>0</v>
      </c>
      <c r="BI16" s="55">
        <f>AH40</f>
        <v>0</v>
      </c>
      <c r="BJ16" s="25" t="e">
        <f t="shared" ca="1" si="11"/>
        <v>#VALUE!</v>
      </c>
      <c r="BK16" s="25" t="e">
        <f t="shared" ca="1" si="17"/>
        <v>#VALUE!</v>
      </c>
      <c r="BL16" s="25" t="e">
        <f t="shared" ca="1" si="19"/>
        <v>#VALUE!</v>
      </c>
      <c r="BM16" s="77" t="e">
        <f t="shared" ca="1" si="18"/>
        <v>#VALUE!</v>
      </c>
      <c r="BN16" s="166"/>
      <c r="BO16" s="166"/>
      <c r="BP16" s="134"/>
      <c r="BQ16" s="173" t="s">
        <v>10</v>
      </c>
      <c r="BR16" s="173">
        <f t="shared" si="8"/>
        <v>0</v>
      </c>
      <c r="BS16" s="173" t="e">
        <f t="shared" si="9"/>
        <v>#VALUE!</v>
      </c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</row>
    <row r="17" spans="1:92" ht="15" customHeight="1">
      <c r="A17" s="246"/>
      <c r="B17" s="64" t="s">
        <v>13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64"/>
      <c r="AH17" s="103">
        <f t="shared" ref="AH17:AH25" si="21">SUM(C17:AG17)</f>
        <v>0</v>
      </c>
      <c r="AI17" s="39"/>
      <c r="AJ17" s="92"/>
      <c r="AK17" s="93"/>
      <c r="AL17" s="335"/>
      <c r="AM17" s="81" t="s">
        <v>10</v>
      </c>
      <c r="AN17" s="113"/>
      <c r="AO17" s="70" t="str">
        <f t="shared" si="14"/>
        <v/>
      </c>
      <c r="AP17" s="70" t="str">
        <f t="shared" si="4"/>
        <v/>
      </c>
      <c r="AQ17" s="19">
        <v>45323</v>
      </c>
      <c r="AR17" s="39"/>
      <c r="AS17" s="39"/>
      <c r="AT17" s="277" t="s">
        <v>67</v>
      </c>
      <c r="AU17" s="278"/>
      <c r="AV17" s="285" t="e">
        <f>DATE($A$1,11,15)</f>
        <v>#VALUE!</v>
      </c>
      <c r="AW17" s="286"/>
      <c r="AX17" s="286"/>
      <c r="AY17" s="287"/>
      <c r="AZ17" s="78" t="s">
        <v>64</v>
      </c>
      <c r="BA17" s="117"/>
      <c r="BB17" s="87" t="e">
        <f t="shared" si="3"/>
        <v>#VALUE!</v>
      </c>
      <c r="BC17" s="166"/>
      <c r="BD17" s="390"/>
      <c r="BE17" s="209" t="s">
        <v>90</v>
      </c>
      <c r="BH17" s="51">
        <f t="shared" si="7"/>
        <v>0</v>
      </c>
      <c r="BI17" s="55">
        <f>AH44</f>
        <v>0</v>
      </c>
      <c r="BJ17" s="25" t="e">
        <f ca="1">IF(BK16&gt;BI17,BK16-BI17,0)</f>
        <v>#VALUE!</v>
      </c>
      <c r="BK17" s="25" t="e">
        <f t="shared" ca="1" si="17"/>
        <v>#VALUE!</v>
      </c>
      <c r="BL17" s="25" t="e">
        <f t="shared" ca="1" si="19"/>
        <v>#VALUE!</v>
      </c>
      <c r="BM17" s="77" t="e">
        <f t="shared" ca="1" si="18"/>
        <v>#VALUE!</v>
      </c>
      <c r="BN17" s="166"/>
      <c r="BO17" s="166"/>
      <c r="BP17" s="134"/>
      <c r="BQ17" s="173" t="s">
        <v>11</v>
      </c>
      <c r="BR17" s="173">
        <f t="shared" si="8"/>
        <v>0</v>
      </c>
      <c r="BS17" s="173" t="e">
        <f t="shared" si="9"/>
        <v>#VALUE!</v>
      </c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</row>
    <row r="18" spans="1:92" ht="15" customHeight="1">
      <c r="A18" s="247"/>
      <c r="B18" s="60" t="s">
        <v>14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60"/>
      <c r="AH18" s="106">
        <f t="shared" si="21"/>
        <v>0</v>
      </c>
      <c r="AI18" s="39"/>
      <c r="AJ18" s="39"/>
      <c r="AK18" s="39"/>
      <c r="AL18" s="335"/>
      <c r="AM18" s="81" t="s">
        <v>11</v>
      </c>
      <c r="AN18" s="113"/>
      <c r="AO18" s="70" t="str">
        <f t="shared" si="14"/>
        <v/>
      </c>
      <c r="AP18" s="70" t="str">
        <f t="shared" si="4"/>
        <v/>
      </c>
      <c r="AQ18" s="19">
        <v>45352</v>
      </c>
      <c r="AR18" s="39"/>
      <c r="AS18" s="39"/>
      <c r="AT18" s="279" t="s">
        <v>37</v>
      </c>
      <c r="AU18" s="280"/>
      <c r="AV18" s="296" t="e">
        <f>DATE($A$1,12,25)</f>
        <v>#VALUE!</v>
      </c>
      <c r="AW18" s="297"/>
      <c r="AX18" s="297"/>
      <c r="AY18" s="298"/>
      <c r="AZ18" s="203" t="s">
        <v>63</v>
      </c>
      <c r="BA18" s="118"/>
      <c r="BB18" s="86" t="e">
        <f t="shared" si="3"/>
        <v>#VALUE!</v>
      </c>
      <c r="BC18" s="166"/>
      <c r="BD18" s="388" t="s">
        <v>94</v>
      </c>
      <c r="BE18" s="209" t="s">
        <v>85</v>
      </c>
      <c r="BH18" s="53">
        <f t="shared" si="7"/>
        <v>0</v>
      </c>
      <c r="BI18" s="57">
        <f>AH48</f>
        <v>0</v>
      </c>
      <c r="BJ18" s="25" t="e">
        <f t="shared" ref="BJ18:BJ21" ca="1" si="22">IF(BK17&gt;BI18,BK17-BI18,0)</f>
        <v>#VALUE!</v>
      </c>
      <c r="BK18" s="25" t="e">
        <f t="shared" ca="1" si="17"/>
        <v>#VALUE!</v>
      </c>
      <c r="BL18" s="25" t="e">
        <f t="shared" ca="1" si="19"/>
        <v>#VALUE!</v>
      </c>
      <c r="BM18" s="77" t="e">
        <f t="shared" ca="1" si="18"/>
        <v>#VALUE!</v>
      </c>
      <c r="BN18" s="166"/>
      <c r="BO18" s="166"/>
      <c r="BP18" s="134"/>
      <c r="BQ18" s="173" t="s">
        <v>12</v>
      </c>
      <c r="BR18" s="173">
        <f t="shared" si="8"/>
        <v>0</v>
      </c>
      <c r="BS18" s="173" t="e">
        <f t="shared" si="9"/>
        <v>#VALUE!</v>
      </c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</row>
    <row r="19" spans="1:92" ht="15" customHeight="1" thickBot="1">
      <c r="A19" s="245" t="s">
        <v>5</v>
      </c>
      <c r="B19" s="13"/>
      <c r="C19" s="27" t="e">
        <f>IF(AND(MONTH(DATE($A$1,5,1))=MONTH(DATE($A$1,5,1)),ROW()=19),DATE($A$1,5,COLUMN()-2),"")</f>
        <v>#VALUE!</v>
      </c>
      <c r="D19" s="27" t="e">
        <f t="shared" ref="D19:AG19" si="23">IF(AND(MONTH(DATE($A$1,5,1))=MONTH(DATE($A$1,5,1)),ROW()=19),DATE($A$1,5,COLUMN()-2),"")</f>
        <v>#VALUE!</v>
      </c>
      <c r="E19" s="27" t="e">
        <f t="shared" si="23"/>
        <v>#VALUE!</v>
      </c>
      <c r="F19" s="27" t="e">
        <f t="shared" si="23"/>
        <v>#VALUE!</v>
      </c>
      <c r="G19" s="27" t="e">
        <f t="shared" si="23"/>
        <v>#VALUE!</v>
      </c>
      <c r="H19" s="27" t="e">
        <f t="shared" si="23"/>
        <v>#VALUE!</v>
      </c>
      <c r="I19" s="27" t="e">
        <f t="shared" si="23"/>
        <v>#VALUE!</v>
      </c>
      <c r="J19" s="27" t="e">
        <f t="shared" si="23"/>
        <v>#VALUE!</v>
      </c>
      <c r="K19" s="27" t="e">
        <f t="shared" si="23"/>
        <v>#VALUE!</v>
      </c>
      <c r="L19" s="27" t="e">
        <f t="shared" si="23"/>
        <v>#VALUE!</v>
      </c>
      <c r="M19" s="27" t="e">
        <f t="shared" si="23"/>
        <v>#VALUE!</v>
      </c>
      <c r="N19" s="27" t="e">
        <f t="shared" si="23"/>
        <v>#VALUE!</v>
      </c>
      <c r="O19" s="27" t="e">
        <f t="shared" si="23"/>
        <v>#VALUE!</v>
      </c>
      <c r="P19" s="27" t="e">
        <f t="shared" si="23"/>
        <v>#VALUE!</v>
      </c>
      <c r="Q19" s="27" t="e">
        <f t="shared" si="23"/>
        <v>#VALUE!</v>
      </c>
      <c r="R19" s="27" t="e">
        <f t="shared" si="23"/>
        <v>#VALUE!</v>
      </c>
      <c r="S19" s="27" t="e">
        <f t="shared" si="23"/>
        <v>#VALUE!</v>
      </c>
      <c r="T19" s="27" t="e">
        <f t="shared" si="23"/>
        <v>#VALUE!</v>
      </c>
      <c r="U19" s="27" t="e">
        <f t="shared" si="23"/>
        <v>#VALUE!</v>
      </c>
      <c r="V19" s="27" t="e">
        <f t="shared" si="23"/>
        <v>#VALUE!</v>
      </c>
      <c r="W19" s="27" t="e">
        <f t="shared" si="23"/>
        <v>#VALUE!</v>
      </c>
      <c r="X19" s="27" t="e">
        <f t="shared" si="23"/>
        <v>#VALUE!</v>
      </c>
      <c r="Y19" s="27" t="e">
        <f t="shared" si="23"/>
        <v>#VALUE!</v>
      </c>
      <c r="Z19" s="27" t="e">
        <f t="shared" si="23"/>
        <v>#VALUE!</v>
      </c>
      <c r="AA19" s="27" t="e">
        <f t="shared" si="23"/>
        <v>#VALUE!</v>
      </c>
      <c r="AB19" s="27" t="e">
        <f t="shared" si="23"/>
        <v>#VALUE!</v>
      </c>
      <c r="AC19" s="27" t="e">
        <f t="shared" si="23"/>
        <v>#VALUE!</v>
      </c>
      <c r="AD19" s="27" t="e">
        <f t="shared" si="23"/>
        <v>#VALUE!</v>
      </c>
      <c r="AE19" s="27" t="e">
        <f t="shared" si="23"/>
        <v>#VALUE!</v>
      </c>
      <c r="AF19" s="27" t="e">
        <f t="shared" si="23"/>
        <v>#VALUE!</v>
      </c>
      <c r="AG19" s="27" t="e">
        <f t="shared" si="23"/>
        <v>#VALUE!</v>
      </c>
      <c r="AH19" s="101"/>
      <c r="AI19" s="39"/>
      <c r="AJ19" s="40"/>
      <c r="AK19" s="40"/>
      <c r="AL19" s="338"/>
      <c r="AM19" s="82" t="s">
        <v>12</v>
      </c>
      <c r="AN19" s="115"/>
      <c r="AO19" s="193" t="str">
        <f t="shared" si="14"/>
        <v/>
      </c>
      <c r="AP19" s="74" t="str">
        <f t="shared" si="4"/>
        <v/>
      </c>
      <c r="AQ19" s="29">
        <v>45383</v>
      </c>
      <c r="AR19" s="39"/>
      <c r="AS19" s="39"/>
      <c r="AT19" s="299" t="s">
        <v>68</v>
      </c>
      <c r="AU19" s="300"/>
      <c r="AV19" s="293" t="e">
        <f>DATE($A$1,12,26)</f>
        <v>#VALUE!</v>
      </c>
      <c r="AW19" s="294"/>
      <c r="AX19" s="294"/>
      <c r="AY19" s="295"/>
      <c r="AZ19" s="78" t="s">
        <v>64</v>
      </c>
      <c r="BA19" s="119"/>
      <c r="BB19" s="195" t="e">
        <f t="shared" si="3"/>
        <v>#VALUE!</v>
      </c>
      <c r="BC19" s="166"/>
      <c r="BD19" s="389"/>
      <c r="BE19" s="209" t="s">
        <v>86</v>
      </c>
      <c r="BJ19" s="187" t="e">
        <f t="shared" ca="1" si="22"/>
        <v>#VALUE!</v>
      </c>
      <c r="BK19" s="26" t="e">
        <f t="shared" ca="1" si="17"/>
        <v>#VALUE!</v>
      </c>
      <c r="BL19" s="26" t="e">
        <f t="shared" ca="1" si="19"/>
        <v>#VALUE!</v>
      </c>
      <c r="BM19" s="56" t="e">
        <f t="shared" ca="1" si="18"/>
        <v>#VALUE!</v>
      </c>
      <c r="BO19" s="166"/>
      <c r="BP19" s="134"/>
      <c r="BQ19" s="134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</row>
    <row r="20" spans="1:92" ht="15" customHeight="1">
      <c r="A20" s="246"/>
      <c r="B20" s="68" t="s">
        <v>15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02">
        <f t="shared" si="21"/>
        <v>0</v>
      </c>
      <c r="AI20" s="39"/>
      <c r="AJ20" s="40"/>
      <c r="AK20" s="40"/>
      <c r="AL20" s="40"/>
      <c r="AM20" s="40"/>
      <c r="AN20" s="42"/>
      <c r="AO20" s="167"/>
      <c r="AP20" s="158"/>
      <c r="AQ20" s="166"/>
      <c r="AR20" s="166"/>
      <c r="AS20" s="96"/>
      <c r="AT20" s="281" t="s">
        <v>69</v>
      </c>
      <c r="AU20" s="282"/>
      <c r="AV20" s="269"/>
      <c r="AW20" s="270"/>
      <c r="AX20" s="270"/>
      <c r="AY20" s="271"/>
      <c r="AZ20" s="123"/>
      <c r="BA20" s="120"/>
      <c r="BB20" s="196" t="str">
        <f t="shared" si="3"/>
        <v/>
      </c>
      <c r="BC20" s="98"/>
      <c r="BD20" s="390"/>
      <c r="BE20" s="209" t="s">
        <v>87</v>
      </c>
      <c r="BJ20" s="188" t="e">
        <f t="shared" ca="1" si="22"/>
        <v>#VALUE!</v>
      </c>
      <c r="BK20" s="25" t="e">
        <f t="shared" ca="1" si="17"/>
        <v>#VALUE!</v>
      </c>
      <c r="BL20" s="25" t="e">
        <f t="shared" ca="1" si="19"/>
        <v>#VALUE!</v>
      </c>
      <c r="BM20" s="77" t="e">
        <f t="shared" ca="1" si="18"/>
        <v>#VALUE!</v>
      </c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</row>
    <row r="21" spans="1:92" ht="15" customHeight="1">
      <c r="A21" s="246"/>
      <c r="B21" s="64" t="s">
        <v>13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03">
        <f t="shared" si="21"/>
        <v>0</v>
      </c>
      <c r="AI21" s="39"/>
      <c r="AJ21" s="40"/>
      <c r="AK21" s="40"/>
      <c r="AL21" s="40"/>
      <c r="AM21" s="40"/>
      <c r="AN21" s="42"/>
      <c r="AO21" s="167"/>
      <c r="AP21" s="158"/>
      <c r="AQ21" s="166"/>
      <c r="AR21" s="166"/>
      <c r="AS21" s="96"/>
      <c r="AT21" s="283"/>
      <c r="AU21" s="284"/>
      <c r="AV21" s="269"/>
      <c r="AW21" s="270"/>
      <c r="AX21" s="270"/>
      <c r="AY21" s="271"/>
      <c r="AZ21" s="121" t="s">
        <v>70</v>
      </c>
      <c r="BA21" s="121"/>
      <c r="BB21" s="196" t="str">
        <f t="shared" si="3"/>
        <v/>
      </c>
      <c r="BC21" s="98"/>
      <c r="BD21" s="98"/>
      <c r="BJ21" s="189" t="e">
        <f t="shared" ca="1" si="22"/>
        <v>#VALUE!</v>
      </c>
      <c r="BK21" s="24" t="e">
        <f t="shared" ca="1" si="17"/>
        <v>#VALUE!</v>
      </c>
      <c r="BL21" s="24" t="e">
        <f t="shared" ca="1" si="19"/>
        <v>#VALUE!</v>
      </c>
      <c r="BM21" s="54" t="e">
        <f t="shared" ca="1" si="18"/>
        <v>#VALUE!</v>
      </c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</row>
    <row r="22" spans="1:92">
      <c r="A22" s="247"/>
      <c r="B22" s="60" t="s">
        <v>14</v>
      </c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06">
        <f t="shared" si="21"/>
        <v>0</v>
      </c>
      <c r="AI22" s="39"/>
      <c r="AJ22" s="40"/>
      <c r="AK22" s="40"/>
      <c r="AL22" s="288" t="e">
        <f>$AL$5</f>
        <v>#VALUE!</v>
      </c>
      <c r="AM22" s="289"/>
      <c r="AN22" s="290"/>
      <c r="AO22" s="291" t="str">
        <f>$A$1</f>
        <v>20XX</v>
      </c>
      <c r="AP22" s="289"/>
      <c r="AQ22" s="292"/>
      <c r="AR22" s="166"/>
      <c r="AS22" s="96"/>
      <c r="AT22" s="272"/>
      <c r="AU22" s="273"/>
      <c r="AV22" s="269"/>
      <c r="AW22" s="270"/>
      <c r="AX22" s="270"/>
      <c r="AY22" s="271"/>
      <c r="AZ22" s="121" t="s">
        <v>70</v>
      </c>
      <c r="BA22" s="121"/>
      <c r="BB22" s="196" t="str">
        <f t="shared" si="3"/>
        <v/>
      </c>
      <c r="BC22" s="98"/>
      <c r="BD22" s="98"/>
      <c r="BJ22" s="166"/>
      <c r="BK22" s="166"/>
      <c r="BL22" s="166"/>
      <c r="BM22" s="166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</row>
    <row r="23" spans="1:92" ht="15" customHeight="1">
      <c r="A23" s="245" t="s">
        <v>6</v>
      </c>
      <c r="B23" s="13"/>
      <c r="C23" s="27" t="e">
        <f>IF(AND(MONTH(DATE($A$1,6,1))=MONTH(DATE($A$1,6,1)),ROW()=23),DATE($A$1,6,COLUMN()-2),"")</f>
        <v>#VALUE!</v>
      </c>
      <c r="D23" s="27" t="e">
        <f t="shared" ref="D23:AF23" si="24">IF(AND(MONTH(DATE($A$1,6,1))=MONTH(DATE($A$1,6,1)),ROW()=23),DATE($A$1,6,COLUMN()-2),"")</f>
        <v>#VALUE!</v>
      </c>
      <c r="E23" s="27" t="e">
        <f t="shared" si="24"/>
        <v>#VALUE!</v>
      </c>
      <c r="F23" s="27" t="e">
        <f t="shared" si="24"/>
        <v>#VALUE!</v>
      </c>
      <c r="G23" s="27" t="e">
        <f t="shared" si="24"/>
        <v>#VALUE!</v>
      </c>
      <c r="H23" s="27" t="e">
        <f t="shared" si="24"/>
        <v>#VALUE!</v>
      </c>
      <c r="I23" s="27" t="e">
        <f t="shared" si="24"/>
        <v>#VALUE!</v>
      </c>
      <c r="J23" s="27" t="e">
        <f t="shared" si="24"/>
        <v>#VALUE!</v>
      </c>
      <c r="K23" s="27" t="e">
        <f t="shared" si="24"/>
        <v>#VALUE!</v>
      </c>
      <c r="L23" s="27" t="e">
        <f t="shared" si="24"/>
        <v>#VALUE!</v>
      </c>
      <c r="M23" s="27" t="e">
        <f t="shared" si="24"/>
        <v>#VALUE!</v>
      </c>
      <c r="N23" s="27" t="e">
        <f t="shared" si="24"/>
        <v>#VALUE!</v>
      </c>
      <c r="O23" s="27" t="e">
        <f t="shared" si="24"/>
        <v>#VALUE!</v>
      </c>
      <c r="P23" s="27" t="e">
        <f t="shared" si="24"/>
        <v>#VALUE!</v>
      </c>
      <c r="Q23" s="27" t="e">
        <f t="shared" si="24"/>
        <v>#VALUE!</v>
      </c>
      <c r="R23" s="27" t="e">
        <f t="shared" si="24"/>
        <v>#VALUE!</v>
      </c>
      <c r="S23" s="27" t="e">
        <f t="shared" si="24"/>
        <v>#VALUE!</v>
      </c>
      <c r="T23" s="27" t="e">
        <f t="shared" si="24"/>
        <v>#VALUE!</v>
      </c>
      <c r="U23" s="27" t="e">
        <f t="shared" si="24"/>
        <v>#VALUE!</v>
      </c>
      <c r="V23" s="27" t="e">
        <f t="shared" si="24"/>
        <v>#VALUE!</v>
      </c>
      <c r="W23" s="27" t="e">
        <f t="shared" si="24"/>
        <v>#VALUE!</v>
      </c>
      <c r="X23" s="27" t="e">
        <f t="shared" si="24"/>
        <v>#VALUE!</v>
      </c>
      <c r="Y23" s="27" t="e">
        <f t="shared" si="24"/>
        <v>#VALUE!</v>
      </c>
      <c r="Z23" s="27" t="e">
        <f t="shared" si="24"/>
        <v>#VALUE!</v>
      </c>
      <c r="AA23" s="27" t="e">
        <f t="shared" si="24"/>
        <v>#VALUE!</v>
      </c>
      <c r="AB23" s="27" t="e">
        <f t="shared" si="24"/>
        <v>#VALUE!</v>
      </c>
      <c r="AC23" s="27" t="e">
        <f t="shared" si="24"/>
        <v>#VALUE!</v>
      </c>
      <c r="AD23" s="27" t="e">
        <f t="shared" si="24"/>
        <v>#VALUE!</v>
      </c>
      <c r="AE23" s="27" t="e">
        <f t="shared" si="24"/>
        <v>#VALUE!</v>
      </c>
      <c r="AF23" s="27" t="e">
        <f t="shared" si="24"/>
        <v>#VALUE!</v>
      </c>
      <c r="AG23" s="28"/>
      <c r="AH23" s="101"/>
      <c r="AI23" s="39"/>
      <c r="AJ23" s="39"/>
      <c r="AK23" s="39"/>
      <c r="AL23" s="15" t="s">
        <v>14</v>
      </c>
      <c r="AM23" s="30" t="s">
        <v>46</v>
      </c>
      <c r="AN23" s="31" t="s">
        <v>47</v>
      </c>
      <c r="AO23" s="204" t="s">
        <v>13</v>
      </c>
      <c r="AP23" s="30" t="s">
        <v>46</v>
      </c>
      <c r="AQ23" s="30" t="s">
        <v>47</v>
      </c>
      <c r="AR23" s="166"/>
      <c r="AS23" s="96"/>
      <c r="AT23" s="272"/>
      <c r="AU23" s="273"/>
      <c r="AV23" s="269"/>
      <c r="AW23" s="270"/>
      <c r="AX23" s="270"/>
      <c r="AY23" s="271"/>
      <c r="AZ23" s="121"/>
      <c r="BA23" s="121"/>
      <c r="BB23" s="196" t="str">
        <f>IF(BA23&lt;&gt;"",BA23,IF(AV23&lt;&gt;"",AV23,""))</f>
        <v/>
      </c>
      <c r="BC23" s="98"/>
      <c r="BD23" s="98"/>
      <c r="BJ23" s="166"/>
      <c r="BK23" s="166"/>
      <c r="BL23" s="166"/>
      <c r="BM23" s="166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</row>
    <row r="24" spans="1:92" ht="15" customHeight="1" thickBot="1">
      <c r="A24" s="246"/>
      <c r="B24" s="68" t="s">
        <v>15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68"/>
      <c r="AH24" s="102">
        <f t="shared" si="21"/>
        <v>0</v>
      </c>
      <c r="AI24" s="39"/>
      <c r="AJ24" s="39"/>
      <c r="AK24" s="39"/>
      <c r="AL24" s="33" t="e">
        <f>DATE($A$1,1,1)</f>
        <v>#VALUE!</v>
      </c>
      <c r="AM24" s="33" t="e">
        <f t="shared" ref="AM24:AN24" si="25">DATE($A$1,1,1)</f>
        <v>#VALUE!</v>
      </c>
      <c r="AN24" s="34" t="e">
        <f t="shared" si="25"/>
        <v>#VALUE!</v>
      </c>
      <c r="AO24" s="35" t="e">
        <f>DATE($A$1,1,1)</f>
        <v>#VALUE!</v>
      </c>
      <c r="AP24" s="36">
        <f>$AV$26</f>
        <v>0</v>
      </c>
      <c r="AQ24" s="36">
        <f>$AV$27</f>
        <v>0</v>
      </c>
      <c r="AR24" s="166"/>
      <c r="AS24" s="96"/>
      <c r="AT24" s="272"/>
      <c r="AU24" s="273"/>
      <c r="AV24" s="269"/>
      <c r="AW24" s="270"/>
      <c r="AX24" s="270"/>
      <c r="AY24" s="271"/>
      <c r="AZ24" s="121"/>
      <c r="BA24" s="121"/>
      <c r="BB24" s="196" t="str">
        <f t="shared" ref="BB24:BB25" si="26">IF(BA24&lt;&gt;"",BA24,IF(AV24&lt;&gt;"",AV24,""))</f>
        <v/>
      </c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</row>
    <row r="25" spans="1:92" ht="15" customHeight="1" thickBot="1">
      <c r="A25" s="246"/>
      <c r="B25" s="64" t="s">
        <v>13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64"/>
      <c r="AH25" s="103">
        <f t="shared" si="21"/>
        <v>0</v>
      </c>
      <c r="AI25" s="39"/>
      <c r="AJ25" s="264" t="s">
        <v>48</v>
      </c>
      <c r="AK25" s="37" t="s">
        <v>18</v>
      </c>
      <c r="AL25" s="179" t="e" cm="1">
        <f t="array" aca="1" ref="AL25" ca="1">INDIRECT("'" &amp; $AL$5 &amp; "'!" &amp; $BE$18)</f>
        <v>#VALUE!</v>
      </c>
      <c r="AM25" s="179" t="e" cm="1">
        <f t="array" aca="1" ref="AM25" ca="1">INDIRECT("'" &amp; $AL$5 &amp; "'!" &amp; $BE$19)</f>
        <v>#VALUE!</v>
      </c>
      <c r="AN25" s="179" t="e" cm="1">
        <f t="array" aca="1" ref="AN25" ca="1">INDIRECT("'" &amp; $AL$5 &amp; "'!" &amp; $BE$20)</f>
        <v>#VALUE!</v>
      </c>
      <c r="AO25" s="181"/>
      <c r="AP25" s="181"/>
      <c r="AQ25" s="181"/>
      <c r="AR25" s="166"/>
      <c r="AS25" s="96"/>
      <c r="AT25" s="274"/>
      <c r="AU25" s="275"/>
      <c r="AV25" s="261"/>
      <c r="AW25" s="262"/>
      <c r="AX25" s="262"/>
      <c r="AY25" s="263"/>
      <c r="AZ25" s="122"/>
      <c r="BA25" s="122"/>
      <c r="BB25" s="197" t="str">
        <f t="shared" si="26"/>
        <v/>
      </c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</row>
    <row r="26" spans="1:92" ht="15" customHeight="1">
      <c r="A26" s="247"/>
      <c r="B26" s="4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107"/>
      <c r="AI26" s="39"/>
      <c r="AJ26" s="265"/>
      <c r="AK26" s="38" t="s">
        <v>19</v>
      </c>
      <c r="AL26" s="61" t="e">
        <f ca="1">$AL$25*$BE$7</f>
        <v>#VALUE!</v>
      </c>
      <c r="AM26" s="61" t="e">
        <f ca="1">$AM$25*$BE$7</f>
        <v>#VALUE!</v>
      </c>
      <c r="AN26" s="143" t="e">
        <f ca="1">$AN$25*$BE$7</f>
        <v>#VALUE!</v>
      </c>
      <c r="AO26" s="144">
        <f>AO25*$BE$7</f>
        <v>0</v>
      </c>
      <c r="AP26" s="144">
        <f>AP25*$BE$7</f>
        <v>0</v>
      </c>
      <c r="AQ26" s="144">
        <f>AQ25*$BE$7</f>
        <v>0</v>
      </c>
      <c r="AR26" s="166"/>
      <c r="AS26" s="96"/>
      <c r="AT26" s="276" t="s">
        <v>46</v>
      </c>
      <c r="AU26" s="248"/>
      <c r="AV26" s="269"/>
      <c r="AW26" s="270"/>
      <c r="AX26" s="270"/>
      <c r="AY26" s="271"/>
      <c r="AZ26" s="90"/>
      <c r="BA26" s="90"/>
      <c r="BB26" s="90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</row>
    <row r="27" spans="1:92" ht="15" customHeight="1" thickBot="1">
      <c r="A27" s="245" t="s">
        <v>7</v>
      </c>
      <c r="B27" s="13"/>
      <c r="C27" s="27" t="e">
        <f>IF(AND(MONTH(DATE($A$1,7,1))=MONTH(DATE($A$1,7,1)),ROW()=27),DATE($A$1,7,COLUMN()-2),"")</f>
        <v>#VALUE!</v>
      </c>
      <c r="D27" s="27" t="e">
        <f t="shared" ref="D27:AG27" si="27">IF(AND(MONTH(DATE($A$1,7,1))=MONTH(DATE($A$1,7,1)),ROW()=27),DATE($A$1,7,COLUMN()-2),"")</f>
        <v>#VALUE!</v>
      </c>
      <c r="E27" s="27" t="e">
        <f t="shared" si="27"/>
        <v>#VALUE!</v>
      </c>
      <c r="F27" s="27" t="e">
        <f t="shared" si="27"/>
        <v>#VALUE!</v>
      </c>
      <c r="G27" s="27" t="e">
        <f t="shared" si="27"/>
        <v>#VALUE!</v>
      </c>
      <c r="H27" s="27" t="e">
        <f t="shared" si="27"/>
        <v>#VALUE!</v>
      </c>
      <c r="I27" s="27" t="e">
        <f t="shared" si="27"/>
        <v>#VALUE!</v>
      </c>
      <c r="J27" s="27" t="e">
        <f t="shared" si="27"/>
        <v>#VALUE!</v>
      </c>
      <c r="K27" s="27" t="e">
        <f t="shared" si="27"/>
        <v>#VALUE!</v>
      </c>
      <c r="L27" s="27" t="e">
        <f t="shared" si="27"/>
        <v>#VALUE!</v>
      </c>
      <c r="M27" s="27" t="e">
        <f t="shared" si="27"/>
        <v>#VALUE!</v>
      </c>
      <c r="N27" s="27" t="e">
        <f t="shared" si="27"/>
        <v>#VALUE!</v>
      </c>
      <c r="O27" s="27" t="e">
        <f t="shared" si="27"/>
        <v>#VALUE!</v>
      </c>
      <c r="P27" s="27" t="e">
        <f t="shared" si="27"/>
        <v>#VALUE!</v>
      </c>
      <c r="Q27" s="27" t="e">
        <f t="shared" si="27"/>
        <v>#VALUE!</v>
      </c>
      <c r="R27" s="27" t="e">
        <f t="shared" si="27"/>
        <v>#VALUE!</v>
      </c>
      <c r="S27" s="27" t="e">
        <f t="shared" si="27"/>
        <v>#VALUE!</v>
      </c>
      <c r="T27" s="27" t="e">
        <f t="shared" si="27"/>
        <v>#VALUE!</v>
      </c>
      <c r="U27" s="27" t="e">
        <f t="shared" si="27"/>
        <v>#VALUE!</v>
      </c>
      <c r="V27" s="27" t="e">
        <f t="shared" si="27"/>
        <v>#VALUE!</v>
      </c>
      <c r="W27" s="27" t="e">
        <f t="shared" si="27"/>
        <v>#VALUE!</v>
      </c>
      <c r="X27" s="27" t="e">
        <f t="shared" si="27"/>
        <v>#VALUE!</v>
      </c>
      <c r="Y27" s="27" t="e">
        <f t="shared" si="27"/>
        <v>#VALUE!</v>
      </c>
      <c r="Z27" s="27" t="e">
        <f t="shared" si="27"/>
        <v>#VALUE!</v>
      </c>
      <c r="AA27" s="27" t="e">
        <f t="shared" si="27"/>
        <v>#VALUE!</v>
      </c>
      <c r="AB27" s="27" t="e">
        <f t="shared" si="27"/>
        <v>#VALUE!</v>
      </c>
      <c r="AC27" s="27" t="e">
        <f t="shared" si="27"/>
        <v>#VALUE!</v>
      </c>
      <c r="AD27" s="27" t="e">
        <f t="shared" si="27"/>
        <v>#VALUE!</v>
      </c>
      <c r="AE27" s="27" t="e">
        <f t="shared" si="27"/>
        <v>#VALUE!</v>
      </c>
      <c r="AF27" s="27" t="e">
        <f t="shared" si="27"/>
        <v>#VALUE!</v>
      </c>
      <c r="AG27" s="27" t="e">
        <f t="shared" si="27"/>
        <v>#VALUE!</v>
      </c>
      <c r="AH27" s="101"/>
      <c r="AI27" s="39"/>
      <c r="AJ27" s="39"/>
      <c r="AK27" s="39"/>
      <c r="AL27" s="40"/>
      <c r="AM27" s="40"/>
      <c r="AN27" s="41"/>
      <c r="AO27" s="39"/>
      <c r="AP27" s="42"/>
      <c r="AQ27" s="167"/>
      <c r="AR27" s="166"/>
      <c r="AS27" s="96"/>
      <c r="AT27" s="259" t="s">
        <v>47</v>
      </c>
      <c r="AU27" s="260"/>
      <c r="AV27" s="261"/>
      <c r="AW27" s="262"/>
      <c r="AX27" s="262"/>
      <c r="AY27" s="263"/>
      <c r="AZ27" s="90"/>
      <c r="BA27" s="90"/>
      <c r="BB27" s="90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</row>
    <row r="28" spans="1:92" ht="15" customHeight="1">
      <c r="A28" s="246"/>
      <c r="B28" s="68" t="s">
        <v>15</v>
      </c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02">
        <f t="shared" ref="AH28:AH49" si="28">SUM(C28:AG28)</f>
        <v>0</v>
      </c>
      <c r="AI28" s="39"/>
      <c r="AJ28" s="39"/>
      <c r="AK28" s="39"/>
      <c r="AL28" s="40"/>
      <c r="AM28" s="40"/>
      <c r="AN28" s="41"/>
      <c r="AO28" s="39"/>
      <c r="AP28" s="42"/>
      <c r="AQ28" s="167"/>
      <c r="AR28" s="166"/>
      <c r="AS28" s="96"/>
      <c r="AT28" s="100"/>
      <c r="AU28" s="167"/>
      <c r="AV28" s="167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</row>
    <row r="29" spans="1:92" ht="15" customHeight="1">
      <c r="A29" s="246"/>
      <c r="B29" s="64" t="s">
        <v>13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03">
        <f t="shared" si="28"/>
        <v>0</v>
      </c>
      <c r="AI29" s="39"/>
      <c r="AJ29" s="264" t="s">
        <v>17</v>
      </c>
      <c r="AK29" s="37" t="s">
        <v>18</v>
      </c>
      <c r="AL29" s="180" t="e">
        <f ca="1">$AL$30/$BE$7</f>
        <v>#VALUE!</v>
      </c>
      <c r="AM29" s="180" t="e">
        <f ca="1">$AM$30/$BE$7</f>
        <v>#VALUE!</v>
      </c>
      <c r="AN29" s="183" t="e">
        <f ca="1">$AN$30/$BE$7</f>
        <v>#VALUE!</v>
      </c>
      <c r="AO29" s="182" t="e">
        <f>$AO$30/$BE$7</f>
        <v>#VALUE!</v>
      </c>
      <c r="AP29" s="184">
        <f>$AP$30/$BE$7</f>
        <v>0</v>
      </c>
      <c r="AQ29" s="184">
        <f>$AQ$30/$BE$7</f>
        <v>0</v>
      </c>
      <c r="AR29" s="166"/>
      <c r="AS29" s="96"/>
      <c r="AT29" s="266" t="s">
        <v>75</v>
      </c>
      <c r="AU29" s="266"/>
      <c r="AV29" s="267"/>
      <c r="AW29" s="268"/>
      <c r="AX29" s="268"/>
      <c r="AY29" s="268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</row>
    <row r="30" spans="1:92" ht="15" customHeight="1">
      <c r="A30" s="247"/>
      <c r="B30" s="45"/>
      <c r="AH30" s="107"/>
      <c r="AI30" s="39"/>
      <c r="AJ30" s="265"/>
      <c r="AK30" s="37" t="s">
        <v>19</v>
      </c>
      <c r="AL30" s="63" t="e">
        <f ca="1">AL26-AH6-AH10-AH14-AH18-AH22</f>
        <v>#VALUE!</v>
      </c>
      <c r="AM30" s="63" t="e">
        <f ca="1">IF($AM$31=0,$AM$26,0)</f>
        <v>#VALUE!</v>
      </c>
      <c r="AN30" s="62" t="e">
        <f ca="1">IF($AN$31=0,$AN$26,0)</f>
        <v>#VALUE!</v>
      </c>
      <c r="AO30" s="66" t="e">
        <f>AO26-SUM(AH5,AH9,AH13,AH17,AH21,AH25,AH29,AH33,AH37,AH41,AH45,AH49)</f>
        <v>#VALUE!</v>
      </c>
      <c r="AP30" s="67">
        <f>IF($AP$31=0,$AP$26,0)</f>
        <v>0</v>
      </c>
      <c r="AQ30" s="67">
        <f>IF($AQ$31=0,$AQ$26,0)</f>
        <v>0</v>
      </c>
      <c r="AR30" s="166"/>
      <c r="AS30" s="96"/>
      <c r="AT30" s="100"/>
      <c r="AU30" s="167"/>
      <c r="AV30" s="167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</row>
    <row r="31" spans="1:92" s="99" customFormat="1" ht="15" customHeight="1">
      <c r="A31" s="245" t="s">
        <v>8</v>
      </c>
      <c r="B31" s="13"/>
      <c r="C31" s="27" t="e">
        <f>IF(AND(MONTH(DATE($A$1,8,1))=MONTH(DATE($A$1,8,1)),ROW()=31),DATE($A$1,8,COLUMN()-2),"")</f>
        <v>#VALUE!</v>
      </c>
      <c r="D31" s="27" t="e">
        <f t="shared" ref="D31:AG31" si="29">IF(AND(MONTH(DATE($A$1,8,1))=MONTH(DATE($A$1,8,1)),ROW()=31),DATE($A$1,8,COLUMN()-2),"")</f>
        <v>#VALUE!</v>
      </c>
      <c r="E31" s="27" t="e">
        <f t="shared" si="29"/>
        <v>#VALUE!</v>
      </c>
      <c r="F31" s="27" t="e">
        <f t="shared" si="29"/>
        <v>#VALUE!</v>
      </c>
      <c r="G31" s="27" t="e">
        <f t="shared" si="29"/>
        <v>#VALUE!</v>
      </c>
      <c r="H31" s="27" t="e">
        <f t="shared" si="29"/>
        <v>#VALUE!</v>
      </c>
      <c r="I31" s="27" t="e">
        <f t="shared" si="29"/>
        <v>#VALUE!</v>
      </c>
      <c r="J31" s="27" t="e">
        <f t="shared" si="29"/>
        <v>#VALUE!</v>
      </c>
      <c r="K31" s="27" t="e">
        <f t="shared" si="29"/>
        <v>#VALUE!</v>
      </c>
      <c r="L31" s="27" t="e">
        <f t="shared" si="29"/>
        <v>#VALUE!</v>
      </c>
      <c r="M31" s="27" t="e">
        <f t="shared" si="29"/>
        <v>#VALUE!</v>
      </c>
      <c r="N31" s="27" t="e">
        <f t="shared" si="29"/>
        <v>#VALUE!</v>
      </c>
      <c r="O31" s="27" t="e">
        <f t="shared" si="29"/>
        <v>#VALUE!</v>
      </c>
      <c r="P31" s="27" t="e">
        <f t="shared" si="29"/>
        <v>#VALUE!</v>
      </c>
      <c r="Q31" s="27" t="e">
        <f t="shared" si="29"/>
        <v>#VALUE!</v>
      </c>
      <c r="R31" s="27" t="e">
        <f t="shared" si="29"/>
        <v>#VALUE!</v>
      </c>
      <c r="S31" s="27" t="e">
        <f t="shared" si="29"/>
        <v>#VALUE!</v>
      </c>
      <c r="T31" s="27" t="e">
        <f t="shared" si="29"/>
        <v>#VALUE!</v>
      </c>
      <c r="U31" s="27" t="e">
        <f t="shared" si="29"/>
        <v>#VALUE!</v>
      </c>
      <c r="V31" s="27" t="e">
        <f t="shared" si="29"/>
        <v>#VALUE!</v>
      </c>
      <c r="W31" s="27" t="e">
        <f t="shared" si="29"/>
        <v>#VALUE!</v>
      </c>
      <c r="X31" s="27" t="e">
        <f t="shared" si="29"/>
        <v>#VALUE!</v>
      </c>
      <c r="Y31" s="27" t="e">
        <f t="shared" si="29"/>
        <v>#VALUE!</v>
      </c>
      <c r="Z31" s="27" t="e">
        <f t="shared" si="29"/>
        <v>#VALUE!</v>
      </c>
      <c r="AA31" s="27" t="e">
        <f t="shared" si="29"/>
        <v>#VALUE!</v>
      </c>
      <c r="AB31" s="27" t="e">
        <f t="shared" si="29"/>
        <v>#VALUE!</v>
      </c>
      <c r="AC31" s="27" t="e">
        <f t="shared" si="29"/>
        <v>#VALUE!</v>
      </c>
      <c r="AD31" s="27" t="e">
        <f t="shared" si="29"/>
        <v>#VALUE!</v>
      </c>
      <c r="AE31" s="27" t="e">
        <f t="shared" si="29"/>
        <v>#VALUE!</v>
      </c>
      <c r="AF31" s="27" t="e">
        <f t="shared" si="29"/>
        <v>#VALUE!</v>
      </c>
      <c r="AG31" s="27" t="e">
        <f t="shared" si="29"/>
        <v>#VALUE!</v>
      </c>
      <c r="AH31" s="101"/>
      <c r="AI31" s="39"/>
      <c r="AJ31" s="40"/>
      <c r="AK31" s="40"/>
      <c r="AL31" s="40"/>
      <c r="AM31" s="111">
        <f>COUNTIF($C$6:$AG$6,$BE$8)+COUNTIF($C$10:$AE$10,$BE$8)+COUNTIF($C$14:$AG$14,$BE$8)+COUNTIF($C$18:$AF$18,$BE$8)+COUNTIF($C$22:$AG$22,$BE$8)</f>
        <v>0</v>
      </c>
      <c r="AN31" s="111">
        <f>COUNTIF($C$6:$AG$6,$BE$9)+COUNTIF($C$10:$AE$10,$BE$9)+COUNTIF($C$14:$AG$14,$BE$9)+COUNTIF($C$18:$AF$18,$BE$9)+COUNTIF($C$22:$AG$22,$BE$9)</f>
        <v>0</v>
      </c>
      <c r="AO31" s="157"/>
      <c r="AP31" s="111">
        <f>COUNTIF($C$5:$AG$5,$BE$8)+COUNTIF($C$9:$AE$9,$BE$8)+COUNTIF($C$13:$AG$13,$BE$8)+COUNTIF($C$17:$AF$17,$BE$8)+COUNTIF($C$21:$AG$21,$BE$8)+COUNTIF($C$25:$AF$25,$BE$8)+COUNTIF($C$29:$AG$29,$BE$8)+COUNTIF($C$33:$AG$33,$BE$8)+COUNTIF($C$37:$AF$37,$BE$8)+COUNTIF($C$41:$AG$41,$BE$8)+COUNTIF($C$45:$AF$45,$BE$8)+COUNTIF($C$49:$AG$49,$BE$8)</f>
        <v>0</v>
      </c>
      <c r="AQ31" s="111">
        <f>COUNTIF($C$5:$AG$5,$BE$9)+COUNTIF($C$9:$AE$9,$BE$9)+COUNTIF($C$13:$AG$13,$BE$9)+COUNTIF($C$17:$AF$17,$BE$9)+COUNTIF($C$21:$AG$21,$BE$9)+COUNTIF($C$25:$AF$25,$BE$9)+COUNTIF($C$29:$AG$29,$BE$9)+COUNTIF($C$33:$AG$33,$BE$9)+COUNTIF($C$37:$AF$37,$BE$9)+COUNTIF($C$41:$AG$41,$BE$9)+COUNTIF($C$45:$AF$45,$BE$9)+COUNTIF($C$49:$AG$49,$BE$9)</f>
        <v>0</v>
      </c>
      <c r="AR31" s="134"/>
      <c r="AS31" s="135"/>
      <c r="AT31" s="136"/>
      <c r="AU31" s="201"/>
      <c r="AV31" s="201"/>
      <c r="AW31" s="141"/>
      <c r="AX31" s="141"/>
      <c r="AY31" s="141"/>
      <c r="AZ31" s="141"/>
      <c r="BA31" s="141"/>
      <c r="BB31" s="141"/>
      <c r="BC31" s="141"/>
      <c r="BD31" s="141"/>
    </row>
    <row r="32" spans="1:92" s="99" customFormat="1" ht="15" customHeight="1">
      <c r="A32" s="246"/>
      <c r="B32" s="68" t="s">
        <v>15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02">
        <f t="shared" si="28"/>
        <v>0</v>
      </c>
      <c r="AI32" s="39"/>
      <c r="AJ32" s="40"/>
      <c r="AK32" s="40"/>
      <c r="AL32" s="40"/>
      <c r="AM32" s="40"/>
      <c r="AN32" s="42"/>
      <c r="AO32" s="167"/>
      <c r="AP32" s="158"/>
      <c r="AQ32" s="166"/>
      <c r="AR32" s="134"/>
      <c r="AS32" s="135"/>
      <c r="AT32" s="136"/>
      <c r="AU32" s="201"/>
      <c r="AV32" s="201"/>
      <c r="AW32" s="141"/>
      <c r="AX32" s="141"/>
      <c r="AY32" s="141"/>
      <c r="AZ32" s="141"/>
      <c r="BA32" s="141"/>
      <c r="BB32" s="141"/>
      <c r="BC32" s="141"/>
      <c r="BD32" s="141"/>
    </row>
    <row r="33" spans="1:48" s="99" customFormat="1" ht="15" customHeight="1">
      <c r="A33" s="246"/>
      <c r="B33" s="64" t="s">
        <v>13</v>
      </c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03">
        <f t="shared" si="28"/>
        <v>0</v>
      </c>
      <c r="AI33" s="39"/>
      <c r="AJ33" s="40"/>
      <c r="AK33" s="40"/>
      <c r="AL33" s="40"/>
      <c r="AM33" s="40"/>
      <c r="AN33" s="42"/>
      <c r="AO33" s="167"/>
      <c r="AP33" s="158"/>
      <c r="AQ33" s="166"/>
      <c r="AR33" s="134"/>
      <c r="AS33" s="135"/>
      <c r="AT33" s="136"/>
      <c r="AU33" s="132"/>
      <c r="AV33" s="132"/>
    </row>
    <row r="34" spans="1:48" s="99" customFormat="1" ht="15" customHeight="1">
      <c r="A34" s="247"/>
      <c r="B34" s="45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107"/>
      <c r="AI34" s="39"/>
      <c r="AJ34" s="40"/>
      <c r="AK34" s="39"/>
      <c r="AL34" s="249" t="s">
        <v>45</v>
      </c>
      <c r="AM34" s="250"/>
      <c r="AN34" s="250"/>
      <c r="AO34" s="250"/>
      <c r="AP34" s="250"/>
      <c r="AQ34" s="251"/>
      <c r="AR34" s="134"/>
      <c r="AS34" s="135"/>
      <c r="AT34" s="136"/>
      <c r="AU34" s="132"/>
      <c r="AV34" s="132"/>
    </row>
    <row r="35" spans="1:48" s="99" customFormat="1" ht="15" customHeight="1">
      <c r="A35" s="245" t="s">
        <v>9</v>
      </c>
      <c r="B35" s="13"/>
      <c r="C35" s="27" t="e">
        <f>IF(AND(MONTH(DATE($A$1,9,1))=MONTH(DATE($A$1,9,1)),ROW()=35),DATE($A$1,9,COLUMN()-2),"")</f>
        <v>#VALUE!</v>
      </c>
      <c r="D35" s="27" t="e">
        <f t="shared" ref="D35:AF35" si="30">IF(AND(MONTH(DATE($A$1,9,1))=MONTH(DATE($A$1,9,1)),ROW()=35),DATE($A$1,9,COLUMN()-2),"")</f>
        <v>#VALUE!</v>
      </c>
      <c r="E35" s="27" t="e">
        <f t="shared" si="30"/>
        <v>#VALUE!</v>
      </c>
      <c r="F35" s="27" t="e">
        <f t="shared" si="30"/>
        <v>#VALUE!</v>
      </c>
      <c r="G35" s="27" t="e">
        <f t="shared" si="30"/>
        <v>#VALUE!</v>
      </c>
      <c r="H35" s="27" t="e">
        <f t="shared" si="30"/>
        <v>#VALUE!</v>
      </c>
      <c r="I35" s="27" t="e">
        <f t="shared" si="30"/>
        <v>#VALUE!</v>
      </c>
      <c r="J35" s="27" t="e">
        <f t="shared" si="30"/>
        <v>#VALUE!</v>
      </c>
      <c r="K35" s="27" t="e">
        <f t="shared" si="30"/>
        <v>#VALUE!</v>
      </c>
      <c r="L35" s="27" t="e">
        <f t="shared" si="30"/>
        <v>#VALUE!</v>
      </c>
      <c r="M35" s="27" t="e">
        <f t="shared" si="30"/>
        <v>#VALUE!</v>
      </c>
      <c r="N35" s="27" t="e">
        <f t="shared" si="30"/>
        <v>#VALUE!</v>
      </c>
      <c r="O35" s="27" t="e">
        <f t="shared" si="30"/>
        <v>#VALUE!</v>
      </c>
      <c r="P35" s="27" t="e">
        <f t="shared" si="30"/>
        <v>#VALUE!</v>
      </c>
      <c r="Q35" s="27" t="e">
        <f t="shared" si="30"/>
        <v>#VALUE!</v>
      </c>
      <c r="R35" s="27" t="e">
        <f t="shared" si="30"/>
        <v>#VALUE!</v>
      </c>
      <c r="S35" s="27" t="e">
        <f t="shared" si="30"/>
        <v>#VALUE!</v>
      </c>
      <c r="T35" s="27" t="e">
        <f t="shared" si="30"/>
        <v>#VALUE!</v>
      </c>
      <c r="U35" s="27" t="e">
        <f t="shared" si="30"/>
        <v>#VALUE!</v>
      </c>
      <c r="V35" s="27" t="e">
        <f t="shared" si="30"/>
        <v>#VALUE!</v>
      </c>
      <c r="W35" s="27" t="e">
        <f t="shared" si="30"/>
        <v>#VALUE!</v>
      </c>
      <c r="X35" s="27" t="e">
        <f t="shared" si="30"/>
        <v>#VALUE!</v>
      </c>
      <c r="Y35" s="27" t="e">
        <f t="shared" si="30"/>
        <v>#VALUE!</v>
      </c>
      <c r="Z35" s="27" t="e">
        <f t="shared" si="30"/>
        <v>#VALUE!</v>
      </c>
      <c r="AA35" s="27" t="e">
        <f t="shared" si="30"/>
        <v>#VALUE!</v>
      </c>
      <c r="AB35" s="27" t="e">
        <f t="shared" si="30"/>
        <v>#VALUE!</v>
      </c>
      <c r="AC35" s="27" t="e">
        <f t="shared" si="30"/>
        <v>#VALUE!</v>
      </c>
      <c r="AD35" s="27" t="e">
        <f t="shared" si="30"/>
        <v>#VALUE!</v>
      </c>
      <c r="AE35" s="27" t="e">
        <f t="shared" si="30"/>
        <v>#VALUE!</v>
      </c>
      <c r="AF35" s="27" t="e">
        <f t="shared" si="30"/>
        <v>#VALUE!</v>
      </c>
      <c r="AG35" s="13"/>
      <c r="AH35" s="101"/>
      <c r="AI35" s="39"/>
      <c r="AJ35" s="40"/>
      <c r="AK35" s="39"/>
      <c r="AL35" s="252"/>
      <c r="AM35" s="253"/>
      <c r="AN35" s="253"/>
      <c r="AO35" s="253"/>
      <c r="AP35" s="253"/>
      <c r="AQ35" s="254"/>
      <c r="AR35" s="134"/>
      <c r="AS35" s="135"/>
      <c r="AT35" s="136"/>
      <c r="AU35" s="132"/>
      <c r="AV35" s="132"/>
    </row>
    <row r="36" spans="1:48" s="99" customFormat="1" ht="15" customHeight="1">
      <c r="A36" s="246"/>
      <c r="B36" s="68" t="s">
        <v>15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68"/>
      <c r="AH36" s="102">
        <f t="shared" si="28"/>
        <v>0</v>
      </c>
      <c r="AI36" s="39"/>
      <c r="AJ36" s="92"/>
      <c r="AK36" s="39"/>
      <c r="AL36" s="255"/>
      <c r="AM36" s="256"/>
      <c r="AN36" s="256"/>
      <c r="AO36" s="256"/>
      <c r="AP36" s="256"/>
      <c r="AQ36" s="257"/>
      <c r="AR36" s="134"/>
      <c r="AS36" s="135"/>
      <c r="AT36" s="136"/>
      <c r="AU36" s="132"/>
      <c r="AV36" s="132"/>
    </row>
    <row r="37" spans="1:48" s="99" customFormat="1" ht="15" customHeight="1">
      <c r="A37" s="246"/>
      <c r="B37" s="64" t="s">
        <v>13</v>
      </c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64"/>
      <c r="AH37" s="103">
        <f t="shared" si="28"/>
        <v>0</v>
      </c>
      <c r="AI37" s="39"/>
      <c r="AJ37" s="92"/>
      <c r="AK37" s="93"/>
      <c r="AL37" s="166"/>
      <c r="AM37" s="166"/>
      <c r="AN37" s="42"/>
      <c r="AO37" s="167"/>
      <c r="AP37" s="158"/>
      <c r="AQ37" s="166"/>
      <c r="AR37" s="134"/>
      <c r="AS37" s="135"/>
      <c r="AT37" s="136"/>
      <c r="AU37" s="132"/>
      <c r="AV37" s="132"/>
    </row>
    <row r="38" spans="1:48" s="99" customFormat="1" ht="15" customHeight="1">
      <c r="A38" s="247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107"/>
      <c r="AI38" s="39"/>
      <c r="AJ38" s="132"/>
      <c r="AK38" s="132"/>
      <c r="AL38" s="132"/>
      <c r="AM38" s="132"/>
      <c r="AN38" s="132"/>
      <c r="AO38" s="201"/>
      <c r="AP38" s="200"/>
      <c r="AQ38" s="134"/>
      <c r="AR38" s="134"/>
      <c r="AS38" s="135"/>
      <c r="AT38" s="136"/>
      <c r="AU38" s="132"/>
      <c r="AV38" s="132"/>
    </row>
    <row r="39" spans="1:48" s="99" customFormat="1" ht="15" customHeight="1">
      <c r="A39" s="245" t="s">
        <v>10</v>
      </c>
      <c r="B39" s="13"/>
      <c r="C39" s="27" t="e">
        <f>IF(AND(MONTH(DATE($A$1,10,1))=MONTH(DATE($A$1,10,1)),ROW()=39),DATE($A$1,10,COLUMN()-2),"")</f>
        <v>#VALUE!</v>
      </c>
      <c r="D39" s="27" t="e">
        <f t="shared" ref="D39:AG39" si="31">IF(AND(MONTH(DATE($A$1,10,1))=MONTH(DATE($A$1,10,1)),ROW()=39),DATE($A$1,10,COLUMN()-2),"")</f>
        <v>#VALUE!</v>
      </c>
      <c r="E39" s="27" t="e">
        <f t="shared" si="31"/>
        <v>#VALUE!</v>
      </c>
      <c r="F39" s="27" t="e">
        <f t="shared" si="31"/>
        <v>#VALUE!</v>
      </c>
      <c r="G39" s="27" t="e">
        <f t="shared" si="31"/>
        <v>#VALUE!</v>
      </c>
      <c r="H39" s="27" t="e">
        <f t="shared" si="31"/>
        <v>#VALUE!</v>
      </c>
      <c r="I39" s="27" t="e">
        <f t="shared" si="31"/>
        <v>#VALUE!</v>
      </c>
      <c r="J39" s="27" t="e">
        <f t="shared" si="31"/>
        <v>#VALUE!</v>
      </c>
      <c r="K39" s="27" t="e">
        <f t="shared" si="31"/>
        <v>#VALUE!</v>
      </c>
      <c r="L39" s="27" t="e">
        <f t="shared" si="31"/>
        <v>#VALUE!</v>
      </c>
      <c r="M39" s="27" t="e">
        <f t="shared" si="31"/>
        <v>#VALUE!</v>
      </c>
      <c r="N39" s="27" t="e">
        <f t="shared" si="31"/>
        <v>#VALUE!</v>
      </c>
      <c r="O39" s="27" t="e">
        <f t="shared" si="31"/>
        <v>#VALUE!</v>
      </c>
      <c r="P39" s="27" t="e">
        <f t="shared" si="31"/>
        <v>#VALUE!</v>
      </c>
      <c r="Q39" s="27" t="e">
        <f t="shared" si="31"/>
        <v>#VALUE!</v>
      </c>
      <c r="R39" s="27" t="e">
        <f t="shared" si="31"/>
        <v>#VALUE!</v>
      </c>
      <c r="S39" s="27" t="e">
        <f t="shared" si="31"/>
        <v>#VALUE!</v>
      </c>
      <c r="T39" s="27" t="e">
        <f t="shared" si="31"/>
        <v>#VALUE!</v>
      </c>
      <c r="U39" s="27" t="e">
        <f t="shared" si="31"/>
        <v>#VALUE!</v>
      </c>
      <c r="V39" s="27" t="e">
        <f t="shared" si="31"/>
        <v>#VALUE!</v>
      </c>
      <c r="W39" s="27" t="e">
        <f t="shared" si="31"/>
        <v>#VALUE!</v>
      </c>
      <c r="X39" s="27" t="e">
        <f t="shared" si="31"/>
        <v>#VALUE!</v>
      </c>
      <c r="Y39" s="27" t="e">
        <f t="shared" si="31"/>
        <v>#VALUE!</v>
      </c>
      <c r="Z39" s="27" t="e">
        <f t="shared" si="31"/>
        <v>#VALUE!</v>
      </c>
      <c r="AA39" s="27" t="e">
        <f t="shared" si="31"/>
        <v>#VALUE!</v>
      </c>
      <c r="AB39" s="27" t="e">
        <f t="shared" si="31"/>
        <v>#VALUE!</v>
      </c>
      <c r="AC39" s="27" t="e">
        <f t="shared" si="31"/>
        <v>#VALUE!</v>
      </c>
      <c r="AD39" s="27" t="e">
        <f t="shared" si="31"/>
        <v>#VALUE!</v>
      </c>
      <c r="AE39" s="27" t="e">
        <f t="shared" si="31"/>
        <v>#VALUE!</v>
      </c>
      <c r="AF39" s="27" t="e">
        <f t="shared" si="31"/>
        <v>#VALUE!</v>
      </c>
      <c r="AG39" s="27" t="e">
        <f t="shared" si="31"/>
        <v>#VALUE!</v>
      </c>
      <c r="AH39" s="101"/>
      <c r="AI39" s="39"/>
      <c r="AJ39" s="132"/>
      <c r="AK39" s="132"/>
      <c r="AL39" s="132"/>
      <c r="AM39" s="132"/>
      <c r="AN39" s="132"/>
      <c r="AO39" s="201"/>
      <c r="AP39" s="200"/>
      <c r="AQ39" s="134"/>
      <c r="AR39" s="134"/>
      <c r="AS39" s="135"/>
      <c r="AT39" s="132"/>
      <c r="AU39" s="132"/>
      <c r="AV39" s="132"/>
    </row>
    <row r="40" spans="1:48" s="99" customFormat="1" ht="15" customHeight="1">
      <c r="A40" s="246"/>
      <c r="B40" s="68" t="s">
        <v>15</v>
      </c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02">
        <f t="shared" si="28"/>
        <v>0</v>
      </c>
      <c r="AI40" s="39"/>
      <c r="AJ40" s="137"/>
      <c r="AK40" s="139" t="str" cm="1">
        <f t="array" aca="1" ref="AK40" ca="1">RIGHT(CELL("nomfichier"),LEN(CELL("nomfichier"))-FIND("]",CELL("nomfichier")))</f>
        <v>2024</v>
      </c>
      <c r="AL40" s="201"/>
      <c r="AM40" s="201"/>
      <c r="AN40" s="132"/>
      <c r="AO40" s="132"/>
      <c r="AP40" s="132"/>
      <c r="AQ40" s="134"/>
      <c r="AR40" s="134"/>
      <c r="AS40" s="135"/>
      <c r="AT40" s="132"/>
      <c r="AU40" s="132"/>
      <c r="AV40" s="132"/>
    </row>
    <row r="41" spans="1:48" s="99" customFormat="1" ht="15" customHeight="1">
      <c r="A41" s="246"/>
      <c r="B41" s="64" t="s">
        <v>13</v>
      </c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03">
        <f t="shared" si="28"/>
        <v>0</v>
      </c>
      <c r="AI41" s="39"/>
      <c r="AJ41" s="137"/>
      <c r="AK41" s="201"/>
      <c r="AL41" s="205"/>
      <c r="AM41" s="134"/>
      <c r="AN41" s="132"/>
      <c r="AO41" s="134"/>
      <c r="AP41" s="200"/>
      <c r="AQ41" s="200"/>
      <c r="AR41" s="200"/>
      <c r="AS41" s="135"/>
      <c r="AT41" s="132"/>
      <c r="AU41" s="132"/>
      <c r="AV41" s="132"/>
    </row>
    <row r="42" spans="1:48" s="99" customFormat="1" ht="15" customHeight="1">
      <c r="A42" s="247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107"/>
      <c r="AI42" s="39"/>
      <c r="AJ42" s="132"/>
      <c r="AK42" s="142"/>
      <c r="AL42" s="132"/>
      <c r="AM42" s="136"/>
      <c r="AN42" s="136"/>
      <c r="AO42" s="200"/>
      <c r="AP42" s="168"/>
      <c r="AQ42" s="168"/>
      <c r="AR42" s="168"/>
      <c r="AS42" s="135"/>
      <c r="AT42" s="132"/>
      <c r="AU42" s="132"/>
      <c r="AV42" s="132"/>
    </row>
    <row r="43" spans="1:48" s="99" customFormat="1" ht="15" customHeight="1">
      <c r="A43" s="245" t="s">
        <v>11</v>
      </c>
      <c r="B43" s="13"/>
      <c r="C43" s="27" t="e">
        <f>IF(AND(MONTH(DATE($A$1,11,1))=MONTH(DATE($A$1,11,1)),ROW()=43),DATE($A$1,11,COLUMN()-2),"")</f>
        <v>#VALUE!</v>
      </c>
      <c r="D43" s="27" t="e">
        <f t="shared" ref="D43:AF43" si="32">IF(AND(MONTH(DATE($A$1,11,1))=MONTH(DATE($A$1,11,1)),ROW()=43),DATE($A$1,11,COLUMN()-2),"")</f>
        <v>#VALUE!</v>
      </c>
      <c r="E43" s="27" t="e">
        <f t="shared" si="32"/>
        <v>#VALUE!</v>
      </c>
      <c r="F43" s="27" t="e">
        <f t="shared" si="32"/>
        <v>#VALUE!</v>
      </c>
      <c r="G43" s="27" t="e">
        <f t="shared" si="32"/>
        <v>#VALUE!</v>
      </c>
      <c r="H43" s="27" t="e">
        <f t="shared" si="32"/>
        <v>#VALUE!</v>
      </c>
      <c r="I43" s="27" t="e">
        <f t="shared" si="32"/>
        <v>#VALUE!</v>
      </c>
      <c r="J43" s="27" t="e">
        <f t="shared" si="32"/>
        <v>#VALUE!</v>
      </c>
      <c r="K43" s="27" t="e">
        <f t="shared" si="32"/>
        <v>#VALUE!</v>
      </c>
      <c r="L43" s="27" t="e">
        <f t="shared" si="32"/>
        <v>#VALUE!</v>
      </c>
      <c r="M43" s="27" t="e">
        <f t="shared" si="32"/>
        <v>#VALUE!</v>
      </c>
      <c r="N43" s="27" t="e">
        <f t="shared" si="32"/>
        <v>#VALUE!</v>
      </c>
      <c r="O43" s="27" t="e">
        <f t="shared" si="32"/>
        <v>#VALUE!</v>
      </c>
      <c r="P43" s="27" t="e">
        <f t="shared" si="32"/>
        <v>#VALUE!</v>
      </c>
      <c r="Q43" s="27" t="e">
        <f t="shared" si="32"/>
        <v>#VALUE!</v>
      </c>
      <c r="R43" s="27" t="e">
        <f t="shared" si="32"/>
        <v>#VALUE!</v>
      </c>
      <c r="S43" s="27" t="e">
        <f t="shared" si="32"/>
        <v>#VALUE!</v>
      </c>
      <c r="T43" s="27" t="e">
        <f t="shared" si="32"/>
        <v>#VALUE!</v>
      </c>
      <c r="U43" s="27" t="e">
        <f t="shared" si="32"/>
        <v>#VALUE!</v>
      </c>
      <c r="V43" s="27" t="e">
        <f t="shared" si="32"/>
        <v>#VALUE!</v>
      </c>
      <c r="W43" s="27" t="e">
        <f t="shared" si="32"/>
        <v>#VALUE!</v>
      </c>
      <c r="X43" s="27" t="e">
        <f t="shared" si="32"/>
        <v>#VALUE!</v>
      </c>
      <c r="Y43" s="27" t="e">
        <f t="shared" si="32"/>
        <v>#VALUE!</v>
      </c>
      <c r="Z43" s="27" t="e">
        <f t="shared" si="32"/>
        <v>#VALUE!</v>
      </c>
      <c r="AA43" s="27" t="e">
        <f t="shared" si="32"/>
        <v>#VALUE!</v>
      </c>
      <c r="AB43" s="27" t="e">
        <f t="shared" si="32"/>
        <v>#VALUE!</v>
      </c>
      <c r="AC43" s="27" t="e">
        <f t="shared" si="32"/>
        <v>#VALUE!</v>
      </c>
      <c r="AD43" s="27" t="e">
        <f t="shared" si="32"/>
        <v>#VALUE!</v>
      </c>
      <c r="AE43" s="27" t="e">
        <f t="shared" si="32"/>
        <v>#VALUE!</v>
      </c>
      <c r="AF43" s="27" t="e">
        <f t="shared" si="32"/>
        <v>#VALUE!</v>
      </c>
      <c r="AG43" s="13"/>
      <c r="AH43" s="101"/>
      <c r="AI43" s="39"/>
      <c r="AJ43" s="132"/>
      <c r="AK43" s="132"/>
      <c r="AL43" s="136"/>
      <c r="AM43" s="132"/>
      <c r="AN43" s="136"/>
      <c r="AO43" s="201"/>
      <c r="AP43" s="200"/>
      <c r="AQ43" s="134"/>
      <c r="AR43" s="134"/>
      <c r="AS43" s="135"/>
      <c r="AT43" s="132"/>
    </row>
    <row r="44" spans="1:48" s="99" customFormat="1">
      <c r="A44" s="246"/>
      <c r="B44" s="68" t="s">
        <v>15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68"/>
      <c r="AH44" s="102">
        <f t="shared" si="28"/>
        <v>0</v>
      </c>
      <c r="AI44" s="39"/>
      <c r="AN44" s="140"/>
      <c r="AQ44" s="140"/>
      <c r="AT44" s="132"/>
    </row>
    <row r="45" spans="1:48" s="99" customFormat="1">
      <c r="A45" s="246"/>
      <c r="B45" s="64" t="s">
        <v>13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64"/>
      <c r="AH45" s="103">
        <f t="shared" si="28"/>
        <v>0</v>
      </c>
      <c r="AI45" s="39"/>
      <c r="AT45" s="132"/>
    </row>
    <row r="46" spans="1:48" s="99" customFormat="1">
      <c r="A46" s="247"/>
      <c r="B46" s="45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107"/>
      <c r="AI46" s="39"/>
      <c r="AT46" s="132"/>
    </row>
    <row r="47" spans="1:48" s="99" customFormat="1">
      <c r="A47" s="245" t="s">
        <v>12</v>
      </c>
      <c r="B47" s="13"/>
      <c r="C47" s="27" t="e">
        <f>IF(AND(MONTH(DATE($A$1,12,1))=MONTH(DATE($A$1,12,1)),ROW()=47),DATE($A$1,12,COLUMN()-2),"")</f>
        <v>#VALUE!</v>
      </c>
      <c r="D47" s="27" t="e">
        <f t="shared" ref="D47:AG47" si="33">IF(AND(MONTH(DATE($A$1,12,1))=MONTH(DATE($A$1,12,1)),ROW()=47),DATE($A$1,12,COLUMN()-2),"")</f>
        <v>#VALUE!</v>
      </c>
      <c r="E47" s="27" t="e">
        <f t="shared" si="33"/>
        <v>#VALUE!</v>
      </c>
      <c r="F47" s="27" t="e">
        <f t="shared" si="33"/>
        <v>#VALUE!</v>
      </c>
      <c r="G47" s="27" t="e">
        <f t="shared" si="33"/>
        <v>#VALUE!</v>
      </c>
      <c r="H47" s="27" t="e">
        <f t="shared" si="33"/>
        <v>#VALUE!</v>
      </c>
      <c r="I47" s="27" t="e">
        <f t="shared" si="33"/>
        <v>#VALUE!</v>
      </c>
      <c r="J47" s="27" t="e">
        <f t="shared" si="33"/>
        <v>#VALUE!</v>
      </c>
      <c r="K47" s="27" t="e">
        <f t="shared" si="33"/>
        <v>#VALUE!</v>
      </c>
      <c r="L47" s="27" t="e">
        <f t="shared" si="33"/>
        <v>#VALUE!</v>
      </c>
      <c r="M47" s="27" t="e">
        <f t="shared" si="33"/>
        <v>#VALUE!</v>
      </c>
      <c r="N47" s="27" t="e">
        <f t="shared" si="33"/>
        <v>#VALUE!</v>
      </c>
      <c r="O47" s="27" t="e">
        <f t="shared" si="33"/>
        <v>#VALUE!</v>
      </c>
      <c r="P47" s="27" t="e">
        <f t="shared" si="33"/>
        <v>#VALUE!</v>
      </c>
      <c r="Q47" s="27" t="e">
        <f t="shared" si="33"/>
        <v>#VALUE!</v>
      </c>
      <c r="R47" s="27" t="e">
        <f t="shared" si="33"/>
        <v>#VALUE!</v>
      </c>
      <c r="S47" s="27" t="e">
        <f t="shared" si="33"/>
        <v>#VALUE!</v>
      </c>
      <c r="T47" s="27" t="e">
        <f t="shared" si="33"/>
        <v>#VALUE!</v>
      </c>
      <c r="U47" s="27" t="e">
        <f t="shared" si="33"/>
        <v>#VALUE!</v>
      </c>
      <c r="V47" s="27" t="e">
        <f t="shared" si="33"/>
        <v>#VALUE!</v>
      </c>
      <c r="W47" s="27" t="e">
        <f t="shared" si="33"/>
        <v>#VALUE!</v>
      </c>
      <c r="X47" s="27" t="e">
        <f t="shared" si="33"/>
        <v>#VALUE!</v>
      </c>
      <c r="Y47" s="27" t="e">
        <f t="shared" si="33"/>
        <v>#VALUE!</v>
      </c>
      <c r="Z47" s="27" t="e">
        <f t="shared" si="33"/>
        <v>#VALUE!</v>
      </c>
      <c r="AA47" s="27" t="e">
        <f t="shared" si="33"/>
        <v>#VALUE!</v>
      </c>
      <c r="AB47" s="27" t="e">
        <f t="shared" si="33"/>
        <v>#VALUE!</v>
      </c>
      <c r="AC47" s="27" t="e">
        <f t="shared" si="33"/>
        <v>#VALUE!</v>
      </c>
      <c r="AD47" s="27" t="e">
        <f t="shared" si="33"/>
        <v>#VALUE!</v>
      </c>
      <c r="AE47" s="27" t="e">
        <f t="shared" si="33"/>
        <v>#VALUE!</v>
      </c>
      <c r="AF47" s="27" t="e">
        <f t="shared" si="33"/>
        <v>#VALUE!</v>
      </c>
      <c r="AG47" s="27" t="e">
        <f t="shared" si="33"/>
        <v>#VALUE!</v>
      </c>
      <c r="AH47" s="108"/>
      <c r="AI47" s="39"/>
      <c r="AT47" s="132"/>
    </row>
    <row r="48" spans="1:48" s="99" customFormat="1">
      <c r="A48" s="246"/>
      <c r="B48" s="68" t="s">
        <v>15</v>
      </c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02">
        <f t="shared" si="28"/>
        <v>0</v>
      </c>
      <c r="AI48" s="39"/>
      <c r="AT48" s="132"/>
    </row>
    <row r="49" spans="1:48" s="99" customFormat="1">
      <c r="A49" s="246"/>
      <c r="B49" s="65" t="s">
        <v>13</v>
      </c>
      <c r="C49" s="153"/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03">
        <f t="shared" si="28"/>
        <v>0</v>
      </c>
      <c r="AI49" s="39"/>
      <c r="AT49" s="132"/>
    </row>
    <row r="50" spans="1:48" s="99" customFormat="1">
      <c r="A50" s="247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109"/>
      <c r="AI50" s="39"/>
      <c r="AT50" s="132"/>
    </row>
    <row r="51" spans="1:48" hidden="1">
      <c r="AI51" s="39"/>
      <c r="AU51" s="248"/>
      <c r="AV51" s="248"/>
    </row>
    <row r="52" spans="1:48" hidden="1">
      <c r="AI52" s="39"/>
    </row>
    <row r="53" spans="1:48" hidden="1">
      <c r="AI53" s="39"/>
    </row>
    <row r="54" spans="1:48" hidden="1">
      <c r="AI54" s="39"/>
    </row>
    <row r="55" spans="1:48" hidden="1">
      <c r="AI55" s="39"/>
    </row>
    <row r="56" spans="1:48" hidden="1">
      <c r="AI56" s="39"/>
    </row>
    <row r="57" spans="1:48" hidden="1">
      <c r="AI57" s="39"/>
    </row>
    <row r="58" spans="1:48" hidden="1">
      <c r="AI58" s="39"/>
    </row>
    <row r="59" spans="1:48" hidden="1">
      <c r="AI59" s="39"/>
    </row>
    <row r="60" spans="1:48" hidden="1">
      <c r="AI60" s="39"/>
    </row>
    <row r="61" spans="1:48" hidden="1">
      <c r="AI61" s="39"/>
    </row>
    <row r="62" spans="1:48" hidden="1">
      <c r="AI62" s="39"/>
    </row>
    <row r="63" spans="1:48" hidden="1">
      <c r="AI63" s="39"/>
    </row>
    <row r="64" spans="1:48" hidden="1">
      <c r="AI64" s="39"/>
    </row>
    <row r="65" spans="35:35" hidden="1">
      <c r="AI65" s="39"/>
    </row>
    <row r="66" spans="35:35" hidden="1">
      <c r="AI66" s="39"/>
    </row>
    <row r="67" spans="35:35" hidden="1">
      <c r="AI67" s="39"/>
    </row>
    <row r="68" spans="35:35" hidden="1">
      <c r="AI68" s="39"/>
    </row>
    <row r="69" spans="35:35" hidden="1">
      <c r="AI69" s="39"/>
    </row>
    <row r="70" spans="35:35" hidden="1">
      <c r="AI70" s="39"/>
    </row>
  </sheetData>
  <sheetProtection formatColumns="0" selectLockedCells="1"/>
  <mergeCells count="84">
    <mergeCell ref="A3:A6"/>
    <mergeCell ref="AL3:AQ3"/>
    <mergeCell ref="AT3:AU3"/>
    <mergeCell ref="AV3:AY3"/>
    <mergeCell ref="BD3:BE3"/>
    <mergeCell ref="AT4:AU4"/>
    <mergeCell ref="AV4:AY4"/>
    <mergeCell ref="BD4:BE4"/>
    <mergeCell ref="AL5:AL7"/>
    <mergeCell ref="AT5:AU5"/>
    <mergeCell ref="AV5:AY5"/>
    <mergeCell ref="AT6:AU6"/>
    <mergeCell ref="AV6:AY6"/>
    <mergeCell ref="A1:A2"/>
    <mergeCell ref="AH1:AH2"/>
    <mergeCell ref="AT1:BB2"/>
    <mergeCell ref="BH1:BM2"/>
    <mergeCell ref="BQ1:BS2"/>
    <mergeCell ref="BD12:BD14"/>
    <mergeCell ref="AT13:AU13"/>
    <mergeCell ref="AV13:AY13"/>
    <mergeCell ref="AT14:AU14"/>
    <mergeCell ref="A7:A10"/>
    <mergeCell ref="AT7:AU7"/>
    <mergeCell ref="AV7:AY7"/>
    <mergeCell ref="AL8:AL19"/>
    <mergeCell ref="AT8:AU8"/>
    <mergeCell ref="AV8:AY8"/>
    <mergeCell ref="AT9:AU9"/>
    <mergeCell ref="AV9:AY9"/>
    <mergeCell ref="AT10:AU10"/>
    <mergeCell ref="AV10:AY10"/>
    <mergeCell ref="AV14:AY14"/>
    <mergeCell ref="A15:A18"/>
    <mergeCell ref="AT15:AU15"/>
    <mergeCell ref="AV15:AY15"/>
    <mergeCell ref="BD15:BD17"/>
    <mergeCell ref="AT16:AU16"/>
    <mergeCell ref="AV16:AY16"/>
    <mergeCell ref="AT17:AU17"/>
    <mergeCell ref="AV17:AY17"/>
    <mergeCell ref="AT18:AU18"/>
    <mergeCell ref="A11:A14"/>
    <mergeCell ref="AT11:AU11"/>
    <mergeCell ref="AV11:AY11"/>
    <mergeCell ref="BD11:BE11"/>
    <mergeCell ref="AT12:AU12"/>
    <mergeCell ref="AV12:AY12"/>
    <mergeCell ref="AV18:AY18"/>
    <mergeCell ref="BD18:BD20"/>
    <mergeCell ref="A19:A22"/>
    <mergeCell ref="AT19:AU19"/>
    <mergeCell ref="AV19:AY19"/>
    <mergeCell ref="AT20:AU20"/>
    <mergeCell ref="AV20:AY20"/>
    <mergeCell ref="AT21:AU21"/>
    <mergeCell ref="AV21:AY21"/>
    <mergeCell ref="AL22:AN22"/>
    <mergeCell ref="AO22:AQ22"/>
    <mergeCell ref="AT22:AU22"/>
    <mergeCell ref="AV22:AY22"/>
    <mergeCell ref="A23:A26"/>
    <mergeCell ref="AT23:AU23"/>
    <mergeCell ref="AV23:AY23"/>
    <mergeCell ref="AT24:AU24"/>
    <mergeCell ref="AV24:AY24"/>
    <mergeCell ref="AJ25:AJ26"/>
    <mergeCell ref="AT25:AU25"/>
    <mergeCell ref="AV25:AY25"/>
    <mergeCell ref="AT26:AU26"/>
    <mergeCell ref="AV26:AY26"/>
    <mergeCell ref="A27:A30"/>
    <mergeCell ref="AT27:AU27"/>
    <mergeCell ref="AV27:AY27"/>
    <mergeCell ref="AJ29:AJ30"/>
    <mergeCell ref="AT29:AU29"/>
    <mergeCell ref="AV29:AY29"/>
    <mergeCell ref="AU51:AV51"/>
    <mergeCell ref="A31:A34"/>
    <mergeCell ref="AL34:AQ36"/>
    <mergeCell ref="A35:A38"/>
    <mergeCell ref="A39:A42"/>
    <mergeCell ref="A43:A46"/>
    <mergeCell ref="A47:A50"/>
  </mergeCells>
  <conditionalFormatting sqref="BC14 BO14:BP14 BN13 BJ7:BJ23">
    <cfRule type="cellIs" dxfId="4" priority="5" operator="greaterThan">
      <formula>0</formula>
    </cfRule>
  </conditionalFormatting>
  <conditionalFormatting sqref="C3:AG3 C7:AE7 C11:AG11 C15:AF15 C19:AG19 C23:AF23 C27:AG27 C31:AG31 C35:AF35 C39:AG39 C43:AF43 C47:AG47">
    <cfRule type="expression" dxfId="3" priority="3">
      <formula>WEEKDAY(C3)=7</formula>
    </cfRule>
    <cfRule type="expression" dxfId="2" priority="4">
      <formula>WEEKDAY(C3)=1</formula>
    </cfRule>
  </conditionalFormatting>
  <conditionalFormatting sqref="AE7">
    <cfRule type="expression" dxfId="1" priority="1">
      <formula>AND($AE$7&lt;&gt;"",COUNTIF($BB$4:$BB$25,AE7)&gt;0)</formula>
    </cfRule>
  </conditionalFormatting>
  <conditionalFormatting sqref="C3:AG3 C7:AD7 C11:AG11 C15:AF15 C19:AG19 C23:AF23 C27:AG27 C31:AG31 C35:AF35 C39:AG39 C43:AF43 C47:AG47">
    <cfRule type="expression" dxfId="0" priority="2">
      <formula>COUNTIF($BB$4:$BB$25,C3)&gt;0</formula>
    </cfRule>
  </conditionalFormatting>
  <dataValidations count="4">
    <dataValidation type="custom" allowBlank="1" showInputMessage="1" showErrorMessage="1" sqref="D4:AG4" xr:uid="{725A4EC3-2C28-4CBF-969E-FF9A2AF4C310}">
      <formula1>OR(SUM($AP$5:$AP$7)&gt;0,SUM($AP$5:$AP$7)=0)</formula1>
    </dataValidation>
    <dataValidation type="custom" allowBlank="1" showErrorMessage="1" errorTitle="Solde vide" error="Plus de VA disponible." sqref="D5:AG5 C9:AE9 C13:AG13 C17:AF17 C21:AG21 C25:AF25 C29:AG29 C33:AG33 C37:AF37 C41:AG41 C45:AF45 C49:AG49" xr:uid="{CA69A04D-F314-4491-AB22-E39A2EC6DA6D}">
      <formula1>OR($AO$30&gt;0,$AO$30=0)</formula1>
    </dataValidation>
    <dataValidation type="custom" allowBlank="1" showErrorMessage="1" errorTitle="Solde vide" error="Plus de VA-1 disponible." sqref="D6:AG6 C10:AE10 C14:AG14 C18:AF18 C22:AG22" xr:uid="{13304455-BD16-47F2-BFBA-2875426EDF38}">
      <formula1>OR($AL$30&gt;0,$AL$30=0)</formula1>
    </dataValidation>
    <dataValidation type="custom" allowBlank="1" showErrorMessage="1" errorTitle="Solde vide" error="Plus de HE disponible." sqref="C20:AG20" xr:uid="{E1DD75D7-AF0E-48AF-8A2E-BB4549B56141}">
      <formula1>OR($AR$11=0,$AR$11=1)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EE47-3123-42FB-B85B-C4E413566F3C}">
  <dimension ref="A2:F22"/>
  <sheetViews>
    <sheetView workbookViewId="0">
      <selection activeCell="C24" sqref="C24"/>
    </sheetView>
  </sheetViews>
  <sheetFormatPr baseColWidth="10" defaultRowHeight="15"/>
  <sheetData>
    <row r="2" spans="1:1">
      <c r="A2" t="s">
        <v>115</v>
      </c>
    </row>
    <row r="6" spans="1:1">
      <c r="A6" t="s">
        <v>116</v>
      </c>
    </row>
    <row r="9" spans="1:1">
      <c r="A9" t="s">
        <v>95</v>
      </c>
    </row>
    <row r="19" spans="2:6">
      <c r="B19" s="231"/>
      <c r="C19" s="232" t="str" cm="1">
        <f t="array" aca="1" ref="C19" ca="1">RIGHT(CELL("nomfichier"),LEN(CELL("nomfichier"))-FIND("]",CELL("nomfichier")))</f>
        <v>2024</v>
      </c>
      <c r="D19" s="233"/>
      <c r="E19" s="234"/>
      <c r="F19" s="235"/>
    </row>
    <row r="20" spans="2:6">
      <c r="B20" s="231" t="s">
        <v>96</v>
      </c>
      <c r="C20" s="391" t="s">
        <v>97</v>
      </c>
      <c r="D20" s="391"/>
      <c r="E20" s="236" t="b">
        <f ca="1">AND(OFFSET('2024'!D6,-3,0)&lt;='2024'!$AW$29,'2024'!$AM$30&gt;=0,'2024'!$AN$32&gt;=0,'2024'!$AO$32&gt;=0)</f>
        <v>1</v>
      </c>
      <c r="F20" s="235" t="s">
        <v>113</v>
      </c>
    </row>
    <row r="21" spans="2:6">
      <c r="B21" s="235" t="s">
        <v>98</v>
      </c>
      <c r="C21" s="391" t="s">
        <v>97</v>
      </c>
      <c r="D21" s="391"/>
      <c r="E21" s="237" t="b">
        <f>AND('2024'!$AP$30&gt;=0,'2024'!$AQ$32&gt;=0,'2024'!$AR$32&gt;=0)</f>
        <v>1</v>
      </c>
      <c r="F21" s="237"/>
    </row>
    <row r="22" spans="2:6">
      <c r="B22" s="229"/>
      <c r="C22" s="229"/>
      <c r="D22" s="230"/>
      <c r="E22" s="229"/>
      <c r="F22" s="230"/>
    </row>
  </sheetData>
  <mergeCells count="2">
    <mergeCell ref="C20:D20"/>
    <mergeCell ref="C21:D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6905C-B934-48DA-AC71-7BD4777C7D83}">
  <dimension ref="A1:C5"/>
  <sheetViews>
    <sheetView workbookViewId="0">
      <selection activeCell="A5" sqref="A5"/>
    </sheetView>
  </sheetViews>
  <sheetFormatPr baseColWidth="10" defaultRowHeight="15"/>
  <cols>
    <col min="1" max="1" width="60" bestFit="1" customWidth="1"/>
    <col min="2" max="2" width="10.42578125" bestFit="1" customWidth="1"/>
    <col min="3" max="3" width="14.140625" bestFit="1" customWidth="1"/>
  </cols>
  <sheetData>
    <row r="1" spans="1:3">
      <c r="A1" t="s">
        <v>52</v>
      </c>
    </row>
    <row r="2" spans="1:3">
      <c r="A2" t="s">
        <v>51</v>
      </c>
    </row>
    <row r="3" spans="1:3">
      <c r="A3" t="s">
        <v>53</v>
      </c>
      <c r="B3" t="s">
        <v>10</v>
      </c>
      <c r="C3" t="s">
        <v>54</v>
      </c>
    </row>
    <row r="4" spans="1:3">
      <c r="B4" t="s">
        <v>11</v>
      </c>
      <c r="C4" t="s">
        <v>55</v>
      </c>
    </row>
    <row r="5" spans="1:3">
      <c r="B5" t="s">
        <v>12</v>
      </c>
      <c r="C5" t="s">
        <v>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4AD6-981D-443B-875A-1BCFBBD7CE6E}">
  <dimension ref="A1:M20"/>
  <sheetViews>
    <sheetView zoomScale="87" workbookViewId="0">
      <selection activeCell="F31" sqref="F31"/>
    </sheetView>
  </sheetViews>
  <sheetFormatPr baseColWidth="10" defaultRowHeight="15"/>
  <cols>
    <col min="2" max="2" width="21.42578125" customWidth="1"/>
    <col min="3" max="3" width="27.28515625" bestFit="1" customWidth="1"/>
    <col min="6" max="6" width="21.42578125" customWidth="1"/>
    <col min="7" max="7" width="26.42578125" bestFit="1" customWidth="1"/>
    <col min="8" max="8" width="11.42578125" customWidth="1"/>
    <col min="11" max="11" width="21.42578125" customWidth="1"/>
    <col min="12" max="12" width="26.42578125" bestFit="1" customWidth="1"/>
  </cols>
  <sheetData>
    <row r="1" spans="1:13">
      <c r="A1" t="s">
        <v>21</v>
      </c>
    </row>
    <row r="3" spans="1:13" ht="18.75">
      <c r="B3" s="392">
        <v>2023</v>
      </c>
      <c r="C3" s="392"/>
      <c r="E3" s="2"/>
      <c r="F3" s="392">
        <v>2024</v>
      </c>
      <c r="G3" s="392"/>
      <c r="I3" s="2"/>
      <c r="K3" s="392">
        <v>2025</v>
      </c>
      <c r="L3" s="392"/>
      <c r="M3" s="3"/>
    </row>
    <row r="4" spans="1:13">
      <c r="E4" s="2"/>
      <c r="I4" s="2"/>
      <c r="M4" s="3"/>
    </row>
    <row r="5" spans="1:13">
      <c r="E5" s="2"/>
      <c r="I5" s="2"/>
      <c r="M5" s="3"/>
    </row>
    <row r="6" spans="1:13">
      <c r="B6" s="1" t="s">
        <v>22</v>
      </c>
      <c r="C6" s="1" t="s">
        <v>23</v>
      </c>
      <c r="E6" s="2"/>
      <c r="F6" s="1" t="s">
        <v>22</v>
      </c>
      <c r="G6" s="1" t="s">
        <v>23</v>
      </c>
      <c r="I6" s="2"/>
      <c r="K6" s="1" t="s">
        <v>22</v>
      </c>
      <c r="L6" s="1" t="s">
        <v>23</v>
      </c>
      <c r="M6" s="3"/>
    </row>
    <row r="7" spans="1:13">
      <c r="B7" s="4" t="s">
        <v>24</v>
      </c>
      <c r="C7" s="5">
        <f>DATE(B3,1,1)</f>
        <v>44927</v>
      </c>
      <c r="E7" s="2"/>
      <c r="F7" s="4" t="s">
        <v>24</v>
      </c>
      <c r="G7" s="5">
        <f>DATE(F3,1,1)</f>
        <v>45292</v>
      </c>
      <c r="H7" s="6"/>
      <c r="I7" s="2"/>
      <c r="K7" s="4" t="s">
        <v>24</v>
      </c>
      <c r="L7" s="5">
        <f>DATE(K3,1,1)</f>
        <v>45658</v>
      </c>
      <c r="M7" s="3"/>
    </row>
    <row r="8" spans="1:13">
      <c r="B8" s="7" t="s">
        <v>25</v>
      </c>
      <c r="C8" s="5">
        <f>C9-47</f>
        <v>44978</v>
      </c>
      <c r="E8" s="2"/>
      <c r="F8" s="7" t="s">
        <v>25</v>
      </c>
      <c r="G8" s="5">
        <f>G9-47</f>
        <v>45335</v>
      </c>
      <c r="H8" s="6"/>
      <c r="I8" s="2"/>
      <c r="K8" s="7" t="s">
        <v>25</v>
      </c>
      <c r="L8" s="5">
        <f>L9-47</f>
        <v>45720</v>
      </c>
      <c r="M8" s="3"/>
    </row>
    <row r="9" spans="1:13">
      <c r="B9" s="7" t="s">
        <v>26</v>
      </c>
      <c r="C9" s="8">
        <f>FLOOR(DAY(MINUTE(B3/38)/2+56)&amp;"/5/"&amp;B3,7)-34</f>
        <v>45025</v>
      </c>
      <c r="E9" s="2"/>
      <c r="F9" s="7" t="s">
        <v>26</v>
      </c>
      <c r="G9" s="8">
        <f>FLOOR(DAY(MINUTE(F3/38)/2+56)&amp;"/5/"&amp;F3,7)-34</f>
        <v>45382</v>
      </c>
      <c r="H9" s="9"/>
      <c r="I9" s="2"/>
      <c r="K9" s="7" t="s">
        <v>26</v>
      </c>
      <c r="L9" s="8">
        <f>FLOOR(DAY(MINUTE(K3/38)/2+56)&amp;"/5/"&amp;K3,7)-34</f>
        <v>45767</v>
      </c>
      <c r="M9" s="3"/>
    </row>
    <row r="10" spans="1:13">
      <c r="B10" s="7" t="s">
        <v>27</v>
      </c>
      <c r="C10" s="5">
        <f>C9+1</f>
        <v>45026</v>
      </c>
      <c r="E10" s="2"/>
      <c r="F10" s="7" t="s">
        <v>27</v>
      </c>
      <c r="G10" s="5">
        <f>G9+1</f>
        <v>45383</v>
      </c>
      <c r="H10" s="6"/>
      <c r="I10" s="2"/>
      <c r="K10" s="7" t="s">
        <v>27</v>
      </c>
      <c r="L10" s="5">
        <f>L9+1</f>
        <v>45768</v>
      </c>
      <c r="M10" s="3"/>
    </row>
    <row r="11" spans="1:13">
      <c r="B11" s="7" t="s">
        <v>28</v>
      </c>
      <c r="C11" s="5">
        <f>DATE(B3,5,1)</f>
        <v>45047</v>
      </c>
      <c r="E11" s="2"/>
      <c r="F11" s="7" t="s">
        <v>28</v>
      </c>
      <c r="G11" s="5">
        <f>DATE(F3,5,1)</f>
        <v>45413</v>
      </c>
      <c r="H11" s="6"/>
      <c r="I11" s="2"/>
      <c r="K11" s="7" t="s">
        <v>28</v>
      </c>
      <c r="L11" s="5">
        <f>DATE(K3,5,1)</f>
        <v>45778</v>
      </c>
      <c r="M11" s="3"/>
    </row>
    <row r="12" spans="1:13">
      <c r="B12" s="7" t="s">
        <v>29</v>
      </c>
      <c r="C12" s="5">
        <f>C9+39</f>
        <v>45064</v>
      </c>
      <c r="E12" s="2"/>
      <c r="F12" s="7" t="s">
        <v>29</v>
      </c>
      <c r="G12" s="5">
        <f>G9+39</f>
        <v>45421</v>
      </c>
      <c r="H12" s="6"/>
      <c r="I12" s="2"/>
      <c r="K12" s="7" t="s">
        <v>29</v>
      </c>
      <c r="L12" s="5">
        <f>L9+39</f>
        <v>45806</v>
      </c>
      <c r="M12" s="3"/>
    </row>
    <row r="13" spans="1:13">
      <c r="B13" s="7" t="s">
        <v>30</v>
      </c>
      <c r="C13" s="5">
        <f>C9+49</f>
        <v>45074</v>
      </c>
      <c r="E13" s="2"/>
      <c r="F13" s="7" t="s">
        <v>30</v>
      </c>
      <c r="G13" s="5">
        <f>G9+49</f>
        <v>45431</v>
      </c>
      <c r="H13" s="6"/>
      <c r="I13" s="2"/>
      <c r="K13" s="7" t="s">
        <v>30</v>
      </c>
      <c r="L13" s="5">
        <f>L9+49</f>
        <v>45816</v>
      </c>
      <c r="M13" s="3"/>
    </row>
    <row r="14" spans="1:13">
      <c r="B14" s="7" t="s">
        <v>31</v>
      </c>
      <c r="C14" s="5">
        <f>C9+50</f>
        <v>45075</v>
      </c>
      <c r="E14" s="2"/>
      <c r="F14" s="7" t="s">
        <v>31</v>
      </c>
      <c r="G14" s="5">
        <f>G9+50</f>
        <v>45432</v>
      </c>
      <c r="H14" s="6"/>
      <c r="I14" s="2"/>
      <c r="K14" s="7" t="s">
        <v>31</v>
      </c>
      <c r="L14" s="5">
        <f>L9+50</f>
        <v>45817</v>
      </c>
      <c r="M14" s="3"/>
    </row>
    <row r="15" spans="1:13">
      <c r="B15" s="7" t="s">
        <v>32</v>
      </c>
      <c r="C15" s="5">
        <f>DATE(B3,7,21)</f>
        <v>45128</v>
      </c>
      <c r="E15" s="2"/>
      <c r="F15" s="7" t="s">
        <v>32</v>
      </c>
      <c r="G15" s="5">
        <f>DATE(F3,7,21)</f>
        <v>45494</v>
      </c>
      <c r="H15" s="6"/>
      <c r="I15" s="2"/>
      <c r="K15" s="7" t="s">
        <v>32</v>
      </c>
      <c r="L15" s="5">
        <f>DATE(K3,7,21)</f>
        <v>45859</v>
      </c>
      <c r="M15" s="3"/>
    </row>
    <row r="16" spans="1:13">
      <c r="B16" s="7" t="s">
        <v>33</v>
      </c>
      <c r="C16" s="5">
        <f>DATE(B3,8,15)</f>
        <v>45153</v>
      </c>
      <c r="E16" s="2"/>
      <c r="F16" s="7" t="s">
        <v>33</v>
      </c>
      <c r="G16" s="5">
        <f>DATE(F3,8,15)</f>
        <v>45519</v>
      </c>
      <c r="H16" s="6"/>
      <c r="I16" s="2"/>
      <c r="K16" s="7" t="s">
        <v>33</v>
      </c>
      <c r="L16" s="5">
        <f>DATE(K3,8,15)</f>
        <v>45884</v>
      </c>
      <c r="M16" s="3"/>
    </row>
    <row r="17" spans="2:13">
      <c r="B17" s="7" t="s">
        <v>34</v>
      </c>
      <c r="C17" s="5">
        <f>DATE(B3,9,27)</f>
        <v>45196</v>
      </c>
      <c r="E17" s="2"/>
      <c r="F17" s="7" t="s">
        <v>34</v>
      </c>
      <c r="G17" s="5">
        <f>DATE(F3,9,27)</f>
        <v>45562</v>
      </c>
      <c r="H17" s="6"/>
      <c r="I17" s="2"/>
      <c r="K17" s="7" t="s">
        <v>34</v>
      </c>
      <c r="L17" s="5">
        <f>DATE(K3,9,27)</f>
        <v>45927</v>
      </c>
      <c r="M17" s="3"/>
    </row>
    <row r="18" spans="2:13">
      <c r="B18" s="7" t="s">
        <v>35</v>
      </c>
      <c r="C18" s="5">
        <f>DATE(B3,11,1)</f>
        <v>45231</v>
      </c>
      <c r="E18" s="2"/>
      <c r="F18" s="7" t="s">
        <v>35</v>
      </c>
      <c r="G18" s="5">
        <f>DATE(F3,11,1)</f>
        <v>45597</v>
      </c>
      <c r="H18" s="6"/>
      <c r="I18" s="2"/>
      <c r="K18" s="7" t="s">
        <v>35</v>
      </c>
      <c r="L18" s="5">
        <f>DATE(K3,11,1)</f>
        <v>45962</v>
      </c>
      <c r="M18" s="3"/>
    </row>
    <row r="19" spans="2:13">
      <c r="B19" s="7" t="s">
        <v>36</v>
      </c>
      <c r="C19" s="5">
        <f>DATE(B3,11,11)</f>
        <v>45241</v>
      </c>
      <c r="E19" s="2"/>
      <c r="F19" s="7" t="s">
        <v>36</v>
      </c>
      <c r="G19" s="5">
        <f>DATE(F3,11,11)</f>
        <v>45607</v>
      </c>
      <c r="H19" s="6"/>
      <c r="I19" s="2"/>
      <c r="K19" s="7" t="s">
        <v>36</v>
      </c>
      <c r="L19" s="5">
        <f>DATE(K3,11,11)</f>
        <v>45972</v>
      </c>
      <c r="M19" s="3"/>
    </row>
    <row r="20" spans="2:13">
      <c r="B20" s="10" t="s">
        <v>37</v>
      </c>
      <c r="C20" s="11">
        <f>DATE(B3,12,25)</f>
        <v>45285</v>
      </c>
      <c r="E20" s="2"/>
      <c r="F20" s="10" t="s">
        <v>37</v>
      </c>
      <c r="G20" s="11">
        <f>DATE(F3,12,25)</f>
        <v>45651</v>
      </c>
      <c r="H20" s="6"/>
      <c r="I20" s="2"/>
      <c r="K20" s="10" t="s">
        <v>37</v>
      </c>
      <c r="L20" s="11">
        <f>DATE(K3,12,25)</f>
        <v>46016</v>
      </c>
      <c r="M20" s="3"/>
    </row>
  </sheetData>
  <mergeCells count="3">
    <mergeCell ref="B3:C3"/>
    <mergeCell ref="F3:G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84</vt:i4>
      </vt:variant>
    </vt:vector>
  </HeadingPairs>
  <TitlesOfParts>
    <vt:vector size="91" baseType="lpstr">
      <vt:lpstr>2022</vt:lpstr>
      <vt:lpstr>2023</vt:lpstr>
      <vt:lpstr>2024</vt:lpstr>
      <vt:lpstr>20XX</vt:lpstr>
      <vt:lpstr>Reste à faire</vt:lpstr>
      <vt:lpstr>A faire sur new feuille</vt:lpstr>
      <vt:lpstr>Liste congés légaux + réglement</vt:lpstr>
      <vt:lpstr>'2022'!CellulesCalendrier_HE</vt:lpstr>
      <vt:lpstr>'2023'!CellulesCalendrier_HE</vt:lpstr>
      <vt:lpstr>'20XX'!CellulesCalendrier_HE</vt:lpstr>
      <vt:lpstr>CellulesCalendrier_HE</vt:lpstr>
      <vt:lpstr>'2022'!CellulesCalendrier_VA</vt:lpstr>
      <vt:lpstr>'2023'!CellulesCalendrier_VA</vt:lpstr>
      <vt:lpstr>'20XX'!CellulesCalendrier_VA</vt:lpstr>
      <vt:lpstr>CellulesCalendrier_VA</vt:lpstr>
      <vt:lpstr>'2022'!CellulesCalendrier_VA_1</vt:lpstr>
      <vt:lpstr>'2023'!CellulesCalendrier_VA_1</vt:lpstr>
      <vt:lpstr>'20XX'!CellulesCalendrier_VA_1</vt:lpstr>
      <vt:lpstr>CellulesCalendrier_VA_1</vt:lpstr>
      <vt:lpstr>'2022'!CellulesCalendrierDates</vt:lpstr>
      <vt:lpstr>'2023'!CellulesCalendrierDates</vt:lpstr>
      <vt:lpstr>'20XX'!CellulesCalendrierDates</vt:lpstr>
      <vt:lpstr>CellulesCalendrierDates</vt:lpstr>
      <vt:lpstr>'2022'!CellulesCalendrierHE_Aout</vt:lpstr>
      <vt:lpstr>'2023'!CellulesCalendrierHE_Aout</vt:lpstr>
      <vt:lpstr>'20XX'!CellulesCalendrierHE_Aout</vt:lpstr>
      <vt:lpstr>CellulesCalendrierHE_Aout</vt:lpstr>
      <vt:lpstr>'2022'!CellulesCalendrierHE_Avril</vt:lpstr>
      <vt:lpstr>'2023'!CellulesCalendrierHE_Avril</vt:lpstr>
      <vt:lpstr>'20XX'!CellulesCalendrierHE_Avril</vt:lpstr>
      <vt:lpstr>CellulesCalendrierHE_Avril</vt:lpstr>
      <vt:lpstr>'2022'!CellulesCalendrierHE_Decembre</vt:lpstr>
      <vt:lpstr>'2023'!CellulesCalendrierHE_Decembre</vt:lpstr>
      <vt:lpstr>'20XX'!CellulesCalendrierHE_Decembre</vt:lpstr>
      <vt:lpstr>CellulesCalendrierHE_Decembre</vt:lpstr>
      <vt:lpstr>'2022'!CellulesCalendrierHE_Fevrier</vt:lpstr>
      <vt:lpstr>'2023'!CellulesCalendrierHE_Fevrier</vt:lpstr>
      <vt:lpstr>'20XX'!CellulesCalendrierHE_Fevrier</vt:lpstr>
      <vt:lpstr>CellulesCalendrierHE_Fevrier</vt:lpstr>
      <vt:lpstr>'2022'!CellulesCalendrierHE_Janvier</vt:lpstr>
      <vt:lpstr>'2023'!CellulesCalendrierHE_Janvier</vt:lpstr>
      <vt:lpstr>'20XX'!CellulesCalendrierHE_Janvier</vt:lpstr>
      <vt:lpstr>CellulesCalendrierHE_Janvier</vt:lpstr>
      <vt:lpstr>'2022'!CellulesCalendrierHE_Juillet</vt:lpstr>
      <vt:lpstr>'2023'!CellulesCalendrierHE_Juillet</vt:lpstr>
      <vt:lpstr>'20XX'!CellulesCalendrierHE_Juillet</vt:lpstr>
      <vt:lpstr>CellulesCalendrierHE_Juillet</vt:lpstr>
      <vt:lpstr>'2022'!CellulesCalendrierHE_Juin</vt:lpstr>
      <vt:lpstr>'2023'!CellulesCalendrierHE_Juin</vt:lpstr>
      <vt:lpstr>'20XX'!CellulesCalendrierHE_Juin</vt:lpstr>
      <vt:lpstr>CellulesCalendrierHE_Juin</vt:lpstr>
      <vt:lpstr>'2022'!CellulesCalendrierHE_Mai</vt:lpstr>
      <vt:lpstr>'2023'!CellulesCalendrierHE_Mai</vt:lpstr>
      <vt:lpstr>'20XX'!CellulesCalendrierHE_Mai</vt:lpstr>
      <vt:lpstr>CellulesCalendrierHE_Mai</vt:lpstr>
      <vt:lpstr>'2022'!CellulesCalendrierHE_Mars</vt:lpstr>
      <vt:lpstr>'2023'!CellulesCalendrierHE_Mars</vt:lpstr>
      <vt:lpstr>'20XX'!CellulesCalendrierHE_Mars</vt:lpstr>
      <vt:lpstr>CellulesCalendrierHE_Mars</vt:lpstr>
      <vt:lpstr>'2022'!CellulesCalendrierHE_Novembre</vt:lpstr>
      <vt:lpstr>'2023'!CellulesCalendrierHE_Novembre</vt:lpstr>
      <vt:lpstr>'20XX'!CellulesCalendrierHE_Novembre</vt:lpstr>
      <vt:lpstr>CellulesCalendrierHE_Novembre</vt:lpstr>
      <vt:lpstr>'2022'!CellulesCalendrierHE_Octobre</vt:lpstr>
      <vt:lpstr>'2023'!CellulesCalendrierHE_Octobre</vt:lpstr>
      <vt:lpstr>'20XX'!CellulesCalendrierHE_Octobre</vt:lpstr>
      <vt:lpstr>CellulesCalendrierHE_Octobre</vt:lpstr>
      <vt:lpstr>'2022'!CellulesCalendrierHE_Septembre</vt:lpstr>
      <vt:lpstr>'2023'!CellulesCalendrierHE_Septembre</vt:lpstr>
      <vt:lpstr>'20XX'!CellulesCalendrierHE_Septembre</vt:lpstr>
      <vt:lpstr>CellulesCalendrierHE_Septembre</vt:lpstr>
      <vt:lpstr>'2022'!CellulesCouleur_HE</vt:lpstr>
      <vt:lpstr>'2023'!CellulesCouleur_HE</vt:lpstr>
      <vt:lpstr>'20XX'!CellulesCouleur_HE</vt:lpstr>
      <vt:lpstr>CellulesCouleur_HE</vt:lpstr>
      <vt:lpstr>'2022'!CellulesCouleur_VA</vt:lpstr>
      <vt:lpstr>'2023'!CellulesCouleur_VA</vt:lpstr>
      <vt:lpstr>'20XX'!CellulesCouleur_VA</vt:lpstr>
      <vt:lpstr>CellulesCouleur_VA</vt:lpstr>
      <vt:lpstr>'2022'!CellulesCouleur_VA_1</vt:lpstr>
      <vt:lpstr>'2023'!CellulesCouleur_VA_1</vt:lpstr>
      <vt:lpstr>'20XX'!CellulesCouleur_VA_1</vt:lpstr>
      <vt:lpstr>CellulesCouleur_VA_1</vt:lpstr>
      <vt:lpstr>'2022'!CellulesModifiables</vt:lpstr>
      <vt:lpstr>'2023'!CellulesModifiables</vt:lpstr>
      <vt:lpstr>'20XX'!CellulesModifiables</vt:lpstr>
      <vt:lpstr>CellulesModifiables</vt:lpstr>
      <vt:lpstr>'2022'!CellulesSecrètes</vt:lpstr>
      <vt:lpstr>'2023'!CellulesSecrètes</vt:lpstr>
      <vt:lpstr>'20XX'!CellulesSecrètes</vt:lpstr>
      <vt:lpstr>CellulesSecrètes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Carthage</dc:creator>
  <cp:lastModifiedBy>Loïc Poulaert</cp:lastModifiedBy>
  <dcterms:created xsi:type="dcterms:W3CDTF">2024-03-12T10:00:13Z</dcterms:created>
  <dcterms:modified xsi:type="dcterms:W3CDTF">2024-06-01T23:39:38Z</dcterms:modified>
</cp:coreProperties>
</file>