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15" windowHeight="8505" tabRatio="839" activeTab="3"/>
  </bookViews>
  <sheets>
    <sheet name="DATA" sheetId="47" r:id="rId1"/>
    <sheet name="Saisie 1" sheetId="46" r:id="rId2"/>
    <sheet name="Simulation 1" sheetId="8" r:id="rId3"/>
    <sheet name="Fonds Pré-Simulés" sheetId="78" r:id="rId4"/>
    <sheet name="Liste de Fonds" sheetId="116" r:id="rId5"/>
    <sheet name="Sommaire des indices" sheetId="25" r:id="rId6"/>
    <sheet name="DowJones" sheetId="12" r:id="rId7"/>
    <sheet name="S&amp;P 500" sheetId="13" r:id="rId8"/>
    <sheet name="S&amp;P TSX" sheetId="14" r:id="rId9"/>
    <sheet name="NASDAQ" sheetId="15" r:id="rId10"/>
    <sheet name="FTSE 100" sheetId="16" r:id="rId11"/>
    <sheet name="CAC 40" sheetId="17" r:id="rId12"/>
    <sheet name="DAX" sheetId="18" r:id="rId13"/>
    <sheet name="NIKKEI 225" sheetId="19" r:id="rId14"/>
    <sheet name="Hang Seng" sheetId="20" r:id="rId15"/>
    <sheet name="ASX 200" sheetId="33" r:id="rId16"/>
    <sheet name="Emerging Market Index" sheetId="21" r:id="rId17"/>
    <sheet name="TSX - Energy" sheetId="43" r:id="rId18"/>
    <sheet name="N.A. Natural Resources" sheetId="28" r:id="rId19"/>
    <sheet name="Global Natural Resources" sheetId="42" r:id="rId20"/>
    <sheet name="Technology Sector" sheetId="30" r:id="rId21"/>
    <sheet name="TSX - Real Estate" sheetId="31" r:id="rId22"/>
    <sheet name="Precious Metals" sheetId="32" r:id="rId23"/>
    <sheet name="Financial Preferred" sheetId="39" r:id="rId24"/>
    <sheet name="S&amp;P US Preferred" sheetId="40" r:id="rId25"/>
    <sheet name="Canadian Preferred" sheetId="41" r:id="rId26"/>
    <sheet name="Canadian Corporate Bonds" sheetId="44" r:id="rId27"/>
    <sheet name="US Corporate Bonds" sheetId="26" r:id="rId28"/>
    <sheet name="Mortgage Backed Bonds" sheetId="27" r:id="rId29"/>
    <sheet name="Bons du Trésor 90 jours" sheetId="22" r:id="rId30"/>
    <sheet name="Provincial Bonds" sheetId="34" r:id="rId31"/>
    <sheet name="CPG 1 an" sheetId="23" r:id="rId32"/>
    <sheet name="CPG 5 ans" sheetId="24" r:id="rId33"/>
  </sheets>
  <calcPr calcId="145621"/>
</workbook>
</file>

<file path=xl/calcChain.xml><?xml version="1.0" encoding="utf-8"?>
<calcChain xmlns="http://schemas.openxmlformats.org/spreadsheetml/2006/main">
  <c r="A5" i="78" l="1"/>
  <c r="B2" i="78"/>
  <c r="B1" i="78" s="1"/>
  <c r="M1" i="78"/>
  <c r="I1" i="78"/>
  <c r="E1" i="78"/>
  <c r="A1" i="78"/>
  <c r="D99" i="116"/>
  <c r="D100" i="116"/>
  <c r="D101" i="116"/>
  <c r="D102" i="116"/>
  <c r="D103" i="116"/>
  <c r="D104" i="116"/>
  <c r="D105" i="116"/>
  <c r="D106" i="116"/>
  <c r="D107" i="116"/>
  <c r="D108" i="116"/>
  <c r="D109" i="116"/>
  <c r="D110" i="116"/>
  <c r="D111" i="116"/>
  <c r="D112" i="116"/>
  <c r="D113" i="116"/>
  <c r="D114" i="116"/>
  <c r="D115" i="116"/>
  <c r="D116" i="116"/>
  <c r="D117" i="116"/>
  <c r="D118" i="116"/>
  <c r="D119" i="116"/>
  <c r="D120" i="116"/>
  <c r="D121" i="116"/>
  <c r="D122" i="116"/>
  <c r="D123" i="116"/>
  <c r="D124" i="116"/>
  <c r="D125" i="116"/>
  <c r="D126" i="116"/>
  <c r="D127" i="116"/>
  <c r="D128" i="116"/>
  <c r="D129" i="116"/>
  <c r="D130" i="116"/>
  <c r="D131" i="116"/>
  <c r="D132" i="116"/>
  <c r="D133" i="116"/>
  <c r="D134" i="116"/>
  <c r="D135" i="116"/>
  <c r="D136" i="116"/>
  <c r="D137" i="116"/>
  <c r="D138" i="116"/>
  <c r="D139" i="116"/>
  <c r="D140" i="116"/>
  <c r="D141" i="116"/>
  <c r="D142" i="116"/>
  <c r="D143" i="116"/>
  <c r="D144" i="116"/>
  <c r="D145" i="116"/>
  <c r="D146" i="116"/>
  <c r="D147" i="116"/>
  <c r="D148" i="116"/>
  <c r="D149" i="116"/>
  <c r="D150" i="116"/>
  <c r="D151" i="116"/>
  <c r="D152" i="116"/>
  <c r="D153" i="116"/>
  <c r="D154" i="116"/>
  <c r="D155" i="116"/>
  <c r="D156" i="116"/>
  <c r="D157" i="116"/>
  <c r="D98" i="116"/>
  <c r="A2" i="8"/>
  <c r="B394" i="78"/>
  <c r="B386" i="78"/>
  <c r="B378" i="78"/>
  <c r="B370" i="78"/>
  <c r="B362" i="78"/>
  <c r="B354" i="78"/>
  <c r="B346" i="78"/>
  <c r="B338" i="78"/>
  <c r="B330" i="78"/>
  <c r="B322" i="78"/>
  <c r="B314" i="78"/>
  <c r="B306" i="78"/>
  <c r="B298" i="78"/>
  <c r="B290" i="78"/>
  <c r="B282" i="78"/>
  <c r="B274" i="78"/>
  <c r="B266" i="78"/>
  <c r="B258" i="78"/>
  <c r="B250" i="78"/>
  <c r="B242" i="78"/>
  <c r="B234" i="78"/>
  <c r="B226" i="78"/>
  <c r="B218" i="78"/>
  <c r="B210" i="78"/>
  <c r="B202" i="78"/>
  <c r="B194" i="78"/>
  <c r="B186" i="78"/>
  <c r="B178" i="78"/>
  <c r="B170" i="78"/>
  <c r="B162" i="78"/>
  <c r="B154" i="78"/>
  <c r="B146" i="78"/>
  <c r="B138" i="78"/>
  <c r="B130" i="78"/>
  <c r="B122" i="78"/>
  <c r="B114" i="78"/>
  <c r="B106" i="78"/>
  <c r="B98" i="78"/>
  <c r="B90" i="78"/>
  <c r="B82" i="78"/>
  <c r="B74" i="78"/>
  <c r="B66" i="78"/>
  <c r="B58" i="78"/>
  <c r="B50" i="78"/>
  <c r="B42" i="78"/>
  <c r="B34" i="78"/>
  <c r="N2" i="78"/>
  <c r="N1" i="78" s="1"/>
  <c r="J2" i="78"/>
  <c r="J1" i="78" s="1"/>
  <c r="F2" i="78"/>
  <c r="F1" i="78" s="1"/>
  <c r="B26" i="46"/>
  <c r="B27" i="46"/>
  <c r="B28" i="46"/>
  <c r="B29" i="46"/>
  <c r="B30" i="46"/>
  <c r="B31" i="46"/>
  <c r="B32" i="46"/>
  <c r="B33" i="46"/>
  <c r="B34" i="46"/>
  <c r="B35" i="46"/>
  <c r="B36" i="46"/>
  <c r="B37" i="46"/>
  <c r="B5" i="46"/>
  <c r="B6" i="46"/>
  <c r="B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4" i="46"/>
  <c r="B3" i="46"/>
  <c r="G9" i="46" l="1"/>
  <c r="G8" i="46"/>
  <c r="H8" i="46"/>
  <c r="I8" i="46"/>
  <c r="J8" i="46"/>
  <c r="K8" i="46"/>
  <c r="L8" i="46"/>
  <c r="M8" i="46" s="1"/>
  <c r="H9" i="46"/>
  <c r="I9" i="46"/>
  <c r="J9" i="46"/>
  <c r="K9" i="46"/>
  <c r="L9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19" i="46"/>
  <c r="L18" i="46"/>
  <c r="L17" i="46"/>
  <c r="L16" i="46"/>
  <c r="L15" i="46"/>
  <c r="L14" i="46"/>
  <c r="L13" i="46"/>
  <c r="L12" i="46"/>
  <c r="L11" i="46"/>
  <c r="L10" i="46"/>
  <c r="L7" i="46"/>
  <c r="L6" i="46"/>
  <c r="L5" i="46"/>
  <c r="L4" i="46"/>
  <c r="K7" i="46"/>
  <c r="I37" i="46"/>
  <c r="J37" i="46"/>
  <c r="K37" i="46"/>
  <c r="H37" i="46"/>
  <c r="I36" i="46"/>
  <c r="J36" i="46"/>
  <c r="K36" i="46"/>
  <c r="H36" i="46"/>
  <c r="I35" i="46"/>
  <c r="J35" i="46"/>
  <c r="K35" i="46"/>
  <c r="H35" i="46"/>
  <c r="I34" i="46"/>
  <c r="J34" i="46"/>
  <c r="K34" i="46"/>
  <c r="H34" i="46"/>
  <c r="I33" i="46"/>
  <c r="J33" i="46"/>
  <c r="K33" i="46"/>
  <c r="H33" i="46"/>
  <c r="I32" i="46"/>
  <c r="J32" i="46"/>
  <c r="K32" i="46"/>
  <c r="H32" i="46"/>
  <c r="I31" i="46"/>
  <c r="J31" i="46"/>
  <c r="K31" i="46"/>
  <c r="H31" i="46"/>
  <c r="I30" i="46"/>
  <c r="J30" i="46"/>
  <c r="K30" i="46"/>
  <c r="H30" i="46"/>
  <c r="I29" i="46"/>
  <c r="J29" i="46"/>
  <c r="K29" i="46"/>
  <c r="H29" i="46"/>
  <c r="I28" i="46"/>
  <c r="J28" i="46"/>
  <c r="K28" i="46"/>
  <c r="H28" i="46"/>
  <c r="I27" i="46"/>
  <c r="J27" i="46"/>
  <c r="K27" i="46"/>
  <c r="H27" i="46"/>
  <c r="I26" i="46"/>
  <c r="J26" i="46"/>
  <c r="K26" i="46"/>
  <c r="H26" i="46"/>
  <c r="I25" i="46"/>
  <c r="J25" i="46"/>
  <c r="K25" i="46"/>
  <c r="H25" i="46"/>
  <c r="I24" i="46"/>
  <c r="J24" i="46"/>
  <c r="K24" i="46"/>
  <c r="H24" i="46"/>
  <c r="I23" i="46"/>
  <c r="J23" i="46"/>
  <c r="K23" i="46"/>
  <c r="H23" i="46"/>
  <c r="I22" i="46"/>
  <c r="J22" i="46"/>
  <c r="K22" i="46"/>
  <c r="H22" i="46"/>
  <c r="I21" i="46"/>
  <c r="J21" i="46"/>
  <c r="K21" i="46"/>
  <c r="H21" i="46"/>
  <c r="I19" i="46"/>
  <c r="J19" i="46"/>
  <c r="K19" i="46"/>
  <c r="H19" i="46"/>
  <c r="I18" i="46"/>
  <c r="J18" i="46"/>
  <c r="K18" i="46"/>
  <c r="H18" i="46"/>
  <c r="I17" i="46"/>
  <c r="J17" i="46"/>
  <c r="K17" i="46"/>
  <c r="H17" i="46"/>
  <c r="I16" i="46"/>
  <c r="J16" i="46"/>
  <c r="K16" i="46"/>
  <c r="H16" i="46"/>
  <c r="I15" i="46"/>
  <c r="J15" i="46"/>
  <c r="K15" i="46"/>
  <c r="H15" i="46"/>
  <c r="I14" i="46"/>
  <c r="J14" i="46"/>
  <c r="K14" i="46"/>
  <c r="H14" i="46"/>
  <c r="I13" i="46"/>
  <c r="J13" i="46"/>
  <c r="K13" i="46"/>
  <c r="H13" i="46"/>
  <c r="I12" i="46"/>
  <c r="J12" i="46"/>
  <c r="K12" i="46"/>
  <c r="H12" i="46"/>
  <c r="I11" i="46"/>
  <c r="J11" i="46"/>
  <c r="K11" i="46"/>
  <c r="H11" i="46"/>
  <c r="I10" i="46"/>
  <c r="J10" i="46"/>
  <c r="K10" i="46"/>
  <c r="H10" i="46"/>
  <c r="I7" i="46"/>
  <c r="J7" i="46"/>
  <c r="H7" i="46"/>
  <c r="I6" i="46"/>
  <c r="J6" i="46"/>
  <c r="K6" i="46"/>
  <c r="H6" i="46"/>
  <c r="I5" i="46"/>
  <c r="J5" i="46"/>
  <c r="K5" i="46"/>
  <c r="H5" i="46"/>
  <c r="I4" i="46"/>
  <c r="J4" i="46"/>
  <c r="K4" i="46"/>
  <c r="H4" i="46"/>
  <c r="K3" i="46"/>
  <c r="M9" i="46" l="1"/>
  <c r="K20" i="46" l="1"/>
  <c r="K38" i="46" s="1"/>
  <c r="J20" i="46"/>
  <c r="J3" i="46" l="1"/>
  <c r="I3" i="46"/>
  <c r="H3" i="46"/>
  <c r="C388" i="78"/>
  <c r="C389" i="78"/>
  <c r="C390" i="78"/>
  <c r="C391" i="78"/>
  <c r="C392" i="78"/>
  <c r="C380" i="78"/>
  <c r="C381" i="78"/>
  <c r="C382" i="78"/>
  <c r="C383" i="78"/>
  <c r="C384" i="78"/>
  <c r="C372" i="78"/>
  <c r="C373" i="78"/>
  <c r="C374" i="78"/>
  <c r="C375" i="78"/>
  <c r="C376" i="78"/>
  <c r="C364" i="78"/>
  <c r="C365" i="78"/>
  <c r="C366" i="78"/>
  <c r="C367" i="78"/>
  <c r="C368" i="78"/>
  <c r="C356" i="78"/>
  <c r="C357" i="78"/>
  <c r="C358" i="78"/>
  <c r="C359" i="78"/>
  <c r="C360" i="78"/>
  <c r="C348" i="78"/>
  <c r="C349" i="78"/>
  <c r="C350" i="78"/>
  <c r="C351" i="78"/>
  <c r="C352" i="78"/>
  <c r="C340" i="78"/>
  <c r="C341" i="78"/>
  <c r="C342" i="78"/>
  <c r="C343" i="78"/>
  <c r="C344" i="78"/>
  <c r="C332" i="78"/>
  <c r="C333" i="78"/>
  <c r="C334" i="78"/>
  <c r="C335" i="78"/>
  <c r="C336" i="78"/>
  <c r="C324" i="78"/>
  <c r="C325" i="78"/>
  <c r="C326" i="78"/>
  <c r="C327" i="78"/>
  <c r="C328" i="78"/>
  <c r="C316" i="78"/>
  <c r="C317" i="78"/>
  <c r="C318" i="78"/>
  <c r="C319" i="78"/>
  <c r="C320" i="78"/>
  <c r="C308" i="78"/>
  <c r="C309" i="78"/>
  <c r="C310" i="78"/>
  <c r="C311" i="78"/>
  <c r="C312" i="78"/>
  <c r="C300" i="78"/>
  <c r="C301" i="78"/>
  <c r="C302" i="78"/>
  <c r="C303" i="78"/>
  <c r="C304" i="78"/>
  <c r="C292" i="78"/>
  <c r="C297" i="78" s="1"/>
  <c r="C293" i="78"/>
  <c r="C294" i="78"/>
  <c r="C295" i="78"/>
  <c r="C296" i="78"/>
  <c r="C284" i="78"/>
  <c r="C285" i="78"/>
  <c r="C286" i="78"/>
  <c r="C287" i="78"/>
  <c r="C288" i="78"/>
  <c r="C276" i="78"/>
  <c r="C277" i="78"/>
  <c r="C278" i="78"/>
  <c r="C279" i="78"/>
  <c r="C280" i="78"/>
  <c r="C272" i="78"/>
  <c r="C268" i="78"/>
  <c r="C269" i="78"/>
  <c r="C270" i="78"/>
  <c r="C271" i="78"/>
  <c r="C260" i="78"/>
  <c r="C261" i="78"/>
  <c r="C262" i="78"/>
  <c r="C263" i="78"/>
  <c r="C264" i="78"/>
  <c r="C252" i="78"/>
  <c r="C253" i="78"/>
  <c r="C254" i="78"/>
  <c r="C255" i="78"/>
  <c r="C256" i="78"/>
  <c r="C244" i="78"/>
  <c r="C245" i="78"/>
  <c r="C246" i="78"/>
  <c r="C247" i="78"/>
  <c r="C248" i="78"/>
  <c r="C236" i="78"/>
  <c r="C237" i="78"/>
  <c r="C238" i="78"/>
  <c r="C239" i="78"/>
  <c r="C240" i="78"/>
  <c r="C228" i="78"/>
  <c r="C229" i="78"/>
  <c r="C230" i="78"/>
  <c r="C231" i="78"/>
  <c r="C232" i="78"/>
  <c r="C220" i="78"/>
  <c r="C221" i="78"/>
  <c r="C222" i="78"/>
  <c r="C223" i="78"/>
  <c r="C224" i="78"/>
  <c r="C212" i="78"/>
  <c r="C213" i="78"/>
  <c r="C214" i="78"/>
  <c r="C215" i="78"/>
  <c r="C216" i="78"/>
  <c r="C204" i="78"/>
  <c r="C205" i="78"/>
  <c r="C206" i="78"/>
  <c r="C207" i="78"/>
  <c r="C208" i="78"/>
  <c r="C196" i="78"/>
  <c r="C197" i="78"/>
  <c r="C198" i="78"/>
  <c r="C199" i="78"/>
  <c r="C200" i="78"/>
  <c r="C201" i="78" s="1"/>
  <c r="C188" i="78"/>
  <c r="C189" i="78"/>
  <c r="C190" i="78"/>
  <c r="C191" i="78"/>
  <c r="C192" i="78"/>
  <c r="C180" i="78"/>
  <c r="C181" i="78"/>
  <c r="C182" i="78"/>
  <c r="C183" i="78"/>
  <c r="C184" i="78"/>
  <c r="C172" i="78"/>
  <c r="C173" i="78"/>
  <c r="C174" i="78"/>
  <c r="C175" i="78"/>
  <c r="C176" i="78"/>
  <c r="C164" i="78"/>
  <c r="C165" i="78"/>
  <c r="C166" i="78"/>
  <c r="C167" i="78"/>
  <c r="C168" i="78"/>
  <c r="C387" i="78"/>
  <c r="C379" i="78"/>
  <c r="C371" i="78"/>
  <c r="C363" i="78"/>
  <c r="C355" i="78"/>
  <c r="C347" i="78"/>
  <c r="C339" i="78"/>
  <c r="C331" i="78"/>
  <c r="C323" i="78"/>
  <c r="C315" i="78"/>
  <c r="C307" i="78"/>
  <c r="C299" i="78"/>
  <c r="C291" i="78"/>
  <c r="C283" i="78"/>
  <c r="C275" i="78"/>
  <c r="C281" i="78" s="1"/>
  <c r="C267" i="78"/>
  <c r="C259" i="78"/>
  <c r="C251" i="78"/>
  <c r="C243" i="78"/>
  <c r="C235" i="78"/>
  <c r="C227" i="78"/>
  <c r="C219" i="78"/>
  <c r="C211" i="78"/>
  <c r="C203" i="78"/>
  <c r="C195" i="78"/>
  <c r="C187" i="78"/>
  <c r="C179" i="78"/>
  <c r="C171" i="78"/>
  <c r="C163" i="78"/>
  <c r="C156" i="78"/>
  <c r="C157" i="78"/>
  <c r="C158" i="78"/>
  <c r="C159" i="78"/>
  <c r="C160" i="78"/>
  <c r="C155" i="78"/>
  <c r="C54" i="78"/>
  <c r="C55" i="78"/>
  <c r="C56" i="78"/>
  <c r="C61" i="78"/>
  <c r="C62" i="78"/>
  <c r="C63" i="78"/>
  <c r="C64" i="78"/>
  <c r="C68" i="78"/>
  <c r="C69" i="78"/>
  <c r="C70" i="78"/>
  <c r="C71" i="78"/>
  <c r="C72" i="78"/>
  <c r="C92" i="78"/>
  <c r="C93" i="78"/>
  <c r="C94" i="78"/>
  <c r="C95" i="78"/>
  <c r="C96" i="78"/>
  <c r="C103" i="78"/>
  <c r="C104" i="78"/>
  <c r="C110" i="78"/>
  <c r="C111" i="78"/>
  <c r="C112" i="78"/>
  <c r="C124" i="78"/>
  <c r="C125" i="78"/>
  <c r="C126" i="78"/>
  <c r="C127" i="78"/>
  <c r="C128" i="78"/>
  <c r="C135" i="78"/>
  <c r="C136" i="78"/>
  <c r="C397" i="78"/>
  <c r="C398" i="78"/>
  <c r="C399" i="78"/>
  <c r="C400" i="78"/>
  <c r="C140" i="78"/>
  <c r="C141" i="78"/>
  <c r="C142" i="78"/>
  <c r="C143" i="78"/>
  <c r="C144" i="78"/>
  <c r="C44" i="78"/>
  <c r="C46" i="78"/>
  <c r="C47" i="78"/>
  <c r="C48" i="78"/>
  <c r="C36" i="78"/>
  <c r="C37" i="78"/>
  <c r="C38" i="78"/>
  <c r="C39" i="78"/>
  <c r="C40" i="78"/>
  <c r="O4" i="78"/>
  <c r="O5" i="78"/>
  <c r="O6" i="78"/>
  <c r="O7" i="78"/>
  <c r="O8" i="78"/>
  <c r="G5" i="78"/>
  <c r="G6" i="78"/>
  <c r="G7" i="78"/>
  <c r="G8" i="78"/>
  <c r="C4" i="78"/>
  <c r="C5" i="78"/>
  <c r="C6" i="78"/>
  <c r="C7" i="78"/>
  <c r="C8" i="78"/>
  <c r="D393" i="78"/>
  <c r="A387" i="78"/>
  <c r="A388" i="78" s="1"/>
  <c r="A389" i="78" s="1"/>
  <c r="A390" i="78" s="1"/>
  <c r="A391" i="78" s="1"/>
  <c r="A392" i="78" s="1"/>
  <c r="A393" i="78" s="1"/>
  <c r="D385" i="78"/>
  <c r="A379" i="78"/>
  <c r="A380" i="78" s="1"/>
  <c r="A381" i="78" s="1"/>
  <c r="A382" i="78" s="1"/>
  <c r="A383" i="78" s="1"/>
  <c r="A384" i="78" s="1"/>
  <c r="A385" i="78" s="1"/>
  <c r="D377" i="78"/>
  <c r="A371" i="78"/>
  <c r="A372" i="78" s="1"/>
  <c r="A373" i="78" s="1"/>
  <c r="A374" i="78" s="1"/>
  <c r="A375" i="78" s="1"/>
  <c r="A376" i="78" s="1"/>
  <c r="A377" i="78" s="1"/>
  <c r="D369" i="78"/>
  <c r="A363" i="78"/>
  <c r="A364" i="78" s="1"/>
  <c r="A365" i="78" s="1"/>
  <c r="A366" i="78" s="1"/>
  <c r="A367" i="78" s="1"/>
  <c r="A368" i="78" s="1"/>
  <c r="A369" i="78" s="1"/>
  <c r="D361" i="78"/>
  <c r="A355" i="78"/>
  <c r="A356" i="78" s="1"/>
  <c r="A357" i="78" s="1"/>
  <c r="A358" i="78" s="1"/>
  <c r="A359" i="78" s="1"/>
  <c r="A360" i="78" s="1"/>
  <c r="A361" i="78" s="1"/>
  <c r="D353" i="78"/>
  <c r="A347" i="78"/>
  <c r="A348" i="78" s="1"/>
  <c r="A349" i="78" s="1"/>
  <c r="A350" i="78" s="1"/>
  <c r="A351" i="78" s="1"/>
  <c r="A352" i="78" s="1"/>
  <c r="A353" i="78" s="1"/>
  <c r="D345" i="78"/>
  <c r="A339" i="78"/>
  <c r="A340" i="78" s="1"/>
  <c r="A341" i="78" s="1"/>
  <c r="A342" i="78" s="1"/>
  <c r="A343" i="78" s="1"/>
  <c r="A344" i="78" s="1"/>
  <c r="A345" i="78" s="1"/>
  <c r="D337" i="78"/>
  <c r="A331" i="78"/>
  <c r="A332" i="78" s="1"/>
  <c r="A333" i="78" s="1"/>
  <c r="A334" i="78" s="1"/>
  <c r="A335" i="78" s="1"/>
  <c r="A336" i="78" s="1"/>
  <c r="A337" i="78" s="1"/>
  <c r="D329" i="78"/>
  <c r="A323" i="78"/>
  <c r="A324" i="78" s="1"/>
  <c r="A325" i="78" s="1"/>
  <c r="A326" i="78" s="1"/>
  <c r="A327" i="78" s="1"/>
  <c r="A328" i="78" s="1"/>
  <c r="A329" i="78" s="1"/>
  <c r="D321" i="78"/>
  <c r="A315" i="78"/>
  <c r="A316" i="78" s="1"/>
  <c r="A317" i="78" s="1"/>
  <c r="A318" i="78" s="1"/>
  <c r="A319" i="78" s="1"/>
  <c r="A320" i="78" s="1"/>
  <c r="A321" i="78" s="1"/>
  <c r="D313" i="78"/>
  <c r="A307" i="78"/>
  <c r="A308" i="78" s="1"/>
  <c r="A309" i="78" s="1"/>
  <c r="A310" i="78" s="1"/>
  <c r="A311" i="78" s="1"/>
  <c r="A312" i="78" s="1"/>
  <c r="A313" i="78" s="1"/>
  <c r="D305" i="78"/>
  <c r="A299" i="78"/>
  <c r="A300" i="78" s="1"/>
  <c r="A301" i="78" s="1"/>
  <c r="A302" i="78" s="1"/>
  <c r="A303" i="78" s="1"/>
  <c r="A304" i="78" s="1"/>
  <c r="A305" i="78" s="1"/>
  <c r="D297" i="78"/>
  <c r="A291" i="78"/>
  <c r="A292" i="78" s="1"/>
  <c r="A293" i="78" s="1"/>
  <c r="A294" i="78" s="1"/>
  <c r="A295" i="78" s="1"/>
  <c r="A296" i="78" s="1"/>
  <c r="A297" i="78" s="1"/>
  <c r="D289" i="78"/>
  <c r="A283" i="78"/>
  <c r="A284" i="78" s="1"/>
  <c r="A285" i="78" s="1"/>
  <c r="A286" i="78" s="1"/>
  <c r="A287" i="78" s="1"/>
  <c r="A288" i="78" s="1"/>
  <c r="A289" i="78" s="1"/>
  <c r="D281" i="78"/>
  <c r="A275" i="78"/>
  <c r="A276" i="78" s="1"/>
  <c r="A277" i="78" s="1"/>
  <c r="A278" i="78" s="1"/>
  <c r="A279" i="78" s="1"/>
  <c r="A280" i="78" s="1"/>
  <c r="A281" i="78" s="1"/>
  <c r="D273" i="78"/>
  <c r="A267" i="78"/>
  <c r="A268" i="78" s="1"/>
  <c r="A269" i="78" s="1"/>
  <c r="A270" i="78" s="1"/>
  <c r="A271" i="78" s="1"/>
  <c r="A272" i="78" s="1"/>
  <c r="A273" i="78" s="1"/>
  <c r="D265" i="78"/>
  <c r="A259" i="78"/>
  <c r="A260" i="78" s="1"/>
  <c r="A261" i="78" s="1"/>
  <c r="A262" i="78" s="1"/>
  <c r="A263" i="78" s="1"/>
  <c r="A264" i="78" s="1"/>
  <c r="A265" i="78" s="1"/>
  <c r="D257" i="78"/>
  <c r="A251" i="78"/>
  <c r="A252" i="78" s="1"/>
  <c r="A253" i="78" s="1"/>
  <c r="A254" i="78" s="1"/>
  <c r="A255" i="78" s="1"/>
  <c r="A256" i="78" s="1"/>
  <c r="A257" i="78" s="1"/>
  <c r="D249" i="78"/>
  <c r="A243" i="78"/>
  <c r="A244" i="78" s="1"/>
  <c r="A245" i="78" s="1"/>
  <c r="A246" i="78" s="1"/>
  <c r="A247" i="78" s="1"/>
  <c r="A248" i="78" s="1"/>
  <c r="A249" i="78" s="1"/>
  <c r="D241" i="78"/>
  <c r="A235" i="78"/>
  <c r="A236" i="78" s="1"/>
  <c r="A237" i="78" s="1"/>
  <c r="A238" i="78" s="1"/>
  <c r="A239" i="78" s="1"/>
  <c r="A240" i="78" s="1"/>
  <c r="A241" i="78" s="1"/>
  <c r="D233" i="78"/>
  <c r="A227" i="78"/>
  <c r="A228" i="78" s="1"/>
  <c r="A229" i="78" s="1"/>
  <c r="A230" i="78" s="1"/>
  <c r="A231" i="78" s="1"/>
  <c r="A232" i="78" s="1"/>
  <c r="A233" i="78" s="1"/>
  <c r="D225" i="78"/>
  <c r="A219" i="78"/>
  <c r="A220" i="78" s="1"/>
  <c r="A221" i="78" s="1"/>
  <c r="A222" i="78" s="1"/>
  <c r="A223" i="78" s="1"/>
  <c r="A224" i="78" s="1"/>
  <c r="A225" i="78" s="1"/>
  <c r="D217" i="78"/>
  <c r="A211" i="78"/>
  <c r="A212" i="78" s="1"/>
  <c r="A213" i="78" s="1"/>
  <c r="A214" i="78" s="1"/>
  <c r="A215" i="78" s="1"/>
  <c r="A216" i="78" s="1"/>
  <c r="A217" i="78" s="1"/>
  <c r="D209" i="78"/>
  <c r="A203" i="78"/>
  <c r="A204" i="78" s="1"/>
  <c r="A205" i="78" s="1"/>
  <c r="A206" i="78" s="1"/>
  <c r="A207" i="78" s="1"/>
  <c r="A208" i="78" s="1"/>
  <c r="A209" i="78" s="1"/>
  <c r="D201" i="78"/>
  <c r="A195" i="78"/>
  <c r="A196" i="78" s="1"/>
  <c r="A197" i="78" s="1"/>
  <c r="A198" i="78" s="1"/>
  <c r="A199" i="78" s="1"/>
  <c r="A200" i="78" s="1"/>
  <c r="A201" i="78" s="1"/>
  <c r="D193" i="78"/>
  <c r="A187" i="78"/>
  <c r="A188" i="78" s="1"/>
  <c r="A189" i="78" s="1"/>
  <c r="A190" i="78" s="1"/>
  <c r="A191" i="78" s="1"/>
  <c r="A192" i="78" s="1"/>
  <c r="A193" i="78" s="1"/>
  <c r="D185" i="78"/>
  <c r="A179" i="78"/>
  <c r="A180" i="78" s="1"/>
  <c r="A181" i="78" s="1"/>
  <c r="A182" i="78" s="1"/>
  <c r="A183" i="78" s="1"/>
  <c r="A184" i="78" s="1"/>
  <c r="A185" i="78" s="1"/>
  <c r="D177" i="78"/>
  <c r="A171" i="78"/>
  <c r="A172" i="78" s="1"/>
  <c r="A173" i="78" s="1"/>
  <c r="A174" i="78" s="1"/>
  <c r="A175" i="78" s="1"/>
  <c r="A176" i="78" s="1"/>
  <c r="A177" i="78" s="1"/>
  <c r="D169" i="78"/>
  <c r="A163" i="78"/>
  <c r="A164" i="78" s="1"/>
  <c r="A165" i="78" s="1"/>
  <c r="A166" i="78" s="1"/>
  <c r="A167" i="78" s="1"/>
  <c r="A168" i="78" s="1"/>
  <c r="A169" i="78" s="1"/>
  <c r="D161" i="78"/>
  <c r="A155" i="78"/>
  <c r="A156" i="78" s="1"/>
  <c r="A157" i="78" s="1"/>
  <c r="A158" i="78" s="1"/>
  <c r="A159" i="78" s="1"/>
  <c r="A160" i="78" s="1"/>
  <c r="A161" i="78" s="1"/>
  <c r="D153" i="78"/>
  <c r="A147" i="78"/>
  <c r="A148" i="78" s="1"/>
  <c r="A149" i="78" s="1"/>
  <c r="A150" i="78" s="1"/>
  <c r="A151" i="78" s="1"/>
  <c r="A152" i="78" s="1"/>
  <c r="A153" i="78" s="1"/>
  <c r="D145" i="78"/>
  <c r="A139" i="78"/>
  <c r="A140" i="78" s="1"/>
  <c r="A141" i="78" s="1"/>
  <c r="A142" i="78" s="1"/>
  <c r="A143" i="78" s="1"/>
  <c r="A144" i="78" s="1"/>
  <c r="A145" i="78" s="1"/>
  <c r="D401" i="78"/>
  <c r="A395" i="78"/>
  <c r="A396" i="78" s="1"/>
  <c r="A397" i="78" s="1"/>
  <c r="A398" i="78" s="1"/>
  <c r="A399" i="78" s="1"/>
  <c r="A400" i="78" s="1"/>
  <c r="A401" i="78" s="1"/>
  <c r="D137" i="78"/>
  <c r="A131" i="78"/>
  <c r="A132" i="78" s="1"/>
  <c r="A133" i="78" s="1"/>
  <c r="A134" i="78" s="1"/>
  <c r="A135" i="78" s="1"/>
  <c r="A136" i="78" s="1"/>
  <c r="A137" i="78" s="1"/>
  <c r="D129" i="78"/>
  <c r="A123" i="78"/>
  <c r="A124" i="78" s="1"/>
  <c r="A125" i="78" s="1"/>
  <c r="A126" i="78" s="1"/>
  <c r="A127" i="78" s="1"/>
  <c r="A128" i="78" s="1"/>
  <c r="A129" i="78" s="1"/>
  <c r="D121" i="78"/>
  <c r="A115" i="78"/>
  <c r="A116" i="78" s="1"/>
  <c r="A117" i="78" s="1"/>
  <c r="A118" i="78" s="1"/>
  <c r="A119" i="78" s="1"/>
  <c r="A120" i="78" s="1"/>
  <c r="A121" i="78" s="1"/>
  <c r="D113" i="78"/>
  <c r="A107" i="78"/>
  <c r="A108" i="78" s="1"/>
  <c r="A109" i="78" s="1"/>
  <c r="A110" i="78" s="1"/>
  <c r="A111" i="78" s="1"/>
  <c r="A112" i="78" s="1"/>
  <c r="A113" i="78" s="1"/>
  <c r="D105" i="78"/>
  <c r="A99" i="78"/>
  <c r="A100" i="78" s="1"/>
  <c r="A101" i="78" s="1"/>
  <c r="A102" i="78" s="1"/>
  <c r="A103" i="78" s="1"/>
  <c r="A104" i="78" s="1"/>
  <c r="A105" i="78" s="1"/>
  <c r="D97" i="78"/>
  <c r="A91" i="78"/>
  <c r="A92" i="78" s="1"/>
  <c r="A93" i="78" s="1"/>
  <c r="A94" i="78" s="1"/>
  <c r="A95" i="78" s="1"/>
  <c r="A96" i="78" s="1"/>
  <c r="A97" i="78" s="1"/>
  <c r="D89" i="78"/>
  <c r="A83" i="78"/>
  <c r="A84" i="78" s="1"/>
  <c r="A85" i="78" s="1"/>
  <c r="A86" i="78" s="1"/>
  <c r="A87" i="78" s="1"/>
  <c r="A88" i="78" s="1"/>
  <c r="A89" i="78" s="1"/>
  <c r="D81" i="78"/>
  <c r="A75" i="78"/>
  <c r="A76" i="78" s="1"/>
  <c r="A77" i="78" s="1"/>
  <c r="A78" i="78" s="1"/>
  <c r="A79" i="78" s="1"/>
  <c r="A80" i="78" s="1"/>
  <c r="A81" i="78" s="1"/>
  <c r="D73" i="78"/>
  <c r="A67" i="78"/>
  <c r="A68" i="78" s="1"/>
  <c r="A69" i="78" s="1"/>
  <c r="A70" i="78" s="1"/>
  <c r="A71" i="78" s="1"/>
  <c r="A72" i="78" s="1"/>
  <c r="A73" i="78" s="1"/>
  <c r="D65" i="78"/>
  <c r="A59" i="78"/>
  <c r="A60" i="78" s="1"/>
  <c r="A61" i="78" s="1"/>
  <c r="A62" i="78" s="1"/>
  <c r="A63" i="78" s="1"/>
  <c r="A64" i="78" s="1"/>
  <c r="A65" i="78" s="1"/>
  <c r="D57" i="78"/>
  <c r="A51" i="78"/>
  <c r="A52" i="78" s="1"/>
  <c r="A53" i="78" s="1"/>
  <c r="A54" i="78" s="1"/>
  <c r="A55" i="78" s="1"/>
  <c r="A56" i="78" s="1"/>
  <c r="A57" i="78" s="1"/>
  <c r="D49" i="78"/>
  <c r="A43" i="78"/>
  <c r="A44" i="78" s="1"/>
  <c r="A45" i="78" s="1"/>
  <c r="A46" i="78" s="1"/>
  <c r="A47" i="78" s="1"/>
  <c r="A48" i="78" s="1"/>
  <c r="A49" i="78" s="1"/>
  <c r="D41" i="78"/>
  <c r="A35" i="78"/>
  <c r="A36" i="78" s="1"/>
  <c r="A37" i="78" s="1"/>
  <c r="A38" i="78" s="1"/>
  <c r="A39" i="78" s="1"/>
  <c r="A40" i="78" s="1"/>
  <c r="A41" i="78" s="1"/>
  <c r="P9" i="78"/>
  <c r="M3" i="78"/>
  <c r="M4" i="78" s="1"/>
  <c r="M5" i="78" s="1"/>
  <c r="M6" i="78" s="1"/>
  <c r="M7" i="78" s="1"/>
  <c r="M8" i="78" s="1"/>
  <c r="M9" i="78" s="1"/>
  <c r="L9" i="78"/>
  <c r="I3" i="78"/>
  <c r="I4" i="78" s="1"/>
  <c r="I5" i="78" s="1"/>
  <c r="I6" i="78" s="1"/>
  <c r="I7" i="78" s="1"/>
  <c r="I8" i="78" s="1"/>
  <c r="I9" i="78" s="1"/>
  <c r="H9" i="78"/>
  <c r="E3" i="78"/>
  <c r="E4" i="78" s="1"/>
  <c r="E5" i="78" s="1"/>
  <c r="E6" i="78" s="1"/>
  <c r="E7" i="78" s="1"/>
  <c r="E8" i="78" s="1"/>
  <c r="E9" i="78" s="1"/>
  <c r="D9" i="78"/>
  <c r="A3" i="78"/>
  <c r="A6" i="78" s="1"/>
  <c r="A7" i="78" s="1"/>
  <c r="A8" i="78" s="1"/>
  <c r="A9" i="78" s="1"/>
  <c r="C249" i="78" l="1"/>
  <c r="C313" i="78"/>
  <c r="C377" i="78"/>
  <c r="C265" i="78"/>
  <c r="C393" i="78"/>
  <c r="C233" i="78"/>
  <c r="C361" i="78"/>
  <c r="C241" i="78"/>
  <c r="C353" i="78"/>
  <c r="C225" i="78"/>
  <c r="C321" i="78"/>
  <c r="C177" i="78"/>
  <c r="J38" i="46"/>
  <c r="L3" i="46"/>
  <c r="C193" i="78"/>
  <c r="C209" i="78"/>
  <c r="C257" i="78"/>
  <c r="C273" i="78"/>
  <c r="C337" i="78"/>
  <c r="C169" i="78"/>
  <c r="C185" i="78"/>
  <c r="C217" i="78"/>
  <c r="C345" i="78"/>
  <c r="C305" i="78"/>
  <c r="C385" i="78"/>
  <c r="C369" i="78"/>
  <c r="C329" i="78"/>
  <c r="C289" i="78"/>
  <c r="C161" i="7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3" i="8"/>
  <c r="B21" i="8" l="1"/>
  <c r="AD112" i="8" s="1"/>
  <c r="B22" i="8"/>
  <c r="AD113" i="8" s="1"/>
  <c r="B23" i="8"/>
  <c r="AD114" i="8" s="1"/>
  <c r="B24" i="8"/>
  <c r="AD115" i="8" s="1"/>
  <c r="B25" i="8"/>
  <c r="AD116" i="8" s="1"/>
  <c r="B26" i="8"/>
  <c r="AD117" i="8" s="1"/>
  <c r="B27" i="8"/>
  <c r="AD118" i="8" s="1"/>
  <c r="B28" i="8"/>
  <c r="AD119" i="8" s="1"/>
  <c r="B29" i="8"/>
  <c r="AD120" i="8" s="1"/>
  <c r="B30" i="8"/>
  <c r="AD121" i="8" s="1"/>
  <c r="B31" i="8"/>
  <c r="AD122" i="8" s="1"/>
  <c r="B32" i="8"/>
  <c r="AD123" i="8" s="1"/>
  <c r="B33" i="8"/>
  <c r="AD124" i="8" s="1"/>
  <c r="B34" i="8"/>
  <c r="AD125" i="8" s="1"/>
  <c r="B35" i="8"/>
  <c r="AD126" i="8" s="1"/>
  <c r="B36" i="8"/>
  <c r="AD127" i="8" s="1"/>
  <c r="B37" i="8"/>
  <c r="B3" i="8"/>
  <c r="AD94" i="8" s="1"/>
  <c r="B4" i="8"/>
  <c r="AD95" i="8" s="1"/>
  <c r="B5" i="8"/>
  <c r="AD96" i="8" s="1"/>
  <c r="B6" i="8"/>
  <c r="AD97" i="8" s="1"/>
  <c r="B7" i="8"/>
  <c r="AD98" i="8" s="1"/>
  <c r="B8" i="8"/>
  <c r="AD99" i="8" s="1"/>
  <c r="B9" i="8"/>
  <c r="AD100" i="8" s="1"/>
  <c r="B10" i="8"/>
  <c r="AD101" i="8" s="1"/>
  <c r="B11" i="8"/>
  <c r="AD102" i="8" s="1"/>
  <c r="B12" i="8"/>
  <c r="AD103" i="8" s="1"/>
  <c r="B13" i="8"/>
  <c r="AD104" i="8" s="1"/>
  <c r="B14" i="8"/>
  <c r="AD105" i="8" s="1"/>
  <c r="B15" i="8"/>
  <c r="AD106" i="8" s="1"/>
  <c r="B16" i="8"/>
  <c r="AD107" i="8" s="1"/>
  <c r="B17" i="8"/>
  <c r="AD108" i="8" s="1"/>
  <c r="B18" i="8"/>
  <c r="AD109" i="8" s="1"/>
  <c r="B19" i="8"/>
  <c r="AD110" i="8" s="1"/>
  <c r="B20" i="8"/>
  <c r="AD111" i="8" s="1"/>
  <c r="B2" i="8"/>
  <c r="AD93" i="8" s="1"/>
  <c r="B1" i="8"/>
  <c r="A1" i="8"/>
  <c r="C38" i="46" l="1"/>
  <c r="G35" i="46"/>
  <c r="H20" i="46"/>
  <c r="G12" i="46"/>
  <c r="G13" i="46"/>
  <c r="G14" i="46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6" i="46"/>
  <c r="G37" i="46"/>
  <c r="E38" i="46"/>
  <c r="D15" i="46"/>
  <c r="D32" i="46"/>
  <c r="G4" i="46"/>
  <c r="G5" i="46"/>
  <c r="G6" i="46"/>
  <c r="G7" i="46"/>
  <c r="G10" i="46"/>
  <c r="G11" i="46"/>
  <c r="G3" i="46"/>
  <c r="E1" i="46"/>
  <c r="C1" i="46"/>
  <c r="M31" i="44"/>
  <c r="K33" i="44" s="1"/>
  <c r="M33" i="44" s="1"/>
  <c r="D31" i="25" s="1"/>
  <c r="M30" i="44"/>
  <c r="M31" i="43"/>
  <c r="K33" i="43" s="1"/>
  <c r="M33" i="43" s="1"/>
  <c r="D19" i="25" s="1"/>
  <c r="C123" i="78" s="1"/>
  <c r="C129" i="78" s="1"/>
  <c r="M30" i="43"/>
  <c r="M31" i="42"/>
  <c r="K33" i="42" s="1"/>
  <c r="M33" i="42" s="1"/>
  <c r="D18" i="25" s="1"/>
  <c r="C35" i="78" s="1"/>
  <c r="C41" i="78" s="1"/>
  <c r="M30" i="42"/>
  <c r="C31" i="8" l="1"/>
  <c r="C14" i="8"/>
  <c r="D11" i="46"/>
  <c r="D24" i="46"/>
  <c r="D16" i="46"/>
  <c r="M37" i="46"/>
  <c r="C84" i="78"/>
  <c r="C102" i="78"/>
  <c r="C116" i="78"/>
  <c r="C132" i="78"/>
  <c r="D37" i="46"/>
  <c r="D28" i="46"/>
  <c r="D20" i="46"/>
  <c r="F12" i="46"/>
  <c r="D9" i="46"/>
  <c r="M34" i="46"/>
  <c r="M32" i="46"/>
  <c r="M28" i="46"/>
  <c r="M26" i="46"/>
  <c r="M22" i="46"/>
  <c r="M18" i="46"/>
  <c r="M14" i="46"/>
  <c r="M33" i="46"/>
  <c r="M31" i="46"/>
  <c r="M27" i="46"/>
  <c r="M19" i="46"/>
  <c r="M15" i="46"/>
  <c r="D34" i="46"/>
  <c r="D30" i="46"/>
  <c r="D26" i="46"/>
  <c r="D22" i="46"/>
  <c r="D18" i="46"/>
  <c r="D13" i="46"/>
  <c r="F3" i="46"/>
  <c r="F4" i="46"/>
  <c r="F35" i="46"/>
  <c r="F5" i="46"/>
  <c r="F6" i="46"/>
  <c r="F7" i="46"/>
  <c r="F8" i="46"/>
  <c r="F10" i="46"/>
  <c r="G38" i="46"/>
  <c r="F11" i="46"/>
  <c r="F36" i="46"/>
  <c r="F33" i="46"/>
  <c r="F31" i="46"/>
  <c r="F29" i="46"/>
  <c r="F27" i="46"/>
  <c r="F25" i="46"/>
  <c r="F23" i="46"/>
  <c r="F21" i="46"/>
  <c r="F19" i="46"/>
  <c r="F17" i="46"/>
  <c r="F15" i="46"/>
  <c r="F13" i="46"/>
  <c r="F9" i="46"/>
  <c r="F37" i="46"/>
  <c r="F34" i="46"/>
  <c r="F32" i="46"/>
  <c r="F30" i="46"/>
  <c r="F28" i="46"/>
  <c r="F26" i="46"/>
  <c r="F24" i="46"/>
  <c r="F22" i="46"/>
  <c r="F20" i="46"/>
  <c r="F18" i="46"/>
  <c r="F16" i="46"/>
  <c r="F14" i="46"/>
  <c r="D35" i="46"/>
  <c r="D7" i="46"/>
  <c r="D5" i="46"/>
  <c r="D4" i="46"/>
  <c r="D36" i="46"/>
  <c r="D33" i="46"/>
  <c r="D31" i="46"/>
  <c r="D29" i="46"/>
  <c r="D27" i="46"/>
  <c r="D25" i="46"/>
  <c r="D23" i="46"/>
  <c r="D21" i="46"/>
  <c r="D19" i="46"/>
  <c r="D17" i="46"/>
  <c r="D14" i="46"/>
  <c r="D12" i="46"/>
  <c r="D10" i="46"/>
  <c r="D8" i="46"/>
  <c r="D6" i="46"/>
  <c r="D3" i="46"/>
  <c r="M30" i="41"/>
  <c r="M31" i="41"/>
  <c r="K33" i="41" s="1"/>
  <c r="M33" i="41" s="1"/>
  <c r="D24" i="25" s="1"/>
  <c r="M31" i="40"/>
  <c r="M30" i="40"/>
  <c r="M31" i="39"/>
  <c r="M30" i="39"/>
  <c r="K33" i="40" l="1"/>
  <c r="M33" i="40" s="1"/>
  <c r="D25" i="25" s="1"/>
  <c r="K33" i="39"/>
  <c r="M33" i="39" s="1"/>
  <c r="D23" i="25" s="1"/>
  <c r="D19" i="8"/>
  <c r="D31" i="8"/>
  <c r="E31" i="8" s="1"/>
  <c r="AF122" i="8" s="1"/>
  <c r="D12" i="8"/>
  <c r="D20" i="8"/>
  <c r="E20" i="8" s="1"/>
  <c r="AF111" i="8" s="1"/>
  <c r="D28" i="8"/>
  <c r="E28" i="8" s="1"/>
  <c r="AF119" i="8" s="1"/>
  <c r="D3" i="8"/>
  <c r="E3" i="8" s="1"/>
  <c r="AF94" i="8" s="1"/>
  <c r="D15" i="8"/>
  <c r="D23" i="8"/>
  <c r="D27" i="8"/>
  <c r="D36" i="8"/>
  <c r="D16" i="8"/>
  <c r="D24" i="8"/>
  <c r="D32" i="8"/>
  <c r="D10" i="8"/>
  <c r="D9" i="8"/>
  <c r="D6" i="8"/>
  <c r="D4" i="8"/>
  <c r="D11" i="8"/>
  <c r="D13" i="8"/>
  <c r="D17" i="8"/>
  <c r="D21" i="8"/>
  <c r="D25" i="8"/>
  <c r="D29" i="8"/>
  <c r="D33" i="8"/>
  <c r="E33" i="8" s="1"/>
  <c r="AF124" i="8" s="1"/>
  <c r="D8" i="8"/>
  <c r="D14" i="8"/>
  <c r="E14" i="8" s="1"/>
  <c r="AF105" i="8" s="1"/>
  <c r="D18" i="8"/>
  <c r="D22" i="8"/>
  <c r="D26" i="8"/>
  <c r="D30" i="8"/>
  <c r="D35" i="8"/>
  <c r="D7" i="8"/>
  <c r="D5" i="8"/>
  <c r="D34" i="8"/>
  <c r="D2" i="8"/>
  <c r="C7" i="8"/>
  <c r="E7" i="8" s="1"/>
  <c r="AF98" i="8" s="1"/>
  <c r="C11" i="8"/>
  <c r="C16" i="8"/>
  <c r="E16" i="8" s="1"/>
  <c r="AF107" i="8" s="1"/>
  <c r="C20" i="8"/>
  <c r="C24" i="8"/>
  <c r="C28" i="8"/>
  <c r="C32" i="8"/>
  <c r="C4" i="8"/>
  <c r="E4" i="8" s="1"/>
  <c r="AF95" i="8" s="1"/>
  <c r="C34" i="8"/>
  <c r="C17" i="8"/>
  <c r="E17" i="8" s="1"/>
  <c r="AF108" i="8" s="1"/>
  <c r="C25" i="8"/>
  <c r="C33" i="8"/>
  <c r="C8" i="8"/>
  <c r="C19" i="8"/>
  <c r="C36" i="8"/>
  <c r="C23" i="8"/>
  <c r="C10" i="8"/>
  <c r="E19" i="8"/>
  <c r="AF110" i="8" s="1"/>
  <c r="E23" i="8"/>
  <c r="AF114" i="8" s="1"/>
  <c r="C2" i="8"/>
  <c r="C5" i="8"/>
  <c r="E5" i="8" s="1"/>
  <c r="AF96" i="8" s="1"/>
  <c r="C9" i="8"/>
  <c r="E9" i="8" s="1"/>
  <c r="AF100" i="8" s="1"/>
  <c r="C13" i="8"/>
  <c r="C18" i="8"/>
  <c r="E18" i="8" s="1"/>
  <c r="AF109" i="8" s="1"/>
  <c r="C22" i="8"/>
  <c r="C26" i="8"/>
  <c r="E26" i="8" s="1"/>
  <c r="AF117" i="8" s="1"/>
  <c r="C30" i="8"/>
  <c r="C35" i="8"/>
  <c r="E35" i="8" s="1"/>
  <c r="AF126" i="8" s="1"/>
  <c r="C3" i="8"/>
  <c r="C6" i="8"/>
  <c r="C12" i="8"/>
  <c r="C21" i="8"/>
  <c r="E21" i="8" s="1"/>
  <c r="AF112" i="8" s="1"/>
  <c r="C29" i="8"/>
  <c r="C27" i="8"/>
  <c r="E27" i="8" s="1"/>
  <c r="AF118" i="8" s="1"/>
  <c r="C15" i="8"/>
  <c r="E15" i="8" s="1"/>
  <c r="AF106" i="8" s="1"/>
  <c r="L20" i="46"/>
  <c r="M20" i="46" s="1"/>
  <c r="I20" i="46"/>
  <c r="M35" i="46"/>
  <c r="M23" i="46"/>
  <c r="M24" i="46"/>
  <c r="M21" i="46"/>
  <c r="M25" i="46"/>
  <c r="M29" i="46"/>
  <c r="M36" i="46"/>
  <c r="M17" i="46"/>
  <c r="M13" i="46"/>
  <c r="M12" i="46"/>
  <c r="M16" i="46"/>
  <c r="M30" i="46"/>
  <c r="E6" i="8"/>
  <c r="AF97" i="8" s="1"/>
  <c r="C87" i="78"/>
  <c r="C101" i="78"/>
  <c r="C119" i="78"/>
  <c r="C396" i="78"/>
  <c r="C59" i="78"/>
  <c r="C395" i="78"/>
  <c r="G4" i="78"/>
  <c r="E8" i="8"/>
  <c r="AF99" i="8" s="1"/>
  <c r="E12" i="8"/>
  <c r="AF103" i="8" s="1"/>
  <c r="E29" i="8"/>
  <c r="AF120" i="8" s="1"/>
  <c r="F38" i="46"/>
  <c r="D38" i="46"/>
  <c r="AF88" i="8"/>
  <c r="AE87" i="8"/>
  <c r="AG87" i="8" s="1"/>
  <c r="AE86" i="8"/>
  <c r="AG86" i="8" s="1"/>
  <c r="AE85" i="8"/>
  <c r="AG85" i="8" s="1"/>
  <c r="AE84" i="8"/>
  <c r="AG84" i="8" s="1"/>
  <c r="AE83" i="8"/>
  <c r="AG83" i="8" s="1"/>
  <c r="AE82" i="8"/>
  <c r="AG82" i="8" s="1"/>
  <c r="AF77" i="8"/>
  <c r="AE76" i="8"/>
  <c r="AG76" i="8" s="1"/>
  <c r="AE75" i="8"/>
  <c r="AG75" i="8" s="1"/>
  <c r="AE74" i="8"/>
  <c r="AG74" i="8" s="1"/>
  <c r="AE73" i="8"/>
  <c r="AG73" i="8" s="1"/>
  <c r="AE72" i="8"/>
  <c r="AG72" i="8" s="1"/>
  <c r="AE71" i="8"/>
  <c r="AG71" i="8" s="1"/>
  <c r="AF66" i="8"/>
  <c r="AE65" i="8"/>
  <c r="AG65" i="8" s="1"/>
  <c r="AE64" i="8"/>
  <c r="AG64" i="8" s="1"/>
  <c r="AE63" i="8"/>
  <c r="AG63" i="8" s="1"/>
  <c r="AE62" i="8"/>
  <c r="AG62" i="8" s="1"/>
  <c r="AE61" i="8"/>
  <c r="AG61" i="8" s="1"/>
  <c r="AE60" i="8"/>
  <c r="AG60" i="8" s="1"/>
  <c r="AF55" i="8"/>
  <c r="AE54" i="8"/>
  <c r="AG54" i="8" s="1"/>
  <c r="AE53" i="8"/>
  <c r="AG53" i="8" s="1"/>
  <c r="AE52" i="8"/>
  <c r="AG52" i="8" s="1"/>
  <c r="AE51" i="8"/>
  <c r="AG51" i="8" s="1"/>
  <c r="AE50" i="8"/>
  <c r="AG50" i="8" s="1"/>
  <c r="AE49" i="8"/>
  <c r="AG49" i="8" s="1"/>
  <c r="AF44" i="8"/>
  <c r="AE43" i="8"/>
  <c r="AG43" i="8" s="1"/>
  <c r="AE42" i="8"/>
  <c r="AG42" i="8" s="1"/>
  <c r="AE41" i="8"/>
  <c r="AG41" i="8" s="1"/>
  <c r="AE40" i="8"/>
  <c r="AG40" i="8" s="1"/>
  <c r="AE39" i="8"/>
  <c r="AG39" i="8" s="1"/>
  <c r="AE38" i="8"/>
  <c r="AG38" i="8" s="1"/>
  <c r="AF33" i="8"/>
  <c r="AE32" i="8"/>
  <c r="AG32" i="8" s="1"/>
  <c r="AE31" i="8"/>
  <c r="AG31" i="8" s="1"/>
  <c r="AE30" i="8"/>
  <c r="AG30" i="8" s="1"/>
  <c r="AE29" i="8"/>
  <c r="AG29" i="8" s="1"/>
  <c r="AE28" i="8"/>
  <c r="AG28" i="8" s="1"/>
  <c r="AE27" i="8"/>
  <c r="AG27" i="8" s="1"/>
  <c r="AF22" i="8"/>
  <c r="AE21" i="8"/>
  <c r="AG21" i="8" s="1"/>
  <c r="AE20" i="8"/>
  <c r="AG20" i="8" s="1"/>
  <c r="AE19" i="8"/>
  <c r="AG19" i="8" s="1"/>
  <c r="AE18" i="8"/>
  <c r="AG18" i="8" s="1"/>
  <c r="AE17" i="8"/>
  <c r="AG17" i="8" s="1"/>
  <c r="AE16" i="8"/>
  <c r="AG16" i="8" s="1"/>
  <c r="AF11" i="8"/>
  <c r="AE10" i="8"/>
  <c r="AG10" i="8" s="1"/>
  <c r="AE9" i="8"/>
  <c r="AG9" i="8" s="1"/>
  <c r="AE8" i="8"/>
  <c r="AG8" i="8" s="1"/>
  <c r="AE7" i="8"/>
  <c r="AG7" i="8" s="1"/>
  <c r="AE6" i="8"/>
  <c r="AG6" i="8" s="1"/>
  <c r="AE5" i="8"/>
  <c r="AG5" i="8" s="1"/>
  <c r="AD13" i="8"/>
  <c r="AD24" i="8"/>
  <c r="AD35" i="8"/>
  <c r="AD46" i="8"/>
  <c r="AD57" i="8"/>
  <c r="AD68" i="8"/>
  <c r="AD79" i="8"/>
  <c r="AD90" i="8"/>
  <c r="AD2" i="8"/>
  <c r="W68" i="8"/>
  <c r="W79" i="8"/>
  <c r="W90" i="8"/>
  <c r="P24" i="8"/>
  <c r="P35" i="8"/>
  <c r="P46" i="8"/>
  <c r="P57" i="8"/>
  <c r="P68" i="8"/>
  <c r="P79" i="8"/>
  <c r="P90" i="8"/>
  <c r="I35" i="8"/>
  <c r="I46" i="8"/>
  <c r="I57" i="8"/>
  <c r="I68" i="8"/>
  <c r="I79" i="8"/>
  <c r="I90" i="8"/>
  <c r="Y99" i="8"/>
  <c r="X98" i="8"/>
  <c r="Z98" i="8" s="1"/>
  <c r="X97" i="8"/>
  <c r="Z97" i="8" s="1"/>
  <c r="X96" i="8"/>
  <c r="Z96" i="8" s="1"/>
  <c r="X95" i="8"/>
  <c r="Z95" i="8" s="1"/>
  <c r="X94" i="8"/>
  <c r="Z94" i="8" s="1"/>
  <c r="X93" i="8"/>
  <c r="Z93" i="8" s="1"/>
  <c r="Y88" i="8"/>
  <c r="X87" i="8"/>
  <c r="Z87" i="8" s="1"/>
  <c r="X86" i="8"/>
  <c r="Z86" i="8" s="1"/>
  <c r="X85" i="8"/>
  <c r="Z85" i="8" s="1"/>
  <c r="X84" i="8"/>
  <c r="Z84" i="8" s="1"/>
  <c r="X83" i="8"/>
  <c r="Z83" i="8" s="1"/>
  <c r="X82" i="8"/>
  <c r="Z82" i="8" s="1"/>
  <c r="Y77" i="8"/>
  <c r="X76" i="8"/>
  <c r="Z76" i="8" s="1"/>
  <c r="X75" i="8"/>
  <c r="Z75" i="8" s="1"/>
  <c r="X74" i="8"/>
  <c r="Z74" i="8" s="1"/>
  <c r="X73" i="8"/>
  <c r="Z73" i="8" s="1"/>
  <c r="X72" i="8"/>
  <c r="Z72" i="8" s="1"/>
  <c r="X71" i="8"/>
  <c r="Z71" i="8" s="1"/>
  <c r="R99" i="8"/>
  <c r="Q98" i="8"/>
  <c r="S98" i="8" s="1"/>
  <c r="Q97" i="8"/>
  <c r="S97" i="8" s="1"/>
  <c r="Q96" i="8"/>
  <c r="S96" i="8" s="1"/>
  <c r="Q94" i="8"/>
  <c r="S94" i="8" s="1"/>
  <c r="R88" i="8"/>
  <c r="Q87" i="8"/>
  <c r="S87" i="8" s="1"/>
  <c r="Q86" i="8"/>
  <c r="S86" i="8" s="1"/>
  <c r="Q85" i="8"/>
  <c r="S85" i="8" s="1"/>
  <c r="Q84" i="8"/>
  <c r="S84" i="8" s="1"/>
  <c r="Q83" i="8"/>
  <c r="S83" i="8" s="1"/>
  <c r="R77" i="8"/>
  <c r="Q75" i="8"/>
  <c r="S75" i="8" s="1"/>
  <c r="R66" i="8"/>
  <c r="Q65" i="8"/>
  <c r="S65" i="8" s="1"/>
  <c r="Q64" i="8"/>
  <c r="S64" i="8" s="1"/>
  <c r="Q62" i="8"/>
  <c r="S62" i="8" s="1"/>
  <c r="R55" i="8"/>
  <c r="Q54" i="8"/>
  <c r="S54" i="8" s="1"/>
  <c r="Q53" i="8"/>
  <c r="S53" i="8" s="1"/>
  <c r="Q52" i="8"/>
  <c r="S52" i="8" s="1"/>
  <c r="Q51" i="8"/>
  <c r="S51" i="8" s="1"/>
  <c r="Q50" i="8"/>
  <c r="S50" i="8" s="1"/>
  <c r="Q49" i="8"/>
  <c r="S49" i="8" s="1"/>
  <c r="R44" i="8"/>
  <c r="Q43" i="8"/>
  <c r="S43" i="8" s="1"/>
  <c r="Q42" i="8"/>
  <c r="S42" i="8" s="1"/>
  <c r="Q41" i="8"/>
  <c r="S41" i="8" s="1"/>
  <c r="Q40" i="8"/>
  <c r="S40" i="8" s="1"/>
  <c r="Q39" i="8"/>
  <c r="S39" i="8" s="1"/>
  <c r="R33" i="8"/>
  <c r="Q32" i="8"/>
  <c r="S32" i="8" s="1"/>
  <c r="Q31" i="8"/>
  <c r="S31" i="8" s="1"/>
  <c r="Q30" i="8"/>
  <c r="S30" i="8" s="1"/>
  <c r="Q29" i="8"/>
  <c r="S29" i="8" s="1"/>
  <c r="Q28" i="8"/>
  <c r="S28" i="8" s="1"/>
  <c r="K99" i="8"/>
  <c r="K88" i="8"/>
  <c r="K77" i="8"/>
  <c r="K66" i="8"/>
  <c r="J65" i="8"/>
  <c r="L65" i="8" s="1"/>
  <c r="J64" i="8"/>
  <c r="L64" i="8" s="1"/>
  <c r="J63" i="8"/>
  <c r="L63" i="8" s="1"/>
  <c r="J62" i="8"/>
  <c r="L62" i="8" s="1"/>
  <c r="J61" i="8"/>
  <c r="L61" i="8" s="1"/>
  <c r="K55" i="8"/>
  <c r="J54" i="8"/>
  <c r="L54" i="8" s="1"/>
  <c r="J53" i="8"/>
  <c r="L53" i="8" s="1"/>
  <c r="J52" i="8"/>
  <c r="L52" i="8" s="1"/>
  <c r="J51" i="8"/>
  <c r="L51" i="8" s="1"/>
  <c r="J50" i="8"/>
  <c r="L50" i="8" s="1"/>
  <c r="J49" i="8"/>
  <c r="L49" i="8" s="1"/>
  <c r="K44" i="8"/>
  <c r="J43" i="8"/>
  <c r="L43" i="8" s="1"/>
  <c r="J42" i="8"/>
  <c r="L42" i="8" s="1"/>
  <c r="J41" i="8"/>
  <c r="L41" i="8" s="1"/>
  <c r="E10" i="8" l="1"/>
  <c r="AF101" i="8" s="1"/>
  <c r="E13" i="8"/>
  <c r="AF104" i="8" s="1"/>
  <c r="E32" i="8"/>
  <c r="AF123" i="8" s="1"/>
  <c r="C401" i="78"/>
  <c r="E34" i="8"/>
  <c r="AF125" i="8" s="1"/>
  <c r="E25" i="8"/>
  <c r="AF116" i="8" s="1"/>
  <c r="E24" i="8"/>
  <c r="AF115" i="8" s="1"/>
  <c r="E36" i="8"/>
  <c r="AF127" i="8" s="1"/>
  <c r="E30" i="8"/>
  <c r="AF121" i="8" s="1"/>
  <c r="E22" i="8"/>
  <c r="AF113" i="8" s="1"/>
  <c r="E11" i="8"/>
  <c r="AF102" i="8" s="1"/>
  <c r="D37" i="8"/>
  <c r="C37" i="8"/>
  <c r="AE22" i="8"/>
  <c r="AE77" i="8"/>
  <c r="AE11" i="8"/>
  <c r="AE66" i="8"/>
  <c r="AE88" i="8"/>
  <c r="AE55" i="8"/>
  <c r="AE44" i="8"/>
  <c r="AE33" i="8"/>
  <c r="X99" i="8"/>
  <c r="X88" i="8"/>
  <c r="X77" i="8"/>
  <c r="Q55" i="8"/>
  <c r="J55" i="8"/>
  <c r="E37" i="8" l="1"/>
  <c r="AE97" i="8"/>
  <c r="AE122" i="8"/>
  <c r="AG122" i="8" s="1"/>
  <c r="AE124" i="8"/>
  <c r="AG124" i="8" s="1"/>
  <c r="AE126" i="8"/>
  <c r="AG126" i="8" s="1"/>
  <c r="AE106" i="8"/>
  <c r="AG106" i="8" s="1"/>
  <c r="AE118" i="8"/>
  <c r="AG118" i="8" s="1"/>
  <c r="AE117" i="8"/>
  <c r="AG117" i="8" s="1"/>
  <c r="AE119" i="8"/>
  <c r="AG119" i="8" s="1"/>
  <c r="AE123" i="8"/>
  <c r="AG123" i="8" s="1"/>
  <c r="AE127" i="8"/>
  <c r="AG127" i="8" s="1"/>
  <c r="AE120" i="8"/>
  <c r="AG120" i="8" s="1"/>
  <c r="AE121" i="8"/>
  <c r="AG121" i="8" s="1"/>
  <c r="AE125" i="8"/>
  <c r="AG125" i="8" s="1"/>
  <c r="X61" i="8"/>
  <c r="Z61" i="8" s="1"/>
  <c r="X62" i="8"/>
  <c r="Z62" i="8" s="1"/>
  <c r="X63" i="8"/>
  <c r="Z63" i="8" s="1"/>
  <c r="X64" i="8"/>
  <c r="Z64" i="8" s="1"/>
  <c r="X65" i="8"/>
  <c r="Z65" i="8" s="1"/>
  <c r="X60" i="8"/>
  <c r="X50" i="8"/>
  <c r="Z50" i="8" s="1"/>
  <c r="X51" i="8"/>
  <c r="Z51" i="8" s="1"/>
  <c r="X52" i="8"/>
  <c r="Z52" i="8" s="1"/>
  <c r="X53" i="8"/>
  <c r="Z53" i="8" s="1"/>
  <c r="X54" i="8"/>
  <c r="Z54" i="8" s="1"/>
  <c r="X49" i="8"/>
  <c r="X39" i="8"/>
  <c r="X40" i="8"/>
  <c r="X41" i="8"/>
  <c r="X42" i="8"/>
  <c r="Z42" i="8" s="1"/>
  <c r="X43" i="8"/>
  <c r="Z43" i="8" s="1"/>
  <c r="X38" i="8"/>
  <c r="X28" i="8"/>
  <c r="X29" i="8"/>
  <c r="X30" i="8"/>
  <c r="X31" i="8"/>
  <c r="X32" i="8"/>
  <c r="Z32" i="8" s="1"/>
  <c r="X27" i="8"/>
  <c r="X20" i="8"/>
  <c r="Z20" i="8" s="1"/>
  <c r="X21" i="8"/>
  <c r="Z21" i="8" s="1"/>
  <c r="X9" i="8"/>
  <c r="Z9" i="8" s="1"/>
  <c r="Q17" i="8"/>
  <c r="Q18" i="8"/>
  <c r="Q19" i="8"/>
  <c r="S19" i="8" s="1"/>
  <c r="Q20" i="8"/>
  <c r="S20" i="8" s="1"/>
  <c r="Q21" i="8"/>
  <c r="S21" i="8" s="1"/>
  <c r="Q6" i="8"/>
  <c r="Q7" i="8"/>
  <c r="Q8" i="8"/>
  <c r="S8" i="8" s="1"/>
  <c r="Q9" i="8"/>
  <c r="S9" i="8" s="1"/>
  <c r="Q10" i="8"/>
  <c r="S10" i="8" s="1"/>
  <c r="J30" i="8"/>
  <c r="L30" i="8" s="1"/>
  <c r="J31" i="8"/>
  <c r="L31" i="8" s="1"/>
  <c r="J32" i="8"/>
  <c r="L32" i="8" s="1"/>
  <c r="J17" i="8"/>
  <c r="J18" i="8"/>
  <c r="L18" i="8" s="1"/>
  <c r="J19" i="8"/>
  <c r="L19" i="8" s="1"/>
  <c r="J20" i="8"/>
  <c r="L20" i="8" s="1"/>
  <c r="J21" i="8"/>
  <c r="L21" i="8" s="1"/>
  <c r="Y66" i="8"/>
  <c r="Y55" i="8"/>
  <c r="Y44" i="8"/>
  <c r="Y33" i="8"/>
  <c r="Y22" i="8"/>
  <c r="Y11" i="8"/>
  <c r="R22" i="8"/>
  <c r="R11" i="8"/>
  <c r="K33" i="8"/>
  <c r="K22" i="8"/>
  <c r="D34" i="25"/>
  <c r="C60" i="78" s="1"/>
  <c r="C65" i="78" s="1"/>
  <c r="M31" i="34"/>
  <c r="K33" i="34" s="1"/>
  <c r="M33" i="34" s="1"/>
  <c r="M30" i="34"/>
  <c r="M31" i="33"/>
  <c r="M30" i="33"/>
  <c r="M31" i="32"/>
  <c r="M30" i="32"/>
  <c r="K33" i="32" l="1"/>
  <c r="M33" i="32" s="1"/>
  <c r="D22" i="25" s="1"/>
  <c r="K33" i="33"/>
  <c r="M33" i="33" s="1"/>
  <c r="D14" i="25" s="1"/>
  <c r="Q73" i="8"/>
  <c r="S73" i="8" s="1"/>
  <c r="C85" i="78"/>
  <c r="C117" i="78"/>
  <c r="C134" i="78"/>
  <c r="X7" i="8"/>
  <c r="Z7" i="8" s="1"/>
  <c r="X19" i="8"/>
  <c r="Z19" i="8" s="1"/>
  <c r="AG97" i="8"/>
  <c r="M31" i="31"/>
  <c r="M30" i="31"/>
  <c r="M30" i="28"/>
  <c r="M30" i="30"/>
  <c r="M31" i="30"/>
  <c r="K33" i="30" s="1"/>
  <c r="M33" i="30" s="1"/>
  <c r="D20" i="25" s="1"/>
  <c r="M31" i="28"/>
  <c r="K33" i="28" s="1"/>
  <c r="M33" i="28" s="1"/>
  <c r="D17" i="25" s="1"/>
  <c r="Z29" i="8"/>
  <c r="Z30" i="8"/>
  <c r="Z31" i="8"/>
  <c r="Z28" i="8"/>
  <c r="Z27" i="8"/>
  <c r="K33" i="31" l="1"/>
  <c r="M33" i="31" s="1"/>
  <c r="D21" i="25" s="1"/>
  <c r="M6" i="46"/>
  <c r="M10" i="46"/>
  <c r="X5" i="8"/>
  <c r="C115" i="78"/>
  <c r="C83" i="78"/>
  <c r="C67" i="78"/>
  <c r="C73" i="78" s="1"/>
  <c r="Q71" i="8"/>
  <c r="S71" i="8" s="1"/>
  <c r="Q38" i="8"/>
  <c r="S38" i="8" s="1"/>
  <c r="Q44" i="8" s="1"/>
  <c r="Q16" i="8"/>
  <c r="Q5" i="8"/>
  <c r="X33" i="8"/>
  <c r="S18" i="8"/>
  <c r="S17" i="8"/>
  <c r="AE113" i="8" l="1"/>
  <c r="AG113" i="8" s="1"/>
  <c r="M7" i="46"/>
  <c r="AE105" i="8"/>
  <c r="AG105" i="8" s="1"/>
  <c r="M11" i="46"/>
  <c r="M31" i="27"/>
  <c r="M30" i="27"/>
  <c r="M31" i="26"/>
  <c r="M30" i="26"/>
  <c r="Z49" i="8"/>
  <c r="X55" i="8" s="1"/>
  <c r="S16" i="8"/>
  <c r="Q22" i="8" s="1"/>
  <c r="D35" i="25"/>
  <c r="D6" i="25"/>
  <c r="D13" i="24"/>
  <c r="C13" i="24"/>
  <c r="D12" i="24"/>
  <c r="C12" i="24"/>
  <c r="D11" i="24"/>
  <c r="C11" i="24"/>
  <c r="D10" i="24"/>
  <c r="C10" i="24"/>
  <c r="D9" i="24"/>
  <c r="C9" i="24"/>
  <c r="D8" i="24"/>
  <c r="C8" i="24"/>
  <c r="D7" i="24"/>
  <c r="C7" i="24"/>
  <c r="D6" i="24"/>
  <c r="C6" i="24"/>
  <c r="D5" i="24"/>
  <c r="C5" i="24"/>
  <c r="D4" i="24"/>
  <c r="C4" i="24"/>
  <c r="D3" i="24"/>
  <c r="C3" i="24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K17" i="22"/>
  <c r="M31" i="21"/>
  <c r="M30" i="21"/>
  <c r="M31" i="20"/>
  <c r="M30" i="20"/>
  <c r="K33" i="20" s="1"/>
  <c r="M33" i="20" s="1"/>
  <c r="D13" i="25" s="1"/>
  <c r="M31" i="19"/>
  <c r="M30" i="19"/>
  <c r="M31" i="18"/>
  <c r="M30" i="18"/>
  <c r="K33" i="18" s="1"/>
  <c r="M33" i="18" s="1"/>
  <c r="D10" i="25" s="1"/>
  <c r="M31" i="17"/>
  <c r="M30" i="17"/>
  <c r="M31" i="16"/>
  <c r="M30" i="16"/>
  <c r="M31" i="15"/>
  <c r="M30" i="15"/>
  <c r="K33" i="15" s="1"/>
  <c r="M33" i="15" s="1"/>
  <c r="M31" i="14"/>
  <c r="M30" i="14"/>
  <c r="M31" i="13"/>
  <c r="M30" i="13"/>
  <c r="M30" i="12"/>
  <c r="M31" i="12"/>
  <c r="K33" i="12" s="1"/>
  <c r="M33" i="12" s="1"/>
  <c r="D5" i="25" s="1"/>
  <c r="K33" i="16" l="1"/>
  <c r="M33" i="16" s="1"/>
  <c r="D8" i="25" s="1"/>
  <c r="K33" i="27"/>
  <c r="M33" i="27" s="1"/>
  <c r="D33" i="25" s="1"/>
  <c r="K33" i="13"/>
  <c r="M33" i="13" s="1"/>
  <c r="D4" i="25" s="1"/>
  <c r="K33" i="17"/>
  <c r="M33" i="17" s="1"/>
  <c r="D9" i="25" s="1"/>
  <c r="C78" i="78" s="1"/>
  <c r="K33" i="21"/>
  <c r="M33" i="21" s="1"/>
  <c r="D16" i="25" s="1"/>
  <c r="I17" i="24"/>
  <c r="D39" i="25" s="1"/>
  <c r="K33" i="14"/>
  <c r="M33" i="14" s="1"/>
  <c r="D3" i="25" s="1"/>
  <c r="C45" i="78" s="1"/>
  <c r="K33" i="19"/>
  <c r="M33" i="19" s="1"/>
  <c r="D12" i="25" s="1"/>
  <c r="C149" i="78" s="1"/>
  <c r="K17" i="23"/>
  <c r="D38" i="25" s="1"/>
  <c r="C151" i="78"/>
  <c r="C131" i="78"/>
  <c r="C99" i="78"/>
  <c r="C150" i="78"/>
  <c r="C77" i="78"/>
  <c r="K6" i="78"/>
  <c r="C80" i="78"/>
  <c r="O3" i="78"/>
  <c r="O9" i="78" s="1"/>
  <c r="K4" i="78"/>
  <c r="C108" i="78"/>
  <c r="C52" i="78"/>
  <c r="C88" i="78"/>
  <c r="C120" i="78"/>
  <c r="C51" i="78"/>
  <c r="C107" i="78"/>
  <c r="C43" i="78"/>
  <c r="K3" i="78"/>
  <c r="G3" i="78"/>
  <c r="G9" i="78" s="1"/>
  <c r="C100" i="78"/>
  <c r="C147" i="78"/>
  <c r="C75" i="78"/>
  <c r="C152" i="78"/>
  <c r="C79" i="78"/>
  <c r="K8" i="78"/>
  <c r="Q27" i="8"/>
  <c r="S27" i="8" s="1"/>
  <c r="Q33" i="8" s="1"/>
  <c r="AE104" i="8" s="1"/>
  <c r="AG104" i="8" s="1"/>
  <c r="C139" i="78"/>
  <c r="C145" i="78" s="1"/>
  <c r="C53" i="78"/>
  <c r="C133" i="78"/>
  <c r="C109" i="78"/>
  <c r="AE115" i="8"/>
  <c r="AG115" i="8" s="1"/>
  <c r="AE103" i="8"/>
  <c r="AG103" i="8" s="1"/>
  <c r="X18" i="8"/>
  <c r="Z18" i="8" s="1"/>
  <c r="J40" i="8"/>
  <c r="L40" i="8" s="1"/>
  <c r="J29" i="8"/>
  <c r="Q95" i="8"/>
  <c r="S95" i="8" s="1"/>
  <c r="X8" i="8"/>
  <c r="Z8" i="8" s="1"/>
  <c r="X16" i="8"/>
  <c r="Z16" i="8" s="1"/>
  <c r="Q76" i="8"/>
  <c r="S76" i="8" s="1"/>
  <c r="X10" i="8"/>
  <c r="Z10" i="8" s="1"/>
  <c r="J94" i="8"/>
  <c r="L94" i="8" s="1"/>
  <c r="Q74" i="8"/>
  <c r="S74" i="8" s="1"/>
  <c r="Q60" i="8"/>
  <c r="S60" i="8" s="1"/>
  <c r="J83" i="8"/>
  <c r="L83" i="8" s="1"/>
  <c r="J73" i="8"/>
  <c r="L73" i="8" s="1"/>
  <c r="J96" i="8"/>
  <c r="L96" i="8" s="1"/>
  <c r="J86" i="8"/>
  <c r="L86" i="8" s="1"/>
  <c r="J74" i="8"/>
  <c r="L74" i="8" s="1"/>
  <c r="S6" i="8"/>
  <c r="J95" i="8"/>
  <c r="L95" i="8" s="1"/>
  <c r="J72" i="8"/>
  <c r="L72" i="8" s="1"/>
  <c r="J60" i="8"/>
  <c r="L60" i="8" s="1"/>
  <c r="J66" i="8" s="1"/>
  <c r="J87" i="8"/>
  <c r="L87" i="8" s="1"/>
  <c r="J84" i="8"/>
  <c r="L84" i="8" s="1"/>
  <c r="J97" i="8"/>
  <c r="L97" i="8" s="1"/>
  <c r="J75" i="8"/>
  <c r="L75" i="8" s="1"/>
  <c r="Z39" i="8"/>
  <c r="Q93" i="8"/>
  <c r="S93" i="8" s="1"/>
  <c r="Q61" i="8"/>
  <c r="S61" i="8" s="1"/>
  <c r="J82" i="8"/>
  <c r="L82" i="8" s="1"/>
  <c r="Q82" i="8"/>
  <c r="S82" i="8" s="1"/>
  <c r="Q88" i="8" s="1"/>
  <c r="J93" i="8"/>
  <c r="L93" i="8" s="1"/>
  <c r="J71" i="8"/>
  <c r="L71" i="8" s="1"/>
  <c r="J98" i="8"/>
  <c r="L98" i="8" s="1"/>
  <c r="J76" i="8"/>
  <c r="L76" i="8" s="1"/>
  <c r="J85" i="8"/>
  <c r="L85" i="8" s="1"/>
  <c r="J16" i="8"/>
  <c r="L16" i="8" s="1"/>
  <c r="J39" i="8"/>
  <c r="L39" i="8" s="1"/>
  <c r="J28" i="8"/>
  <c r="L28" i="8" s="1"/>
  <c r="J38" i="8"/>
  <c r="L38" i="8" s="1"/>
  <c r="J27" i="8"/>
  <c r="S5" i="8"/>
  <c r="S7" i="8"/>
  <c r="Z38" i="8"/>
  <c r="Z41" i="8"/>
  <c r="L29" i="8"/>
  <c r="K33" i="26"/>
  <c r="M33" i="26" s="1"/>
  <c r="D32" i="25" s="1"/>
  <c r="W57" i="8"/>
  <c r="W46" i="8"/>
  <c r="W35" i="8"/>
  <c r="W24" i="8"/>
  <c r="W13" i="8"/>
  <c r="W2" i="8"/>
  <c r="P13" i="8"/>
  <c r="P2" i="8"/>
  <c r="I24" i="8"/>
  <c r="I13" i="8"/>
  <c r="I2" i="8"/>
  <c r="I5" i="8" s="1"/>
  <c r="I1" i="8"/>
  <c r="C91" i="78" l="1"/>
  <c r="C97" i="78" s="1"/>
  <c r="C148" i="78"/>
  <c r="Q99" i="8"/>
  <c r="C118" i="78"/>
  <c r="C121" i="78" s="1"/>
  <c r="C76" i="78"/>
  <c r="C49" i="78"/>
  <c r="C3" i="78"/>
  <c r="C9" i="78" s="1"/>
  <c r="K7" i="78"/>
  <c r="K9" i="78" s="1"/>
  <c r="C86" i="78"/>
  <c r="K5" i="78"/>
  <c r="I6" i="8"/>
  <c r="L2" i="8"/>
  <c r="I10" i="8"/>
  <c r="I8" i="8"/>
  <c r="I7" i="8"/>
  <c r="I9" i="8"/>
  <c r="AE98" i="8"/>
  <c r="AG98" i="8" s="1"/>
  <c r="C113" i="78"/>
  <c r="C89" i="78"/>
  <c r="C105" i="78"/>
  <c r="C153" i="78"/>
  <c r="C81" i="78"/>
  <c r="C57" i="78"/>
  <c r="C137" i="78"/>
  <c r="AE110" i="8"/>
  <c r="AG110" i="8" s="1"/>
  <c r="AE109" i="8"/>
  <c r="AG109" i="8" s="1"/>
  <c r="X17" i="8"/>
  <c r="Z17" i="8" s="1"/>
  <c r="X22" i="8" s="1"/>
  <c r="X6" i="8"/>
  <c r="Z6" i="8" s="1"/>
  <c r="J77" i="8"/>
  <c r="Z60" i="8"/>
  <c r="X66" i="8" s="1"/>
  <c r="Q63" i="8"/>
  <c r="S63" i="8" s="1"/>
  <c r="Q66" i="8" s="1"/>
  <c r="Q72" i="8"/>
  <c r="S72" i="8" s="1"/>
  <c r="Q77" i="8" s="1"/>
  <c r="J99" i="8"/>
  <c r="J88" i="8"/>
  <c r="J44" i="8"/>
  <c r="E2" i="8"/>
  <c r="AF93" i="8" s="1"/>
  <c r="Q11" i="8"/>
  <c r="L17" i="8"/>
  <c r="J22" i="8" s="1"/>
  <c r="L27" i="8"/>
  <c r="Z40" i="8"/>
  <c r="X44" i="8" s="1"/>
  <c r="K6" i="8"/>
  <c r="K9" i="8"/>
  <c r="K5" i="8"/>
  <c r="K7" i="8"/>
  <c r="K8" i="8"/>
  <c r="K10" i="8"/>
  <c r="J6" i="8" l="1"/>
  <c r="J9" i="8"/>
  <c r="L9" i="8" s="1"/>
  <c r="J8" i="8"/>
  <c r="L8" i="8" s="1"/>
  <c r="J7" i="8"/>
  <c r="L7" i="8" s="1"/>
  <c r="J10" i="8"/>
  <c r="L10" i="8" s="1"/>
  <c r="K11" i="8"/>
  <c r="L6" i="8"/>
  <c r="J5" i="8"/>
  <c r="AE94" i="8"/>
  <c r="AG94" i="8" s="1"/>
  <c r="AE96" i="8"/>
  <c r="AG96" i="8" s="1"/>
  <c r="AE100" i="8"/>
  <c r="AG100" i="8" s="1"/>
  <c r="AE99" i="8"/>
  <c r="AG99" i="8" s="1"/>
  <c r="AE102" i="8"/>
  <c r="AG102" i="8" s="1"/>
  <c r="AE107" i="8"/>
  <c r="AG107" i="8" s="1"/>
  <c r="AE116" i="8"/>
  <c r="AG116" i="8" s="1"/>
  <c r="AE101" i="8"/>
  <c r="AG101" i="8" s="1"/>
  <c r="AE108" i="8"/>
  <c r="AG108" i="8" s="1"/>
  <c r="AE114" i="8"/>
  <c r="AG114" i="8" s="1"/>
  <c r="AF128" i="8"/>
  <c r="AE112" i="8"/>
  <c r="AG112" i="8" s="1"/>
  <c r="J33" i="8"/>
  <c r="AE95" i="8" l="1"/>
  <c r="AG95" i="8" s="1"/>
  <c r="N23" i="46" l="1"/>
  <c r="O23" i="46" l="1"/>
  <c r="N21" i="46"/>
  <c r="N26" i="46"/>
  <c r="N27" i="46"/>
  <c r="N29" i="46"/>
  <c r="N30" i="46"/>
  <c r="N31" i="46"/>
  <c r="N32" i="46"/>
  <c r="N33" i="46"/>
  <c r="N34" i="46"/>
  <c r="N37" i="46"/>
  <c r="N15" i="46"/>
  <c r="N13" i="46"/>
  <c r="N17" i="46"/>
  <c r="N19" i="46"/>
  <c r="O21" i="46" l="1"/>
  <c r="O19" i="46"/>
  <c r="O17" i="46"/>
  <c r="O13" i="46"/>
  <c r="O15" i="46"/>
  <c r="O27" i="46"/>
  <c r="O26" i="46"/>
  <c r="N12" i="46"/>
  <c r="N20" i="46"/>
  <c r="N16" i="46"/>
  <c r="N14" i="46"/>
  <c r="N18" i="46"/>
  <c r="N22" i="46"/>
  <c r="N25" i="46"/>
  <c r="N28" i="46"/>
  <c r="N35" i="46"/>
  <c r="N36" i="46" l="1"/>
  <c r="N24" i="46"/>
  <c r="O24" i="46" s="1"/>
  <c r="O28" i="46"/>
  <c r="O25" i="46"/>
  <c r="O22" i="46"/>
  <c r="O18" i="46"/>
  <c r="O14" i="46"/>
  <c r="O16" i="46"/>
  <c r="O20" i="46"/>
  <c r="O12" i="46"/>
  <c r="N11" i="46" l="1"/>
  <c r="O36" i="46"/>
  <c r="O34" i="46"/>
  <c r="O32" i="46"/>
  <c r="O29" i="46"/>
  <c r="O37" i="46"/>
  <c r="O35" i="46"/>
  <c r="O33" i="46"/>
  <c r="O31" i="46"/>
  <c r="O30" i="46"/>
  <c r="N7" i="46"/>
  <c r="N10" i="46"/>
  <c r="N6" i="46"/>
  <c r="N8" i="46"/>
  <c r="O11" i="46"/>
  <c r="O8" i="46" l="1"/>
  <c r="N9" i="46"/>
  <c r="O10" i="46"/>
  <c r="O6" i="46"/>
  <c r="O7" i="46"/>
  <c r="O9" i="46" l="1"/>
  <c r="H38" i="46" l="1"/>
  <c r="M4" i="46" l="1"/>
  <c r="I38" i="46"/>
  <c r="M3" i="46" l="1"/>
  <c r="M5" i="46"/>
  <c r="L38" i="46"/>
  <c r="M38" i="46" l="1"/>
  <c r="N3" i="46" l="1"/>
  <c r="N5" i="46"/>
  <c r="N4" i="46"/>
  <c r="O5" i="46" l="1"/>
  <c r="O4" i="46"/>
  <c r="N38" i="46"/>
  <c r="O38" i="46" s="1"/>
  <c r="O3" i="46"/>
  <c r="L5" i="8" l="1"/>
  <c r="J11" i="8" s="1"/>
  <c r="Z5" i="8"/>
  <c r="X11" i="8" s="1"/>
  <c r="AE93" i="8" l="1"/>
  <c r="AG93" i="8" s="1"/>
  <c r="AE111" i="8"/>
  <c r="AG111" i="8" s="1"/>
  <c r="AE128" i="8" l="1"/>
</calcChain>
</file>

<file path=xl/sharedStrings.xml><?xml version="1.0" encoding="utf-8"?>
<sst xmlns="http://schemas.openxmlformats.org/spreadsheetml/2006/main" count="1278" uniqueCount="389">
  <si>
    <t>31 mars 2011</t>
  </si>
  <si>
    <t>31 mars 2012</t>
  </si>
  <si>
    <t>% du Compte</t>
  </si>
  <si>
    <t>Cotisations</t>
  </si>
  <si>
    <t>Rachats</t>
  </si>
  <si>
    <t>Cotisations Nettes</t>
  </si>
  <si>
    <t>Rendement ($)</t>
  </si>
  <si>
    <t>CMP</t>
  </si>
  <si>
    <t>Rendement (%)</t>
  </si>
  <si>
    <t>Date</t>
  </si>
  <si>
    <t>% du compte - début</t>
  </si>
  <si>
    <t>% du compte - fin</t>
  </si>
  <si>
    <t>% moyen</t>
  </si>
  <si>
    <t xml:space="preserve">Indice </t>
  </si>
  <si>
    <t>Pondération</t>
  </si>
  <si>
    <t>Rendement</t>
  </si>
  <si>
    <t>Dow Jones Industrial Average (^DJI)</t>
  </si>
  <si>
    <t>Rendement des 12 dernier mois</t>
  </si>
  <si>
    <t>Adj Close*</t>
  </si>
  <si>
    <t>Avg Vol</t>
  </si>
  <si>
    <t>Close</t>
  </si>
  <si>
    <t>Low</t>
  </si>
  <si>
    <t>High</t>
  </si>
  <si>
    <t>Open</t>
  </si>
  <si>
    <t>S&amp;P 500 (^GSPC)</t>
  </si>
  <si>
    <t>S&amp;P/TSX Composite index (Interi (^GSPTSE)</t>
  </si>
  <si>
    <t>Rendement des 12 derniers mois</t>
  </si>
  <si>
    <t>NASDAQ Composite (^IXIC)</t>
  </si>
  <si>
    <t>FTSE 100 (^FTSE)</t>
  </si>
  <si>
    <t>CAC 40 (^FCHI)</t>
  </si>
  <si>
    <t>DAX (^GDAXI)</t>
  </si>
  <si>
    <t>NIKKEI 225 (^N225)</t>
  </si>
  <si>
    <t>HANG SENG INDEX (^HSI)</t>
  </si>
  <si>
    <t>iShares MSCI Emerging Markets Index (EEM)</t>
  </si>
  <si>
    <t>V121778</t>
  </si>
  <si>
    <t>Taux</t>
  </si>
  <si>
    <t>0,97</t>
  </si>
  <si>
    <t>0,95</t>
  </si>
  <si>
    <t>0,96</t>
  </si>
  <si>
    <t>0,98</t>
  </si>
  <si>
    <t>0,94</t>
  </si>
  <si>
    <t>0,88</t>
  </si>
  <si>
    <t>0,93</t>
  </si>
  <si>
    <t>0,92</t>
  </si>
  <si>
    <t>Moyenne 12 derniers mois</t>
  </si>
  <si>
    <t>0,91</t>
  </si>
  <si>
    <t>Bons du Trésor à 3 mois - hebdomadaire - V121778</t>
  </si>
  <si>
    <t>0,79</t>
  </si>
  <si>
    <t>http://www.banqueducanada.ca/taux/taux-dinteret/bons-du-tresor/recherche-%E2%80%94-dix-dernieres-annees/</t>
  </si>
  <si>
    <t>0,85</t>
  </si>
  <si>
    <t>0,89</t>
  </si>
  <si>
    <t>0,86</t>
  </si>
  <si>
    <t>0,83</t>
  </si>
  <si>
    <t>0,81</t>
  </si>
  <si>
    <t>0,87</t>
  </si>
  <si>
    <t>0,84</t>
  </si>
  <si>
    <t>0,82</t>
  </si>
  <si>
    <t>0,90</t>
  </si>
  <si>
    <t>ING Direct</t>
  </si>
  <si>
    <t>CPG 1 an</t>
  </si>
  <si>
    <t>Rate</t>
  </si>
  <si>
    <t>12/21/2011</t>
  </si>
  <si>
    <t>11/29/2011</t>
  </si>
  <si>
    <t>11/28/2011</t>
  </si>
  <si>
    <t>08/25/2011</t>
  </si>
  <si>
    <t>07/27/2011</t>
  </si>
  <si>
    <t>06/28/2011</t>
  </si>
  <si>
    <t>03/17/2011</t>
  </si>
  <si>
    <t>Taux moyen des 12 derniers mois</t>
  </si>
  <si>
    <t>http://www.ingdirect.ca/en/accounts-rates/historicalencadgic.jsp</t>
  </si>
  <si>
    <t>CPG 5 ans</t>
  </si>
  <si>
    <t>Amérique du Nord</t>
  </si>
  <si>
    <t>S&amp;P TSX</t>
  </si>
  <si>
    <t>S&amp;P 500</t>
  </si>
  <si>
    <t>DOW JONES</t>
  </si>
  <si>
    <t>NASDAQ</t>
  </si>
  <si>
    <t>Europe</t>
  </si>
  <si>
    <t>FTSE 100</t>
  </si>
  <si>
    <t>CAC 40</t>
  </si>
  <si>
    <t>DAX</t>
  </si>
  <si>
    <t>NIKKEI 225</t>
  </si>
  <si>
    <t>Hang Seng</t>
  </si>
  <si>
    <t>Autres</t>
  </si>
  <si>
    <t>Revenu Fixe</t>
  </si>
  <si>
    <t>Bons du Trésor 90 jours</t>
  </si>
  <si>
    <t>CPG 1 an rachetable</t>
  </si>
  <si>
    <t>SPDR Barclays Cap Mortgage Backed Bond (MBG)</t>
  </si>
  <si>
    <t>Dow Jones Corporate Bond Index (^DJCBP)</t>
  </si>
  <si>
    <t>Mortgage Backed Bonds</t>
  </si>
  <si>
    <t>Rendement Fictif</t>
  </si>
  <si>
    <t>Fonds</t>
  </si>
  <si>
    <t>iShares S&amp;P North Amer Natural Resources (IGE)</t>
  </si>
  <si>
    <t>Morningstar Technology Sector I (^MTS)</t>
  </si>
  <si>
    <t>Dow Jones Precious Metals Total (^DJGSPT)</t>
  </si>
  <si>
    <t>S&amp;P/ASX 200 (^AXJO)</t>
  </si>
  <si>
    <t>S&amp;P ASX 200</t>
  </si>
  <si>
    <t>BMO Short Provincial Bond Index ETF</t>
  </si>
  <si>
    <t>Indices Boursiers</t>
  </si>
  <si>
    <t>Asie/Pacifique</t>
  </si>
  <si>
    <t>Emerging Markets</t>
  </si>
  <si>
    <t>Technology Sector</t>
  </si>
  <si>
    <t>Obligations</t>
  </si>
  <si>
    <t>Short Provincial Bond Index</t>
  </si>
  <si>
    <t>Fonds/Portefeuilles</t>
  </si>
  <si>
    <t>Calcul</t>
  </si>
  <si>
    <t>Rendement Fictif Total</t>
  </si>
  <si>
    <t>Global X Canada Preferred ETF (CNPF)</t>
  </si>
  <si>
    <t>iShares S&amp;P U.S. Preferred Stock Index (PFF)</t>
  </si>
  <si>
    <t>PowerShares Financial Preferred (PGF)</t>
  </si>
  <si>
    <t>25 mai 2011</t>
  </si>
  <si>
    <t>Financial Preferred Stock</t>
  </si>
  <si>
    <t>Canadian Preferred Stock</t>
  </si>
  <si>
    <t>S&amp;P US Preferred Stock</t>
  </si>
  <si>
    <t>North Am. Natural Resources</t>
  </si>
  <si>
    <t>Precious Metals (DOW JONES)</t>
  </si>
  <si>
    <t>Espèces</t>
  </si>
  <si>
    <t>SPDR S&amp;P Global Natural Resources (GNR)</t>
  </si>
  <si>
    <t>S&amp;P/TSX Capped Energy Index (In (^SPTTEN)</t>
  </si>
  <si>
    <t>iShares DEX All Corporate Bond Index (XCB.TO)</t>
  </si>
  <si>
    <t>S&amp;P/TSX Capped REIT Index (Inte (^GSPRTRE)</t>
  </si>
  <si>
    <t>TSX - Real Estate</t>
  </si>
  <si>
    <t>US Corporate Bonds</t>
  </si>
  <si>
    <t>Canadian Corporate Bonds</t>
  </si>
  <si>
    <t>TSX - Energy</t>
  </si>
  <si>
    <t>S&amp;P Global Natural Resources</t>
  </si>
  <si>
    <t>Nom du client</t>
  </si>
  <si>
    <t>Date d'ouverture</t>
  </si>
  <si>
    <t>Date de fermeture</t>
  </si>
  <si>
    <t>Solde de départ</t>
  </si>
  <si>
    <t>Solde de fin</t>
  </si>
  <si>
    <t>Variation</t>
  </si>
  <si>
    <t>TOTAL</t>
  </si>
  <si>
    <t>Rééquilibrage</t>
  </si>
  <si>
    <t>no de compte 00000001</t>
  </si>
  <si>
    <t>Compte no 1</t>
  </si>
  <si>
    <t>Numéro de fonds</t>
  </si>
  <si>
    <t>Total</t>
  </si>
  <si>
    <t>Client XYZ</t>
  </si>
  <si>
    <t>Gains(Pertes) Matérialisé(e)s</t>
  </si>
  <si>
    <t>Série A FAR</t>
  </si>
  <si>
    <t>Fonds de placement</t>
  </si>
  <si>
    <t>FIDUCIE à PARTICIPATION UNITAIRE</t>
  </si>
  <si>
    <t xml:space="preserve">Fonds mutuel Investors du Canada </t>
  </si>
  <si>
    <t xml:space="preserve">Fonds d'actions japonaises Investors </t>
  </si>
  <si>
    <t>Fonds d'actions nord-américaines Investors</t>
  </si>
  <si>
    <t>Fonds hypothécaire et de revenu à court terme Investors</t>
  </si>
  <si>
    <t>Fonds Valeur grande capitalisation É.-U. Investors</t>
  </si>
  <si>
    <t>Fonds canadien Valeur grande capitalisation Investors</t>
  </si>
  <si>
    <t>Fonds de dividendes Investors</t>
  </si>
  <si>
    <t xml:space="preserve">Fonds d'actions canadiennes Investors </t>
  </si>
  <si>
    <t>Fonds de biens immobiliers Investors</t>
  </si>
  <si>
    <t xml:space="preserve">Fonds de marché monétaire canadien Investors </t>
  </si>
  <si>
    <t xml:space="preserve">Fonds ISR Summa Investors </t>
  </si>
  <si>
    <t>Fonds global Investors</t>
  </si>
  <si>
    <t xml:space="preserve">Portefeuille de revenu Investors </t>
  </si>
  <si>
    <t>Portefeuille de croissance Investors</t>
  </si>
  <si>
    <t>Portefeuille de revenu plus Investors</t>
  </si>
  <si>
    <t>Portefeuille de croissance plus Investors</t>
  </si>
  <si>
    <t xml:space="preserve">Portefeuille de croissance retraite Investors </t>
  </si>
  <si>
    <t xml:space="preserve">Portefeuille de retraite plus Investors </t>
  </si>
  <si>
    <t>Fonds d'actions européennes Investors</t>
  </si>
  <si>
    <t xml:space="preserve">Fonds international Pacifique Investors </t>
  </si>
  <si>
    <t>Fonds global d'obligations Investors</t>
  </si>
  <si>
    <t xml:space="preserve">Fonds d'obligations canadiennes IG </t>
  </si>
  <si>
    <t>Fonds de croissance canadien IG AGF</t>
  </si>
  <si>
    <t>Fonds d'actions américaines Investors</t>
  </si>
  <si>
    <t>Fonds canadien équilibré IG AGF</t>
  </si>
  <si>
    <t>Fonds d'actions mondiale IG AGF</t>
  </si>
  <si>
    <t>Fonds canadien petite capitalisation Investors</t>
  </si>
  <si>
    <t>Fonds Découvertes É.-U. Investors</t>
  </si>
  <si>
    <t xml:space="preserve">Fonds canadien de ressources naturelles Investors </t>
  </si>
  <si>
    <t>Fonds canadien à revenu élevé Investors</t>
  </si>
  <si>
    <t>Fonds canadien équilibré IG Beutel Goodman</t>
  </si>
  <si>
    <t>Fonds d'actions canadiennes IG Beutel Goodman</t>
  </si>
  <si>
    <t>Fonds canadien petite capitalisation IG Beutel Goodman</t>
  </si>
  <si>
    <t xml:space="preserve">Fonds de marché monétaire É.-U. Investors </t>
  </si>
  <si>
    <t>Fonds canadien croissance petite capitalisation Investors</t>
  </si>
  <si>
    <t>Fonds global science et technologie Investors</t>
  </si>
  <si>
    <t xml:space="preserve">Fonds canadien équilibré Investors </t>
  </si>
  <si>
    <t>Fonds d'entreprises québécoises Investors</t>
  </si>
  <si>
    <t>Fonds d'actions internationales IG Templeton</t>
  </si>
  <si>
    <t>Fonds européen IG Mackenzie Ivy</t>
  </si>
  <si>
    <t>Fonds de croissance canadien diversifié IG AGF</t>
  </si>
  <si>
    <t>Fonds de croissance É.-U. IG AGF</t>
  </si>
  <si>
    <t xml:space="preserve">Fonds de revenu IG Mackenzie </t>
  </si>
  <si>
    <t>Fonds de dividendes IG Mackenzie MAXXUM</t>
  </si>
  <si>
    <t xml:space="preserve">Fonds Fusions et acquisitions Investors </t>
  </si>
  <si>
    <t xml:space="preserve">Fonds d'actions européennes moyenne capitalisation Investors </t>
  </si>
  <si>
    <t>Fonds d'actions canadiennes IG FI</t>
  </si>
  <si>
    <t>Fonds de répartition canadien IG FI</t>
  </si>
  <si>
    <t>Fonds de marché monétaire Plus Investors</t>
  </si>
  <si>
    <t xml:space="preserve">Portefeuille prudent Allegro </t>
  </si>
  <si>
    <t>Portefeuille prudent modéré Allegro</t>
  </si>
  <si>
    <t>Portefeuille modéré Allegro</t>
  </si>
  <si>
    <t>Portefeuille modéré dynamique Allegro</t>
  </si>
  <si>
    <t>Portefeuille modéré dynamique accent Canada Allegro</t>
  </si>
  <si>
    <t>Portefeuille dynamique Allegro</t>
  </si>
  <si>
    <t xml:space="preserve">Portefeuille dynamique accent Canada Allegro </t>
  </si>
  <si>
    <t>Fonds global Services financiers Investors</t>
  </si>
  <si>
    <t xml:space="preserve">Fonds de croissance panasiatique Investors </t>
  </si>
  <si>
    <t>Portefeuille prudent Alto</t>
  </si>
  <si>
    <t>Portefeuille prudent modéré Alto</t>
  </si>
  <si>
    <t>Portefeuille modéré Alto</t>
  </si>
  <si>
    <t>Portefeuille modéré dynamique Alto</t>
  </si>
  <si>
    <t>Portefeuille dynamique Alto</t>
  </si>
  <si>
    <t>Portefeuille modéré dynamique accent Canada Alto</t>
  </si>
  <si>
    <t>Portefeuille dynamique accent Canada Alto</t>
  </si>
  <si>
    <t>Fonds d'actions Canadiennes IG Bissette</t>
  </si>
  <si>
    <t>Portefeuille de revenu mensuel Alto</t>
  </si>
  <si>
    <t>Portefeuille de revenu mensuel et de croissance Alto</t>
  </si>
  <si>
    <t>Portefeuille de revenu mensuel et de croissance bonifiée Alto</t>
  </si>
  <si>
    <t>Fonds de revenu d'actions canadiennes Investors</t>
  </si>
  <si>
    <t>Fonds d'obligations à rendement réel Investors</t>
  </si>
  <si>
    <t>Fonds mondial de dividendes Investors</t>
  </si>
  <si>
    <t>Fonds de croissance canadien Investors</t>
  </si>
  <si>
    <t>Fonds de croissance d'actions canadiennes IG Mackenzie Maxxum</t>
  </si>
  <si>
    <t xml:space="preserve">Fonds Chine élargie Investors </t>
  </si>
  <si>
    <t>Fonds de croissance de dividendes américains Investors</t>
  </si>
  <si>
    <t>Fonds de croissance de dividendes européens Investors</t>
  </si>
  <si>
    <t>Fonds mondial Valeur IG Mackenzie Cundill</t>
  </si>
  <si>
    <t>Fonds Mondial ISR Summa Investors</t>
  </si>
  <si>
    <t>Fonds mondial de biens immobiliers Investors</t>
  </si>
  <si>
    <t>Portefeuille de revenu mensuel et de croissance mondiale alto</t>
  </si>
  <si>
    <t>Fonds américain à revenu élevé IG Putnam</t>
  </si>
  <si>
    <t xml:space="preserve">Fonds d'actions internationales Investors </t>
  </si>
  <si>
    <t>Portefeuille Pilier I Investors</t>
  </si>
  <si>
    <t>Portefeuille Pilier II Investors</t>
  </si>
  <si>
    <t>Portefeuille Pilier III Investors</t>
  </si>
  <si>
    <t xml:space="preserve">Fonds d'actions américaines grande capitalisation IG FI </t>
  </si>
  <si>
    <t>Fonds d'actions internationales IG FI</t>
  </si>
  <si>
    <t>Portefeuille Flex à revenu fixe Investors</t>
  </si>
  <si>
    <t>Fonds d'obligations de sociétés canadiennes Investors</t>
  </si>
  <si>
    <t xml:space="preserve">Fonds d'actions canadiennes de base Investors </t>
  </si>
  <si>
    <t>Fonds d'actions américaines de base Investors</t>
  </si>
  <si>
    <t xml:space="preserve">Fonds de croissance É.-U. IG Putnam </t>
  </si>
  <si>
    <t>Fonds Catégorie de Société</t>
  </si>
  <si>
    <t>Catégorie canadienne Valeur grande capitalisation Investors</t>
  </si>
  <si>
    <t>Catégorie Actions canadiennes Investors</t>
  </si>
  <si>
    <t>Catégorie Entreprises québécoises Investors</t>
  </si>
  <si>
    <t>Catégorie ISR Summa Investors</t>
  </si>
  <si>
    <t>Catégorie canadienne petite capitalisation Investors</t>
  </si>
  <si>
    <t>Catégorie canadienne Croissance petite capitalisation Investors</t>
  </si>
  <si>
    <t>For Future Use</t>
  </si>
  <si>
    <t>Catégorie Actions canadiennes IG Beutel Goodman</t>
  </si>
  <si>
    <t>Catégorie Actions canadiennes IG FI</t>
  </si>
  <si>
    <t>Catégorie Croissance canadienne diversifiée IG AGF</t>
  </si>
  <si>
    <t>Catégorie Croissance canadienne IG AGF</t>
  </si>
  <si>
    <t>Catégorie Valeur grande capitalisation É.-U. Investors</t>
  </si>
  <si>
    <t>Catégorie Découvertes É.-U. Investors</t>
  </si>
  <si>
    <t>Catégorie Croissance grande capitalisation É.-U. Investors</t>
  </si>
  <si>
    <t>Catégorie Croissance É.-U. IG AGF</t>
  </si>
  <si>
    <t xml:space="preserve">Catégorie Actions américaines Investors </t>
  </si>
  <si>
    <t>Catégorie globale Investors</t>
  </si>
  <si>
    <t>Catégorie Actions nord-américaines Investors</t>
  </si>
  <si>
    <t>Catégorie internationale Pacifique Investors</t>
  </si>
  <si>
    <t>Catégorie Actions japonaises Investors</t>
  </si>
  <si>
    <t>Catégorie Actions européennes Investors</t>
  </si>
  <si>
    <t>Catégorie Actions européennes moyenne capitalisation Investors</t>
  </si>
  <si>
    <t>Catégorie Croissance panasiatique Investors</t>
  </si>
  <si>
    <t>Catégorie Actions internationales IG Templeton</t>
  </si>
  <si>
    <t xml:space="preserve">Catégorie Actions mondiale IG AGF </t>
  </si>
  <si>
    <t>Catégorie Europe IG Mackenzie Ivy</t>
  </si>
  <si>
    <t>Catégorie Marchés émergents IG Mackenzie Universal</t>
  </si>
  <si>
    <t>Catégorie Actions étrangères IG Mackenzie Ivy</t>
  </si>
  <si>
    <t>Catégorie Fusions et acquisitions Investors</t>
  </si>
  <si>
    <t>Catégorie globale Services financiers Investors</t>
  </si>
  <si>
    <t>Catégorie globale Science et Technologie Investors</t>
  </si>
  <si>
    <t>Catégorie petite capitalisation internationale Investors</t>
  </si>
  <si>
    <t>Catégorie globale Soins de santé Investors</t>
  </si>
  <si>
    <t>Catégorie Gestion du rendement</t>
  </si>
  <si>
    <t>Catégorie Croissance maximale États-Unis Mackenzie Universal</t>
  </si>
  <si>
    <t>Catégorie mondiale Ressources naturelles Investors</t>
  </si>
  <si>
    <t>Catégorie mondiale Produits de consommation Investors</t>
  </si>
  <si>
    <t>Catégorie mondiale Infrastructure Investors</t>
  </si>
  <si>
    <t>Catégorie petite capitalisation É.-U. Investors</t>
  </si>
  <si>
    <t>Catégorie Actions canadiennes IG Bissette</t>
  </si>
  <si>
    <t>Catégorie Croissance mondiale Mackenzie Universal</t>
  </si>
  <si>
    <t>Catégorie Rendement en capital à court terme Investors</t>
  </si>
  <si>
    <t>Catégorie Rendement en capital Investors</t>
  </si>
  <si>
    <t>Catégorie Croissance canadienne Investors</t>
  </si>
  <si>
    <t>Catégorie Croissance actions canadiennes IG Mackenzie Maxxum</t>
  </si>
  <si>
    <t>Catégorie Chine élargie Investors</t>
  </si>
  <si>
    <t>Catégorie mondiale Valeur IG Mackenzie Cundill</t>
  </si>
  <si>
    <t>Catégorie Mondiale ISR Summa Investors</t>
  </si>
  <si>
    <t>Catégorie mondiale Métaux précieux IG Mackenzie</t>
  </si>
  <si>
    <t>Catégorie Actions internationales Investors</t>
  </si>
  <si>
    <t xml:space="preserve">Catégorie Portefeuille équilibré Allegro </t>
  </si>
  <si>
    <t>Catégorie Portefeuille de croissance équilibré Allegro</t>
  </si>
  <si>
    <t>Catégorie Portefeuille de croissance équilibré accent Canada Allegro</t>
  </si>
  <si>
    <t>Catégorie Portefeuille de croissance Allegro</t>
  </si>
  <si>
    <t>Catégorie Portefeuille de croissance accent Canada Allegro</t>
  </si>
  <si>
    <t xml:space="preserve">Catégorie Actions internationales IG FI </t>
  </si>
  <si>
    <t xml:space="preserve">Catégorie Actions américaines grande capitalisation IG FI </t>
  </si>
  <si>
    <t>Catégorie Actions canadiennes de base Investors</t>
  </si>
  <si>
    <t>Catégorie Actions américaines de base Investors</t>
  </si>
  <si>
    <t>Catégorie Croissance É.-U. IG Putnam</t>
  </si>
  <si>
    <t xml:space="preserve">Fonds de placement garanti </t>
  </si>
  <si>
    <t>FPG Marché monétaire IG/GWL 75/75</t>
  </si>
  <si>
    <t>FPG Marché monétaire IG/GWL 75/100</t>
  </si>
  <si>
    <t>FPG Marché monétaire IG/GWL 100/100</t>
  </si>
  <si>
    <t xml:space="preserve">IG/GWL Dividend GIF 75/75 </t>
  </si>
  <si>
    <t>FPG Dividendes IG/GWL 75/100</t>
  </si>
  <si>
    <t>FPG Dividendes IG/GWL 100/100</t>
  </si>
  <si>
    <t>FPG canadien équilibré IG/GWL 75/75</t>
  </si>
  <si>
    <t>FPG canadien équilibré IG/GWL 75/100</t>
  </si>
  <si>
    <t>FPG canadien équilibré IG/GWL 100/100</t>
  </si>
  <si>
    <t>FPG Actions canadiennes IG/GWL 75/75</t>
  </si>
  <si>
    <t>FPG Actions canadiennes IG/GWL 75/100</t>
  </si>
  <si>
    <t>FPG Valeur grande capitalisation É.-U. IG/GWL 75/75</t>
  </si>
  <si>
    <t>FPG Valeur grande capitalisation É.-U. IG/GWL 75/100</t>
  </si>
  <si>
    <t>FPG global IG/GWL 75/75</t>
  </si>
  <si>
    <t>FPG global IG/GWL 75/100</t>
  </si>
  <si>
    <t>FPG prudent Alto IG/GWL 75/75</t>
  </si>
  <si>
    <t>FPG prudent Alto IG/GWL 75/100</t>
  </si>
  <si>
    <t>FPG prudent Alto IG/GWL 100/100</t>
  </si>
  <si>
    <t>FPG prudent modéré Alto IG/GWL 75/75</t>
  </si>
  <si>
    <t>FPG prudent modéré Alto IG/GWL 75/100</t>
  </si>
  <si>
    <t>FPG prudent modéré Alto IG/GWL 100/100</t>
  </si>
  <si>
    <t>FPG modéré Alto IG/GWL 75/75</t>
  </si>
  <si>
    <t>FPG modéré Alto IG/GWL 75/100</t>
  </si>
  <si>
    <t>FPG modéré Alto IG/GWL 100/100</t>
  </si>
  <si>
    <t>FPG modéré dynamique Alto IG/GWL 75/75</t>
  </si>
  <si>
    <t>FPG modéré dynamique Alto IG/GWL 75/100</t>
  </si>
  <si>
    <t>FPG modéré dynamique Alto IG/GWL 100/100</t>
  </si>
  <si>
    <t>FPG dynamique Alto IG/GWL 75/75</t>
  </si>
  <si>
    <t>FPG dynamique Alto IG/GWL 75/100</t>
  </si>
  <si>
    <t>FPG prudent Allegro IG/GWL 75/75</t>
  </si>
  <si>
    <t>FPG prudent Allegro IG/GWL 75/100</t>
  </si>
  <si>
    <t>FPG prudent Allegro IG/GWL 100/100</t>
  </si>
  <si>
    <t>FPG prudent modéré Allegro IG/GWL 75/75</t>
  </si>
  <si>
    <t>FPG prudent modéré Allegro IG/GWL 75/100</t>
  </si>
  <si>
    <t>FPG prudent modéré Allegro IG/GWL 100/100</t>
  </si>
  <si>
    <t>FPG modéré Allegro IG/GWL 75/75</t>
  </si>
  <si>
    <t>FPG modéré Allegro IG/GWL 75/100</t>
  </si>
  <si>
    <t>FPG modéré Allegro IG/GWL 100/100</t>
  </si>
  <si>
    <t>FPG modéré dynamique Allegro IG/GWL 75/75</t>
  </si>
  <si>
    <t>FPG modéré dynamique Allegro IG/GWL 75/100</t>
  </si>
  <si>
    <t>FPG modéré dynamique Allegro IG/GWL 100/100</t>
  </si>
  <si>
    <t>FPG dynamique Allegro IG/GWL 75/75</t>
  </si>
  <si>
    <t>FPG dynamique Allegro IG/GWL 75/100</t>
  </si>
  <si>
    <t>FPG Revenu IG/GWL 75/75</t>
  </si>
  <si>
    <t>FPG Revenu IG/GWL 75/100</t>
  </si>
  <si>
    <t>FPG Revenu IG/GWL 100/100</t>
  </si>
  <si>
    <t>FPG accent revenu IG/GWL 75/75</t>
  </si>
  <si>
    <t>FPG accent revenu IG/GWL 75/100</t>
  </si>
  <si>
    <t>FPG Revenu et croissance IG/GWL 75/75</t>
  </si>
  <si>
    <t>FPG Revenu et croissance IG/GWL 75/100</t>
  </si>
  <si>
    <t>FPG équilibré IG/GWL 75/75</t>
  </si>
  <si>
    <t>FPG équilibré IG/GWL 75/100</t>
  </si>
  <si>
    <t>Série B SF</t>
  </si>
  <si>
    <t>Fonds Fictif numéro 1</t>
  </si>
  <si>
    <t>Fonds Fictif numéro 2</t>
  </si>
  <si>
    <t>Fonds Fictif numéro 3</t>
  </si>
  <si>
    <t>Fonds Fictif numéro 4</t>
  </si>
  <si>
    <t>Fonds Fictif numéro 5</t>
  </si>
  <si>
    <t>Fonds Fictif numéro 6</t>
  </si>
  <si>
    <t>Fonds Fictif numéro 7</t>
  </si>
  <si>
    <t>Fonds Fictif numéro 8</t>
  </si>
  <si>
    <t>Fonds Fictif numéro 9</t>
  </si>
  <si>
    <t>Fonds Fictif numéro 10</t>
  </si>
  <si>
    <t>Fonds Fictif numéro 11</t>
  </si>
  <si>
    <t>Fonds Fictif numéro 12</t>
  </si>
  <si>
    <t>Fonds Fictif numéro 13</t>
  </si>
  <si>
    <t>Fonds Fictif numéro 14</t>
  </si>
  <si>
    <t>Fonds Fictif numéro 15</t>
  </si>
  <si>
    <t>Fonds Fictif numéro 16</t>
  </si>
  <si>
    <t>Fonds Fictif numéro 17</t>
  </si>
  <si>
    <t>Fonds Fictif numéro 18</t>
  </si>
  <si>
    <t>Fonds Fictif numéro 19</t>
  </si>
  <si>
    <t>Fonds Fictif numéro 20</t>
  </si>
  <si>
    <t>Fonds Fictif numéro 21</t>
  </si>
  <si>
    <t>Fonds Fictif numéro 22</t>
  </si>
  <si>
    <t>Fonds Fictif numéro 23</t>
  </si>
  <si>
    <t>Fonds Fictif numéro 24</t>
  </si>
  <si>
    <t>Fonds Fictif numéro 25</t>
  </si>
  <si>
    <t>Fonds Fictif numéro 26</t>
  </si>
  <si>
    <t>Fonds Fictif numéro 27</t>
  </si>
  <si>
    <t>Fonds Fictif numéro 28</t>
  </si>
  <si>
    <t>Fonds Fictif numéro 29</t>
  </si>
  <si>
    <t>Fonds Fictif numéro 30</t>
  </si>
  <si>
    <t>Fonds Fictif numéro 31</t>
  </si>
  <si>
    <t>Fonds Fictif numéro 32</t>
  </si>
  <si>
    <t>Fonds Fictif numéro 33</t>
  </si>
  <si>
    <t>Fonds Fictif numéro 34</t>
  </si>
  <si>
    <t>Fonds Fictif numéro 35</t>
  </si>
  <si>
    <t>NBC480</t>
  </si>
  <si>
    <t>Fonds Oméga Actions Privilégiées (Banque Nationale)</t>
  </si>
  <si>
    <t>AUTRES (À ajouter avec le temps)</t>
  </si>
  <si>
    <t>Saisir Manuellement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</si>
</sst>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 * #,##0.00_)\ &quot;$&quot;_ ;_ * \(#,##0.00\)\ &quot;$&quot;_ ;_ * &quot;-&quot;??_)\ &quot;$&quot;_ ;_ @_ "/>
    <numFmt numFmtId="166" formatCode="_ * #,##0.00_)\ _$_ ;_ * \(#,##0.00\)\ _$_ ;_ * &quot;-&quot;??_)\ _$_ ;_ @_ "/>
    <numFmt numFmtId="167" formatCode="0.0%"/>
    <numFmt numFmtId="168" formatCode="[$-F800]dddd\,\ mmmm\ dd\,\ yyyy"/>
    <numFmt numFmtId="169" formatCode="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2.1"/>
      <color rgb="FF325D99"/>
      <name val="Segoe UI"/>
      <family val="2"/>
    </font>
    <font>
      <sz val="12.1"/>
      <color rgb="FFFFFFFF"/>
      <name val="Segoe UI"/>
      <family val="2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</font>
    <font>
      <b/>
      <sz val="9.35"/>
      <color rgb="FFFFFFFF"/>
      <name val="Arial"/>
      <family val="2"/>
    </font>
    <font>
      <sz val="9.35"/>
      <color rgb="FF666666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14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FE2FC"/>
        <bgColor indexed="64"/>
      </patternFill>
    </fill>
    <fill>
      <patternFill patternType="solid">
        <fgColor rgb="FF2C818A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DDDD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DDDDD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DDDDDD"/>
      </bottom>
      <diagonal/>
    </border>
    <border>
      <left/>
      <right style="medium">
        <color rgb="FFCCCCCC"/>
      </right>
      <top/>
      <bottom style="medium">
        <color rgb="FFDDDDDD"/>
      </bottom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/>
      <right/>
      <top style="medium">
        <color rgb="FFFF6600"/>
      </top>
      <bottom style="thick">
        <color rgb="FFFFFFFF"/>
      </bottom>
      <diagonal/>
    </border>
    <border>
      <left style="medium">
        <color rgb="FFFF6600"/>
      </left>
      <right/>
      <top/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thick">
        <color rgb="FFFFFFFF"/>
      </bottom>
      <diagonal/>
    </border>
    <border>
      <left/>
      <right style="medium">
        <color rgb="FFFF6600"/>
      </right>
      <top/>
      <bottom/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thin">
        <color indexed="6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319">
    <xf numFmtId="0" fontId="0" fillId="0" borderId="0" xfId="0"/>
    <xf numFmtId="0" fontId="0" fillId="0" borderId="2" xfId="0" applyBorder="1"/>
    <xf numFmtId="0" fontId="0" fillId="0" borderId="4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5" xfId="0" applyNumberFormat="1" applyFill="1" applyBorder="1"/>
    <xf numFmtId="164" fontId="0" fillId="0" borderId="0" xfId="0" applyNumberFormat="1" applyBorder="1"/>
    <xf numFmtId="164" fontId="0" fillId="0" borderId="0" xfId="0" applyNumberFormat="1"/>
    <xf numFmtId="164" fontId="0" fillId="0" borderId="4" xfId="0" applyNumberFormat="1" applyFill="1" applyBorder="1"/>
    <xf numFmtId="164" fontId="0" fillId="0" borderId="5" xfId="0" applyNumberFormat="1" applyBorder="1"/>
    <xf numFmtId="0" fontId="0" fillId="0" borderId="0" xfId="0" applyFill="1"/>
    <xf numFmtId="0" fontId="0" fillId="5" borderId="0" xfId="0" applyFill="1"/>
    <xf numFmtId="0" fontId="0" fillId="3" borderId="0" xfId="0" applyFill="1"/>
    <xf numFmtId="164" fontId="0" fillId="3" borderId="0" xfId="0" applyNumberFormat="1" applyFill="1"/>
    <xf numFmtId="10" fontId="0" fillId="3" borderId="0" xfId="1" applyNumberFormat="1" applyFont="1" applyFill="1"/>
    <xf numFmtId="0" fontId="2" fillId="0" borderId="0" xfId="0" applyFont="1"/>
    <xf numFmtId="0" fontId="2" fillId="2" borderId="3" xfId="0" applyFont="1" applyFill="1" applyBorder="1"/>
    <xf numFmtId="0" fontId="0" fillId="2" borderId="5" xfId="0" applyFill="1" applyBorder="1"/>
    <xf numFmtId="0" fontId="0" fillId="0" borderId="1" xfId="0" applyBorder="1"/>
    <xf numFmtId="0" fontId="0" fillId="2" borderId="13" xfId="0" applyFill="1" applyBorder="1"/>
    <xf numFmtId="0" fontId="0" fillId="2" borderId="15" xfId="0" applyFill="1" applyBorder="1"/>
    <xf numFmtId="10" fontId="0" fillId="0" borderId="4" xfId="0" applyNumberFormat="1" applyBorder="1"/>
    <xf numFmtId="0" fontId="0" fillId="0" borderId="14" xfId="0" applyBorder="1"/>
    <xf numFmtId="0" fontId="0" fillId="0" borderId="12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5" xfId="0" applyBorder="1"/>
    <xf numFmtId="0" fontId="0" fillId="2" borderId="14" xfId="0" applyFill="1" applyBorder="1"/>
    <xf numFmtId="0" fontId="0" fillId="2" borderId="16" xfId="0" applyFill="1" applyBorder="1"/>
    <xf numFmtId="0" fontId="0" fillId="0" borderId="26" xfId="0" applyBorder="1"/>
    <xf numFmtId="0" fontId="0" fillId="0" borderId="27" xfId="0" applyBorder="1"/>
    <xf numFmtId="4" fontId="3" fillId="6" borderId="0" xfId="0" applyNumberFormat="1" applyFont="1" applyFill="1" applyAlignment="1">
      <alignment horizontal="right" wrapText="1"/>
    </xf>
    <xf numFmtId="3" fontId="3" fillId="6" borderId="0" xfId="0" applyNumberFormat="1" applyFont="1" applyFill="1" applyAlignment="1">
      <alignment horizontal="right" wrapText="1"/>
    </xf>
    <xf numFmtId="15" fontId="3" fillId="6" borderId="0" xfId="0" applyNumberFormat="1" applyFont="1" applyFill="1" applyAlignment="1">
      <alignment horizontal="right"/>
    </xf>
    <xf numFmtId="10" fontId="0" fillId="0" borderId="15" xfId="1" applyNumberFormat="1" applyFont="1" applyBorder="1"/>
    <xf numFmtId="0" fontId="0" fillId="4" borderId="22" xfId="0" applyFill="1" applyBorder="1"/>
    <xf numFmtId="166" fontId="0" fillId="0" borderId="21" xfId="0" applyNumberFormat="1" applyBorder="1"/>
    <xf numFmtId="0" fontId="4" fillId="0" borderId="0" xfId="0" applyFont="1"/>
    <xf numFmtId="0" fontId="0" fillId="0" borderId="19" xfId="0" applyBorder="1"/>
    <xf numFmtId="0" fontId="3" fillId="7" borderId="0" xfId="0" applyFont="1" applyFill="1" applyAlignment="1">
      <alignment horizontal="right" vertical="center" wrapText="1"/>
    </xf>
    <xf numFmtId="166" fontId="0" fillId="4" borderId="22" xfId="0" applyNumberFormat="1" applyFill="1" applyBorder="1"/>
    <xf numFmtId="0" fontId="4" fillId="0" borderId="0" xfId="0" applyFont="1" applyAlignment="1">
      <alignment horizontal="left" wrapText="1"/>
    </xf>
    <xf numFmtId="4" fontId="0" fillId="0" borderId="21" xfId="0" applyNumberFormat="1" applyBorder="1"/>
    <xf numFmtId="0" fontId="5" fillId="0" borderId="0" xfId="0" applyFont="1"/>
    <xf numFmtId="4" fontId="0" fillId="4" borderId="22" xfId="0" applyNumberFormat="1" applyFill="1" applyBorder="1"/>
    <xf numFmtId="0" fontId="3" fillId="6" borderId="0" xfId="0" applyFont="1" applyFill="1" applyAlignment="1">
      <alignment horizontal="right" wrapText="1"/>
    </xf>
    <xf numFmtId="0" fontId="6" fillId="8" borderId="28" xfId="0" applyFont="1" applyFill="1" applyBorder="1" applyAlignment="1">
      <alignment horizontal="left" vertical="center" wrapText="1"/>
    </xf>
    <xf numFmtId="0" fontId="7" fillId="9" borderId="29" xfId="0" applyFont="1" applyFill="1" applyBorder="1" applyAlignment="1">
      <alignment horizontal="left" vertical="center" wrapText="1"/>
    </xf>
    <xf numFmtId="2" fontId="0" fillId="0" borderId="0" xfId="0" applyNumberFormat="1"/>
    <xf numFmtId="14" fontId="8" fillId="10" borderId="30" xfId="0" applyNumberFormat="1" applyFont="1" applyFill="1" applyBorder="1" applyAlignment="1">
      <alignment horizontal="left" wrapText="1"/>
    </xf>
    <xf numFmtId="0" fontId="8" fillId="10" borderId="31" xfId="0" applyFont="1" applyFill="1" applyBorder="1" applyAlignment="1">
      <alignment horizontal="left" wrapText="1"/>
    </xf>
    <xf numFmtId="10" fontId="0" fillId="0" borderId="16" xfId="1" applyNumberFormat="1" applyFont="1" applyBorder="1"/>
    <xf numFmtId="0" fontId="9" fillId="0" borderId="0" xfId="2" applyAlignment="1" applyProtection="1"/>
    <xf numFmtId="14" fontId="0" fillId="0" borderId="0" xfId="0" applyNumberFormat="1"/>
    <xf numFmtId="0" fontId="10" fillId="11" borderId="32" xfId="0" applyFont="1" applyFill="1" applyBorder="1" applyAlignment="1">
      <alignment horizontal="left" wrapText="1" indent="1"/>
    </xf>
    <xf numFmtId="0" fontId="10" fillId="11" borderId="33" xfId="0" applyFont="1" applyFill="1" applyBorder="1" applyAlignment="1">
      <alignment horizontal="left" wrapText="1" indent="1"/>
    </xf>
    <xf numFmtId="14" fontId="11" fillId="7" borderId="34" xfId="0" applyNumberFormat="1" applyFont="1" applyFill="1" applyBorder="1" applyAlignment="1">
      <alignment horizontal="left" wrapText="1" indent="1"/>
    </xf>
    <xf numFmtId="10" fontId="11" fillId="7" borderId="0" xfId="0" applyNumberFormat="1" applyFont="1" applyFill="1" applyAlignment="1">
      <alignment horizontal="left" wrapText="1" indent="1"/>
    </xf>
    <xf numFmtId="0" fontId="11" fillId="6" borderId="34" xfId="0" applyFont="1" applyFill="1" applyBorder="1" applyAlignment="1">
      <alignment horizontal="left" wrapText="1" indent="1"/>
    </xf>
    <xf numFmtId="10" fontId="11" fillId="6" borderId="0" xfId="0" applyNumberFormat="1" applyFont="1" applyFill="1" applyAlignment="1">
      <alignment horizontal="left" wrapText="1" indent="1"/>
    </xf>
    <xf numFmtId="0" fontId="11" fillId="7" borderId="34" xfId="0" applyFont="1" applyFill="1" applyBorder="1" applyAlignment="1">
      <alignment horizontal="left" wrapText="1" indent="1"/>
    </xf>
    <xf numFmtId="14" fontId="11" fillId="6" borderId="34" xfId="0" applyNumberFormat="1" applyFont="1" applyFill="1" applyBorder="1" applyAlignment="1">
      <alignment horizontal="left" wrapText="1" indent="1"/>
    </xf>
    <xf numFmtId="0" fontId="11" fillId="7" borderId="35" xfId="0" applyFont="1" applyFill="1" applyBorder="1" applyAlignment="1">
      <alignment horizontal="left" wrapText="1" indent="1"/>
    </xf>
    <xf numFmtId="10" fontId="11" fillId="7" borderId="36" xfId="0" applyNumberFormat="1" applyFont="1" applyFill="1" applyBorder="1" applyAlignment="1">
      <alignment horizontal="left" wrapText="1" indent="1"/>
    </xf>
    <xf numFmtId="0" fontId="10" fillId="11" borderId="37" xfId="0" applyFont="1" applyFill="1" applyBorder="1" applyAlignment="1">
      <alignment horizontal="left" wrapText="1" indent="1"/>
    </xf>
    <xf numFmtId="10" fontId="11" fillId="7" borderId="38" xfId="0" applyNumberFormat="1" applyFont="1" applyFill="1" applyBorder="1" applyAlignment="1">
      <alignment horizontal="left" wrapText="1" indent="1"/>
    </xf>
    <xf numFmtId="10" fontId="11" fillId="6" borderId="38" xfId="0" applyNumberFormat="1" applyFont="1" applyFill="1" applyBorder="1" applyAlignment="1">
      <alignment horizontal="left" wrapText="1" indent="1"/>
    </xf>
    <xf numFmtId="10" fontId="11" fillId="7" borderId="39" xfId="0" applyNumberFormat="1" applyFont="1" applyFill="1" applyBorder="1" applyAlignment="1">
      <alignment horizontal="left" wrapText="1" indent="1"/>
    </xf>
    <xf numFmtId="10" fontId="0" fillId="0" borderId="16" xfId="0" applyNumberFormat="1" applyBorder="1"/>
    <xf numFmtId="0" fontId="0" fillId="3" borderId="20" xfId="0" applyFill="1" applyBorder="1"/>
    <xf numFmtId="10" fontId="0" fillId="0" borderId="25" xfId="1" applyNumberFormat="1" applyFont="1" applyBorder="1"/>
    <xf numFmtId="0" fontId="0" fillId="12" borderId="14" xfId="0" applyFill="1" applyBorder="1"/>
    <xf numFmtId="10" fontId="0" fillId="0" borderId="21" xfId="0" applyNumberFormat="1" applyBorder="1"/>
    <xf numFmtId="10" fontId="0" fillId="0" borderId="21" xfId="1" applyNumberFormat="1" applyFont="1" applyBorder="1"/>
    <xf numFmtId="10" fontId="0" fillId="0" borderId="21" xfId="0" applyNumberFormat="1" applyFill="1" applyBorder="1"/>
    <xf numFmtId="10" fontId="0" fillId="0" borderId="23" xfId="0" applyNumberFormat="1" applyBorder="1"/>
    <xf numFmtId="0" fontId="0" fillId="0" borderId="24" xfId="0" applyBorder="1"/>
    <xf numFmtId="0" fontId="0" fillId="0" borderId="24" xfId="0" applyFill="1" applyBorder="1"/>
    <xf numFmtId="0" fontId="0" fillId="0" borderId="40" xfId="0" applyBorder="1"/>
    <xf numFmtId="164" fontId="0" fillId="0" borderId="0" xfId="0" applyNumberFormat="1" applyFill="1" applyBorder="1"/>
    <xf numFmtId="164" fontId="0" fillId="0" borderId="0" xfId="0" applyNumberFormat="1" applyFill="1"/>
    <xf numFmtId="0" fontId="0" fillId="3" borderId="0" xfId="0" applyFill="1" applyBorder="1"/>
    <xf numFmtId="10" fontId="0" fillId="0" borderId="0" xfId="0" applyNumberFormat="1" applyFill="1" applyBorder="1"/>
    <xf numFmtId="9" fontId="0" fillId="3" borderId="0" xfId="1" applyFont="1" applyFill="1" applyBorder="1"/>
    <xf numFmtId="10" fontId="0" fillId="3" borderId="0" xfId="1" applyNumberFormat="1" applyFont="1" applyFill="1" applyBorder="1"/>
    <xf numFmtId="10" fontId="0" fillId="0" borderId="0" xfId="0" applyNumberFormat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12" borderId="22" xfId="0" applyFill="1" applyBorder="1"/>
    <xf numFmtId="9" fontId="0" fillId="12" borderId="1" xfId="1" applyFont="1" applyFill="1" applyBorder="1"/>
    <xf numFmtId="10" fontId="0" fillId="12" borderId="23" xfId="1" applyNumberFormat="1" applyFont="1" applyFill="1" applyBorder="1"/>
    <xf numFmtId="10" fontId="0" fillId="0" borderId="24" xfId="0" applyNumberFormat="1" applyFill="1" applyBorder="1"/>
    <xf numFmtId="10" fontId="0" fillId="0" borderId="24" xfId="1" applyNumberFormat="1" applyFont="1" applyBorder="1"/>
    <xf numFmtId="10" fontId="0" fillId="12" borderId="15" xfId="0" applyNumberFormat="1" applyFill="1" applyBorder="1"/>
    <xf numFmtId="0" fontId="0" fillId="3" borderId="42" xfId="0" applyFill="1" applyBorder="1"/>
    <xf numFmtId="9" fontId="0" fillId="3" borderId="43" xfId="1" applyFont="1" applyFill="1" applyBorder="1"/>
    <xf numFmtId="10" fontId="0" fillId="0" borderId="44" xfId="1" applyNumberFormat="1" applyFont="1" applyBorder="1"/>
    <xf numFmtId="0" fontId="0" fillId="3" borderId="22" xfId="0" applyFill="1" applyBorder="1"/>
    <xf numFmtId="0" fontId="0" fillId="3" borderId="1" xfId="0" applyFill="1" applyBorder="1"/>
    <xf numFmtId="10" fontId="0" fillId="0" borderId="13" xfId="0" applyNumberFormat="1" applyFill="1" applyBorder="1"/>
    <xf numFmtId="10" fontId="0" fillId="12" borderId="25" xfId="0" applyNumberFormat="1" applyFill="1" applyBorder="1"/>
    <xf numFmtId="10" fontId="0" fillId="0" borderId="13" xfId="1" applyNumberFormat="1" applyFont="1" applyBorder="1"/>
    <xf numFmtId="10" fontId="0" fillId="12" borderId="25" xfId="1" applyNumberFormat="1" applyFont="1" applyFill="1" applyBorder="1"/>
    <xf numFmtId="10" fontId="0" fillId="0" borderId="23" xfId="1" applyNumberFormat="1" applyFont="1" applyBorder="1"/>
    <xf numFmtId="9" fontId="0" fillId="12" borderId="25" xfId="1" applyNumberFormat="1" applyFont="1" applyFill="1" applyBorder="1"/>
    <xf numFmtId="10" fontId="0" fillId="3" borderId="43" xfId="0" applyNumberFormat="1" applyFill="1" applyBorder="1"/>
    <xf numFmtId="10" fontId="0" fillId="0" borderId="13" xfId="1" applyNumberFormat="1" applyFont="1" applyFill="1" applyBorder="1"/>
    <xf numFmtId="10" fontId="0" fillId="0" borderId="24" xfId="1" applyNumberFormat="1" applyFont="1" applyFill="1" applyBorder="1"/>
    <xf numFmtId="10" fontId="0" fillId="12" borderId="1" xfId="1" applyNumberFormat="1" applyFont="1" applyFill="1" applyBorder="1"/>
    <xf numFmtId="10" fontId="0" fillId="3" borderId="43" xfId="1" applyNumberFormat="1" applyFont="1" applyFill="1" applyBorder="1"/>
    <xf numFmtId="10" fontId="0" fillId="0" borderId="24" xfId="0" applyNumberFormat="1" applyBorder="1"/>
    <xf numFmtId="9" fontId="0" fillId="3" borderId="44" xfId="1" applyNumberFormat="1" applyFont="1" applyFill="1" applyBorder="1"/>
    <xf numFmtId="9" fontId="0" fillId="3" borderId="21" xfId="1" applyNumberFormat="1" applyFont="1" applyFill="1" applyBorder="1"/>
    <xf numFmtId="0" fontId="0" fillId="3" borderId="23" xfId="0" applyFill="1" applyBorder="1"/>
    <xf numFmtId="10" fontId="0" fillId="0" borderId="25" xfId="0" applyNumberFormat="1" applyFill="1" applyBorder="1"/>
    <xf numFmtId="10" fontId="0" fillId="0" borderId="25" xfId="1" applyNumberFormat="1" applyFont="1" applyFill="1" applyBorder="1"/>
    <xf numFmtId="10" fontId="0" fillId="0" borderId="0" xfId="1" applyNumberFormat="1" applyFont="1" applyFill="1"/>
    <xf numFmtId="164" fontId="0" fillId="0" borderId="2" xfId="0" applyNumberFormat="1" applyFill="1" applyBorder="1"/>
    <xf numFmtId="0" fontId="0" fillId="12" borderId="15" xfId="0" applyFill="1" applyBorder="1"/>
    <xf numFmtId="10" fontId="0" fillId="0" borderId="13" xfId="0" applyNumberFormat="1" applyBorder="1"/>
    <xf numFmtId="10" fontId="0" fillId="0" borderId="0" xfId="0" applyNumberFormat="1"/>
    <xf numFmtId="9" fontId="0" fillId="3" borderId="23" xfId="1" applyFont="1" applyFill="1" applyBorder="1"/>
    <xf numFmtId="167" fontId="0" fillId="3" borderId="44" xfId="1" applyNumberFormat="1" applyFont="1" applyFill="1" applyBorder="1"/>
    <xf numFmtId="167" fontId="0" fillId="3" borderId="21" xfId="1" applyNumberFormat="1" applyFont="1" applyFill="1" applyBorder="1"/>
    <xf numFmtId="167" fontId="0" fillId="3" borderId="23" xfId="1" applyNumberFormat="1" applyFont="1" applyFill="1" applyBorder="1"/>
    <xf numFmtId="9" fontId="0" fillId="3" borderId="1" xfId="1" applyFont="1" applyFill="1" applyBorder="1"/>
    <xf numFmtId="9" fontId="0" fillId="0" borderId="25" xfId="0" applyNumberFormat="1" applyBorder="1"/>
    <xf numFmtId="0" fontId="0" fillId="13" borderId="0" xfId="0" applyFill="1"/>
    <xf numFmtId="10" fontId="0" fillId="0" borderId="48" xfId="1" applyNumberFormat="1" applyFont="1" applyFill="1" applyBorder="1"/>
    <xf numFmtId="0" fontId="0" fillId="0" borderId="0" xfId="0" applyFill="1" applyBorder="1"/>
    <xf numFmtId="10" fontId="0" fillId="0" borderId="0" xfId="1" applyNumberFormat="1" applyFont="1" applyFill="1" applyBorder="1"/>
    <xf numFmtId="10" fontId="0" fillId="0" borderId="0" xfId="1" applyNumberFormat="1" applyFont="1" applyBorder="1"/>
    <xf numFmtId="10" fontId="0" fillId="0" borderId="0" xfId="1" applyNumberFormat="1" applyFont="1"/>
    <xf numFmtId="168" fontId="0" fillId="13" borderId="0" xfId="0" applyNumberFormat="1" applyFill="1"/>
    <xf numFmtId="164" fontId="0" fillId="0" borderId="11" xfId="0" applyNumberFormat="1" applyBorder="1"/>
    <xf numFmtId="0" fontId="0" fillId="4" borderId="7" xfId="0" applyFill="1" applyBorder="1"/>
    <xf numFmtId="10" fontId="0" fillId="4" borderId="7" xfId="0" applyNumberFormat="1" applyFill="1" applyBorder="1"/>
    <xf numFmtId="0" fontId="0" fillId="0" borderId="13" xfId="0" applyFill="1" applyBorder="1"/>
    <xf numFmtId="0" fontId="0" fillId="0" borderId="25" xfId="0" applyFill="1" applyBorder="1"/>
    <xf numFmtId="167" fontId="14" fillId="0" borderId="21" xfId="1" applyNumberFormat="1" applyFont="1" applyFill="1" applyBorder="1"/>
    <xf numFmtId="167" fontId="14" fillId="0" borderId="0" xfId="1" applyNumberFormat="1" applyFont="1" applyFill="1" applyBorder="1"/>
    <xf numFmtId="0" fontId="0" fillId="0" borderId="3" xfId="0" applyBorder="1"/>
    <xf numFmtId="0" fontId="0" fillId="0" borderId="8" xfId="0" applyFill="1" applyBorder="1"/>
    <xf numFmtId="164" fontId="0" fillId="0" borderId="41" xfId="0" applyNumberFormat="1" applyFill="1" applyBorder="1"/>
    <xf numFmtId="167" fontId="14" fillId="0" borderId="47" xfId="1" applyNumberFormat="1" applyFont="1" applyFill="1" applyBorder="1"/>
    <xf numFmtId="167" fontId="14" fillId="0" borderId="5" xfId="1" applyNumberFormat="1" applyFont="1" applyFill="1" applyBorder="1"/>
    <xf numFmtId="10" fontId="0" fillId="2" borderId="47" xfId="1" applyNumberFormat="1" applyFont="1" applyFill="1" applyBorder="1"/>
    <xf numFmtId="167" fontId="14" fillId="0" borderId="23" xfId="1" applyNumberFormat="1" applyFont="1" applyFill="1" applyBorder="1"/>
    <xf numFmtId="167" fontId="14" fillId="0" borderId="1" xfId="1" applyNumberFormat="1" applyFont="1" applyFill="1" applyBorder="1"/>
    <xf numFmtId="164" fontId="0" fillId="0" borderId="3" xfId="0" applyNumberFormat="1" applyFill="1" applyBorder="1"/>
    <xf numFmtId="10" fontId="0" fillId="0" borderId="47" xfId="1" applyNumberFormat="1" applyFont="1" applyFill="1" applyBorder="1"/>
    <xf numFmtId="0" fontId="0" fillId="4" borderId="9" xfId="0" applyFill="1" applyBorder="1"/>
    <xf numFmtId="10" fontId="0" fillId="16" borderId="1" xfId="1" applyNumberFormat="1" applyFont="1" applyFill="1" applyBorder="1"/>
    <xf numFmtId="0" fontId="2" fillId="14" borderId="15" xfId="0" applyFont="1" applyFill="1" applyBorder="1"/>
    <xf numFmtId="0" fontId="2" fillId="14" borderId="12" xfId="0" applyFont="1" applyFill="1" applyBorder="1"/>
    <xf numFmtId="10" fontId="0" fillId="16" borderId="25" xfId="1" applyNumberFormat="1" applyFont="1" applyFill="1" applyBorder="1"/>
    <xf numFmtId="0" fontId="0" fillId="4" borderId="4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0" fillId="4" borderId="41" xfId="0" applyNumberFormat="1" applyFill="1" applyBorder="1" applyAlignment="1">
      <alignment horizontal="center"/>
    </xf>
    <xf numFmtId="167" fontId="14" fillId="4" borderId="23" xfId="1" applyNumberFormat="1" applyFont="1" applyFill="1" applyBorder="1" applyAlignment="1">
      <alignment horizontal="center"/>
    </xf>
    <xf numFmtId="164" fontId="0" fillId="4" borderId="41" xfId="0" applyNumberFormat="1" applyFill="1" applyBorder="1" applyAlignment="1">
      <alignment horizontal="center"/>
    </xf>
    <xf numFmtId="167" fontId="14" fillId="4" borderId="3" xfId="1" applyNumberFormat="1" applyFont="1" applyFill="1" applyBorder="1" applyAlignment="1">
      <alignment horizontal="center"/>
    </xf>
    <xf numFmtId="167" fontId="1" fillId="4" borderId="3" xfId="1" applyNumberFormat="1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0" fontId="0" fillId="4" borderId="47" xfId="1" applyNumberFormat="1" applyFont="1" applyFill="1" applyBorder="1" applyAlignment="1">
      <alignment horizontal="center"/>
    </xf>
    <xf numFmtId="0" fontId="0" fillId="17" borderId="0" xfId="0" applyFill="1"/>
    <xf numFmtId="0" fontId="15" fillId="0" borderId="18" xfId="0" applyFont="1" applyFill="1" applyBorder="1" applyAlignment="1">
      <alignment horizontal="center" wrapText="1"/>
    </xf>
    <xf numFmtId="0" fontId="15" fillId="0" borderId="18" xfId="0" applyFont="1" applyBorder="1"/>
    <xf numFmtId="0" fontId="17" fillId="0" borderId="1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left" vertical="center" wrapText="1"/>
    </xf>
    <xf numFmtId="0" fontId="15" fillId="19" borderId="18" xfId="0" applyFont="1" applyFill="1" applyBorder="1" applyAlignment="1">
      <alignment horizontal="center"/>
    </xf>
    <xf numFmtId="0" fontId="15" fillId="19" borderId="18" xfId="0" applyFont="1" applyFill="1" applyBorder="1" applyAlignment="1">
      <alignment horizontal="left" vertical="center" wrapText="1"/>
    </xf>
    <xf numFmtId="0" fontId="15" fillId="19" borderId="18" xfId="0" applyFont="1" applyFill="1" applyBorder="1" applyAlignment="1">
      <alignment horizontal="left" vertical="center"/>
    </xf>
    <xf numFmtId="0" fontId="17" fillId="0" borderId="18" xfId="0" applyFont="1" applyFill="1" applyBorder="1"/>
    <xf numFmtId="0" fontId="15" fillId="20" borderId="18" xfId="0" applyFont="1" applyFill="1" applyBorder="1" applyAlignment="1">
      <alignment horizontal="center"/>
    </xf>
    <xf numFmtId="0" fontId="15" fillId="20" borderId="18" xfId="0" applyFont="1" applyFill="1" applyBorder="1" applyAlignment="1">
      <alignment horizontal="left" vertical="center" wrapText="1"/>
    </xf>
    <xf numFmtId="0" fontId="15" fillId="19" borderId="6" xfId="0" applyFont="1" applyFill="1" applyBorder="1" applyAlignment="1">
      <alignment horizontal="center"/>
    </xf>
    <xf numFmtId="0" fontId="15" fillId="19" borderId="6" xfId="0" applyFont="1" applyFill="1" applyBorder="1" applyAlignment="1">
      <alignment horizontal="left" vertical="center"/>
    </xf>
    <xf numFmtId="0" fontId="15" fillId="19" borderId="18" xfId="0" applyFont="1" applyFill="1" applyBorder="1" applyAlignment="1">
      <alignment horizontal="left"/>
    </xf>
    <xf numFmtId="0" fontId="15" fillId="19" borderId="18" xfId="0" applyFont="1" applyFill="1" applyBorder="1"/>
    <xf numFmtId="0" fontId="17" fillId="0" borderId="18" xfId="0" applyFont="1" applyFill="1" applyBorder="1" applyAlignment="1" applyProtection="1">
      <alignment horizontal="left" vertical="top" wrapText="1"/>
      <protection locked="0"/>
    </xf>
    <xf numFmtId="0" fontId="17" fillId="21" borderId="18" xfId="0" applyFont="1" applyFill="1" applyBorder="1" applyAlignment="1">
      <alignment horizontal="center"/>
    </xf>
    <xf numFmtId="0" fontId="17" fillId="21" borderId="18" xfId="0" applyFont="1" applyFill="1" applyBorder="1"/>
    <xf numFmtId="0" fontId="17" fillId="21" borderId="51" xfId="0" applyFont="1" applyFill="1" applyBorder="1"/>
    <xf numFmtId="0" fontId="17" fillId="0" borderId="52" xfId="0" applyFont="1" applyFill="1" applyBorder="1" applyAlignment="1">
      <alignment horizontal="center"/>
    </xf>
    <xf numFmtId="0" fontId="17" fillId="0" borderId="0" xfId="0" applyFont="1"/>
    <xf numFmtId="0" fontId="17" fillId="0" borderId="18" xfId="0" applyFont="1" applyBorder="1"/>
    <xf numFmtId="0" fontId="17" fillId="0" borderId="51" xfId="0" applyFont="1" applyFill="1" applyBorder="1"/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/>
    </xf>
    <xf numFmtId="0" fontId="17" fillId="21" borderId="52" xfId="0" applyFont="1" applyFill="1" applyBorder="1" applyAlignment="1">
      <alignment horizontal="center"/>
    </xf>
    <xf numFmtId="0" fontId="17" fillId="0" borderId="52" xfId="0" applyFont="1" applyFill="1" applyBorder="1"/>
    <xf numFmtId="0" fontId="17" fillId="0" borderId="52" xfId="0" applyFont="1" applyBorder="1"/>
    <xf numFmtId="0" fontId="17" fillId="0" borderId="18" xfId="0" applyFont="1" applyFill="1" applyBorder="1" applyAlignment="1">
      <alignment wrapText="1"/>
    </xf>
    <xf numFmtId="1" fontId="17" fillId="21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8" xfId="0" applyFont="1" applyFill="1" applyBorder="1" applyAlignment="1">
      <alignment vertical="top"/>
    </xf>
    <xf numFmtId="0" fontId="17" fillId="21" borderId="18" xfId="0" applyFont="1" applyFill="1" applyBorder="1" applyAlignment="1" applyProtection="1">
      <alignment horizontal="left" vertical="top" wrapText="1"/>
      <protection locked="0"/>
    </xf>
    <xf numFmtId="169" fontId="17" fillId="22" borderId="18" xfId="0" applyNumberFormat="1" applyFont="1" applyFill="1" applyBorder="1" applyAlignment="1" applyProtection="1">
      <alignment horizontal="left" vertical="top" wrapText="1"/>
      <protection locked="0"/>
    </xf>
    <xf numFmtId="0" fontId="18" fillId="23" borderId="18" xfId="0" applyFont="1" applyFill="1" applyBorder="1" applyAlignment="1">
      <alignment vertical="top"/>
    </xf>
    <xf numFmtId="0" fontId="15" fillId="0" borderId="51" xfId="0" applyFont="1" applyFill="1" applyBorder="1" applyAlignment="1">
      <alignment horizontal="center" wrapText="1"/>
    </xf>
    <xf numFmtId="0" fontId="17" fillId="0" borderId="51" xfId="0" applyFont="1" applyFill="1" applyBorder="1" applyAlignment="1">
      <alignment horizontal="center"/>
    </xf>
    <xf numFmtId="0" fontId="15" fillId="19" borderId="51" xfId="0" applyFont="1" applyFill="1" applyBorder="1" applyAlignment="1">
      <alignment horizontal="center"/>
    </xf>
    <xf numFmtId="0" fontId="15" fillId="20" borderId="51" xfId="0" applyFont="1" applyFill="1" applyBorder="1" applyAlignment="1">
      <alignment horizontal="center"/>
    </xf>
    <xf numFmtId="0" fontId="15" fillId="19" borderId="53" xfId="0" applyFont="1" applyFill="1" applyBorder="1" applyAlignment="1">
      <alignment horizontal="center"/>
    </xf>
    <xf numFmtId="0" fontId="17" fillId="21" borderId="54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0" xfId="0" applyFont="1" applyFill="1" applyBorder="1"/>
    <xf numFmtId="0" fontId="17" fillId="17" borderId="18" xfId="0" applyFont="1" applyFill="1" applyBorder="1"/>
    <xf numFmtId="1" fontId="17" fillId="17" borderId="18" xfId="0" applyNumberFormat="1" applyFont="1" applyFill="1" applyBorder="1" applyAlignment="1" applyProtection="1">
      <alignment horizontal="center" vertical="top" wrapText="1"/>
      <protection locked="0"/>
    </xf>
    <xf numFmtId="0" fontId="18" fillId="17" borderId="18" xfId="0" applyFont="1" applyFill="1" applyBorder="1" applyAlignment="1">
      <alignment vertical="top"/>
    </xf>
    <xf numFmtId="0" fontId="12" fillId="24" borderId="3" xfId="0" applyFont="1" applyFill="1" applyBorder="1"/>
    <xf numFmtId="0" fontId="13" fillId="24" borderId="8" xfId="0" applyFont="1" applyFill="1" applyBorder="1"/>
    <xf numFmtId="0" fontId="0" fillId="25" borderId="2" xfId="0" applyFill="1" applyBorder="1"/>
    <xf numFmtId="0" fontId="0" fillId="25" borderId="3" xfId="0" applyFill="1" applyBorder="1"/>
    <xf numFmtId="164" fontId="0" fillId="25" borderId="45" xfId="3" applyNumberFormat="1" applyFont="1" applyFill="1" applyBorder="1"/>
    <xf numFmtId="164" fontId="0" fillId="25" borderId="46" xfId="3" applyNumberFormat="1" applyFont="1" applyFill="1" applyBorder="1"/>
    <xf numFmtId="164" fontId="0" fillId="25" borderId="41" xfId="3" applyNumberFormat="1" applyFont="1" applyFill="1" applyBorder="1"/>
    <xf numFmtId="164" fontId="0" fillId="25" borderId="45" xfId="0" applyNumberFormat="1" applyFill="1" applyBorder="1"/>
    <xf numFmtId="164" fontId="0" fillId="25" borderId="46" xfId="0" applyNumberFormat="1" applyFill="1" applyBorder="1"/>
    <xf numFmtId="164" fontId="0" fillId="25" borderId="41" xfId="0" applyNumberFormat="1" applyFill="1" applyBorder="1"/>
    <xf numFmtId="0" fontId="0" fillId="0" borderId="47" xfId="0" applyFill="1" applyBorder="1"/>
    <xf numFmtId="0" fontId="2" fillId="1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3" borderId="20" xfId="0" applyNumberFormat="1" applyFill="1" applyBorder="1"/>
    <xf numFmtId="0" fontId="0" fillId="0" borderId="24" xfId="0" applyFont="1" applyBorder="1"/>
    <xf numFmtId="9" fontId="0" fillId="0" borderId="46" xfId="1" applyNumberFormat="1" applyFont="1" applyBorder="1"/>
    <xf numFmtId="0" fontId="0" fillId="0" borderId="56" xfId="0" applyFont="1" applyBorder="1"/>
    <xf numFmtId="10" fontId="0" fillId="0" borderId="57" xfId="1" applyNumberFormat="1" applyFont="1" applyBorder="1"/>
    <xf numFmtId="9" fontId="0" fillId="0" borderId="58" xfId="1" applyNumberFormat="1" applyFont="1" applyBorder="1"/>
    <xf numFmtId="10" fontId="0" fillId="0" borderId="60" xfId="1" applyNumberFormat="1" applyFont="1" applyBorder="1"/>
    <xf numFmtId="9" fontId="0" fillId="0" borderId="61" xfId="1" applyNumberFormat="1" applyFont="1" applyBorder="1"/>
    <xf numFmtId="0" fontId="0" fillId="0" borderId="59" xfId="0" applyFont="1" applyBorder="1"/>
    <xf numFmtId="9" fontId="0" fillId="16" borderId="41" xfId="1" applyNumberFormat="1" applyFont="1" applyFill="1" applyBorder="1"/>
    <xf numFmtId="9" fontId="2" fillId="14" borderId="17" xfId="1" applyNumberFormat="1" applyFont="1" applyFill="1" applyBorder="1" applyAlignment="1">
      <alignment horizontal="center"/>
    </xf>
    <xf numFmtId="10" fontId="2" fillId="14" borderId="15" xfId="1" applyNumberFormat="1" applyFont="1" applyFill="1" applyBorder="1" applyAlignment="1">
      <alignment horizontal="center"/>
    </xf>
    <xf numFmtId="10" fontId="0" fillId="0" borderId="20" xfId="0" applyNumberFormat="1" applyFill="1" applyBorder="1"/>
    <xf numFmtId="9" fontId="0" fillId="3" borderId="24" xfId="1" applyFont="1" applyFill="1" applyBorder="1"/>
    <xf numFmtId="0" fontId="0" fillId="26" borderId="0" xfId="0" applyFill="1"/>
    <xf numFmtId="0" fontId="2" fillId="26" borderId="15" xfId="0" applyFont="1" applyFill="1" applyBorder="1"/>
    <xf numFmtId="0" fontId="2" fillId="26" borderId="12" xfId="0" applyFont="1" applyFill="1" applyBorder="1"/>
    <xf numFmtId="10" fontId="2" fillId="26" borderId="15" xfId="1" applyNumberFormat="1" applyFont="1" applyFill="1" applyBorder="1" applyAlignment="1">
      <alignment horizontal="center"/>
    </xf>
    <xf numFmtId="9" fontId="2" fillId="26" borderId="17" xfId="1" applyNumberFormat="1" applyFont="1" applyFill="1" applyBorder="1" applyAlignment="1">
      <alignment horizontal="center"/>
    </xf>
    <xf numFmtId="0" fontId="0" fillId="26" borderId="24" xfId="0" applyFont="1" applyFill="1" applyBorder="1"/>
    <xf numFmtId="10" fontId="0" fillId="26" borderId="0" xfId="1" applyNumberFormat="1" applyFont="1" applyFill="1" applyBorder="1"/>
    <xf numFmtId="9" fontId="0" fillId="26" borderId="46" xfId="1" applyNumberFormat="1" applyFont="1" applyFill="1" applyBorder="1"/>
    <xf numFmtId="0" fontId="0" fillId="26" borderId="56" xfId="0" applyFont="1" applyFill="1" applyBorder="1"/>
    <xf numFmtId="10" fontId="0" fillId="26" borderId="57" xfId="1" applyNumberFormat="1" applyFont="1" applyFill="1" applyBorder="1"/>
    <xf numFmtId="9" fontId="0" fillId="26" borderId="58" xfId="1" applyNumberFormat="1" applyFont="1" applyFill="1" applyBorder="1"/>
    <xf numFmtId="0" fontId="0" fillId="26" borderId="59" xfId="0" applyFont="1" applyFill="1" applyBorder="1"/>
    <xf numFmtId="10" fontId="0" fillId="26" borderId="60" xfId="1" applyNumberFormat="1" applyFont="1" applyFill="1" applyBorder="1"/>
    <xf numFmtId="9" fontId="0" fillId="26" borderId="61" xfId="1" applyNumberFormat="1" applyFont="1" applyFill="1" applyBorder="1"/>
    <xf numFmtId="0" fontId="2" fillId="26" borderId="1" xfId="0" applyFont="1" applyFill="1" applyBorder="1" applyAlignment="1">
      <alignment horizontal="center"/>
    </xf>
    <xf numFmtId="10" fontId="0" fillId="26" borderId="1" xfId="1" applyNumberFormat="1" applyFont="1" applyFill="1" applyBorder="1"/>
    <xf numFmtId="9" fontId="0" fillId="26" borderId="41" xfId="1" applyNumberFormat="1" applyFont="1" applyFill="1" applyBorder="1"/>
    <xf numFmtId="0" fontId="0" fillId="27" borderId="0" xfId="0" applyFill="1"/>
    <xf numFmtId="0" fontId="2" fillId="27" borderId="15" xfId="0" applyFont="1" applyFill="1" applyBorder="1"/>
    <xf numFmtId="0" fontId="2" fillId="27" borderId="12" xfId="0" applyFont="1" applyFill="1" applyBorder="1"/>
    <xf numFmtId="10" fontId="2" fillId="27" borderId="15" xfId="1" applyNumberFormat="1" applyFont="1" applyFill="1" applyBorder="1" applyAlignment="1">
      <alignment horizontal="center"/>
    </xf>
    <xf numFmtId="9" fontId="2" fillId="27" borderId="17" xfId="1" applyNumberFormat="1" applyFont="1" applyFill="1" applyBorder="1" applyAlignment="1">
      <alignment horizontal="center"/>
    </xf>
    <xf numFmtId="0" fontId="0" fillId="27" borderId="24" xfId="0" applyFont="1" applyFill="1" applyBorder="1"/>
    <xf numFmtId="10" fontId="0" fillId="27" borderId="0" xfId="1" applyNumberFormat="1" applyFont="1" applyFill="1" applyBorder="1"/>
    <xf numFmtId="9" fontId="0" fillId="27" borderId="46" xfId="1" applyNumberFormat="1" applyFont="1" applyFill="1" applyBorder="1"/>
    <xf numFmtId="0" fontId="0" fillId="27" borderId="56" xfId="0" applyFont="1" applyFill="1" applyBorder="1"/>
    <xf numFmtId="10" fontId="0" fillId="27" borderId="57" xfId="1" applyNumberFormat="1" applyFont="1" applyFill="1" applyBorder="1"/>
    <xf numFmtId="9" fontId="0" fillId="27" borderId="58" xfId="1" applyNumberFormat="1" applyFont="1" applyFill="1" applyBorder="1"/>
    <xf numFmtId="0" fontId="0" fillId="27" borderId="59" xfId="0" applyFont="1" applyFill="1" applyBorder="1"/>
    <xf numFmtId="10" fontId="0" fillId="27" borderId="60" xfId="1" applyNumberFormat="1" applyFont="1" applyFill="1" applyBorder="1"/>
    <xf numFmtId="9" fontId="0" fillId="27" borderId="61" xfId="1" applyNumberFormat="1" applyFont="1" applyFill="1" applyBorder="1"/>
    <xf numFmtId="0" fontId="2" fillId="27" borderId="1" xfId="0" applyFont="1" applyFill="1" applyBorder="1" applyAlignment="1">
      <alignment horizontal="center"/>
    </xf>
    <xf numFmtId="10" fontId="0" fillId="27" borderId="1" xfId="1" applyNumberFormat="1" applyFont="1" applyFill="1" applyBorder="1"/>
    <xf numFmtId="9" fontId="0" fillId="27" borderId="41" xfId="1" applyNumberFormat="1" applyFont="1" applyFill="1" applyBorder="1"/>
    <xf numFmtId="0" fontId="0" fillId="28" borderId="0" xfId="0" applyFill="1"/>
    <xf numFmtId="0" fontId="2" fillId="28" borderId="12" xfId="0" applyFont="1" applyFill="1" applyBorder="1"/>
    <xf numFmtId="10" fontId="2" fillId="28" borderId="15" xfId="1" applyNumberFormat="1" applyFont="1" applyFill="1" applyBorder="1" applyAlignment="1">
      <alignment horizontal="center"/>
    </xf>
    <xf numFmtId="9" fontId="2" fillId="28" borderId="17" xfId="1" applyNumberFormat="1" applyFont="1" applyFill="1" applyBorder="1" applyAlignment="1">
      <alignment horizontal="center"/>
    </xf>
    <xf numFmtId="0" fontId="0" fillId="28" borderId="24" xfId="0" applyFont="1" applyFill="1" applyBorder="1"/>
    <xf numFmtId="10" fontId="0" fillId="28" borderId="0" xfId="1" applyNumberFormat="1" applyFont="1" applyFill="1" applyBorder="1"/>
    <xf numFmtId="9" fontId="0" fillId="28" borderId="46" xfId="1" applyNumberFormat="1" applyFont="1" applyFill="1" applyBorder="1"/>
    <xf numFmtId="0" fontId="0" fillId="28" borderId="56" xfId="0" applyFill="1" applyBorder="1"/>
    <xf numFmtId="10" fontId="0" fillId="28" borderId="57" xfId="1" applyNumberFormat="1" applyFont="1" applyFill="1" applyBorder="1"/>
    <xf numFmtId="9" fontId="0" fillId="28" borderId="58" xfId="1" applyNumberFormat="1" applyFont="1" applyFill="1" applyBorder="1"/>
    <xf numFmtId="0" fontId="0" fillId="28" borderId="59" xfId="0" applyFill="1" applyBorder="1"/>
    <xf numFmtId="10" fontId="0" fillId="28" borderId="60" xfId="1" applyNumberFormat="1" applyFont="1" applyFill="1" applyBorder="1"/>
    <xf numFmtId="9" fontId="0" fillId="28" borderId="61" xfId="1" applyNumberFormat="1" applyFont="1" applyFill="1" applyBorder="1"/>
    <xf numFmtId="0" fontId="2" fillId="28" borderId="1" xfId="0" applyFont="1" applyFill="1" applyBorder="1" applyAlignment="1">
      <alignment horizontal="center"/>
    </xf>
    <xf numFmtId="10" fontId="0" fillId="28" borderId="1" xfId="1" applyNumberFormat="1" applyFont="1" applyFill="1" applyBorder="1"/>
    <xf numFmtId="9" fontId="0" fillId="28" borderId="41" xfId="1" applyNumberFormat="1" applyFont="1" applyFill="1" applyBorder="1"/>
    <xf numFmtId="0" fontId="0" fillId="26" borderId="56" xfId="0" applyFill="1" applyBorder="1"/>
    <xf numFmtId="0" fontId="0" fillId="26" borderId="59" xfId="0" applyFill="1" applyBorder="1"/>
    <xf numFmtId="0" fontId="2" fillId="28" borderId="15" xfId="0" applyFont="1" applyFill="1" applyBorder="1"/>
    <xf numFmtId="0" fontId="0" fillId="28" borderId="56" xfId="0" applyFont="1" applyFill="1" applyBorder="1"/>
    <xf numFmtId="0" fontId="0" fillId="28" borderId="59" xfId="0" applyFont="1" applyFill="1" applyBorder="1"/>
    <xf numFmtId="0" fontId="0" fillId="29" borderId="0" xfId="0" applyFill="1"/>
    <xf numFmtId="0" fontId="2" fillId="29" borderId="15" xfId="0" applyFont="1" applyFill="1" applyBorder="1"/>
    <xf numFmtId="0" fontId="2" fillId="29" borderId="12" xfId="0" applyFont="1" applyFill="1" applyBorder="1"/>
    <xf numFmtId="10" fontId="2" fillId="29" borderId="15" xfId="1" applyNumberFormat="1" applyFont="1" applyFill="1" applyBorder="1" applyAlignment="1">
      <alignment horizontal="center"/>
    </xf>
    <xf numFmtId="9" fontId="2" fillId="29" borderId="17" xfId="1" applyNumberFormat="1" applyFont="1" applyFill="1" applyBorder="1" applyAlignment="1">
      <alignment horizontal="center"/>
    </xf>
    <xf numFmtId="0" fontId="0" fillId="29" borderId="24" xfId="0" applyFont="1" applyFill="1" applyBorder="1"/>
    <xf numFmtId="10" fontId="0" fillId="29" borderId="0" xfId="1" applyNumberFormat="1" applyFont="1" applyFill="1" applyBorder="1"/>
    <xf numFmtId="9" fontId="0" fillId="29" borderId="46" xfId="1" applyNumberFormat="1" applyFont="1" applyFill="1" applyBorder="1"/>
    <xf numFmtId="0" fontId="0" fillId="29" borderId="56" xfId="0" applyFont="1" applyFill="1" applyBorder="1"/>
    <xf numFmtId="10" fontId="0" fillId="29" borderId="57" xfId="1" applyNumberFormat="1" applyFont="1" applyFill="1" applyBorder="1"/>
    <xf numFmtId="9" fontId="0" fillId="29" borderId="58" xfId="1" applyNumberFormat="1" applyFont="1" applyFill="1" applyBorder="1"/>
    <xf numFmtId="10" fontId="0" fillId="29" borderId="60" xfId="1" applyNumberFormat="1" applyFont="1" applyFill="1" applyBorder="1"/>
    <xf numFmtId="9" fontId="0" fillId="29" borderId="61" xfId="1" applyNumberFormat="1" applyFont="1" applyFill="1" applyBorder="1"/>
    <xf numFmtId="0" fontId="0" fillId="29" borderId="59" xfId="0" applyFont="1" applyFill="1" applyBorder="1"/>
    <xf numFmtId="0" fontId="2" fillId="29" borderId="1" xfId="0" applyFont="1" applyFill="1" applyBorder="1" applyAlignment="1">
      <alignment horizontal="center"/>
    </xf>
    <xf numFmtId="10" fontId="0" fillId="29" borderId="1" xfId="1" applyNumberFormat="1" applyFont="1" applyFill="1" applyBorder="1"/>
    <xf numFmtId="9" fontId="0" fillId="29" borderId="41" xfId="1" applyNumberFormat="1" applyFont="1" applyFill="1" applyBorder="1"/>
    <xf numFmtId="9" fontId="0" fillId="0" borderId="0" xfId="0" applyNumberFormat="1"/>
    <xf numFmtId="10" fontId="0" fillId="12" borderId="14" xfId="0" applyNumberFormat="1" applyFill="1" applyBorder="1"/>
    <xf numFmtId="10" fontId="0" fillId="12" borderId="16" xfId="1" applyNumberFormat="1" applyFont="1" applyFill="1" applyBorder="1"/>
    <xf numFmtId="9" fontId="0" fillId="12" borderId="15" xfId="1" applyFont="1" applyFill="1" applyBorder="1"/>
    <xf numFmtId="168" fontId="19" fillId="24" borderId="14" xfId="0" applyNumberFormat="1" applyFont="1" applyFill="1" applyBorder="1" applyAlignment="1">
      <alignment horizontal="center"/>
    </xf>
    <xf numFmtId="168" fontId="19" fillId="24" borderId="12" xfId="0" applyNumberFormat="1" applyFont="1" applyFill="1" applyBorder="1" applyAlignment="1">
      <alignment horizontal="center"/>
    </xf>
    <xf numFmtId="168" fontId="19" fillId="24" borderId="16" xfId="0" applyNumberFormat="1" applyFont="1" applyFill="1" applyBorder="1" applyAlignment="1">
      <alignment horizontal="center"/>
    </xf>
    <xf numFmtId="0" fontId="16" fillId="18" borderId="50" xfId="0" applyFont="1" applyFill="1" applyBorder="1" applyAlignment="1">
      <alignment horizontal="center"/>
    </xf>
  </cellXfs>
  <cellStyles count="4">
    <cellStyle name="Lien hypertexte" xfId="2" builtinId="8"/>
    <cellStyle name="Monétaire" xfId="3" builtinId="4"/>
    <cellStyle name="Normal" xfId="0" builtinId="0"/>
    <cellStyle name="Pourcentage" xfId="1" builtinId="5"/>
  </cellStyles>
  <dxfs count="3">
    <dxf>
      <font>
        <color rgb="FF00B05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Indices Boursiers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'Sommaire des indices'!$C$3:$C$29</c:f>
              <c:strCache>
                <c:ptCount val="27"/>
                <c:pt idx="0">
                  <c:v>S&amp;P TSX</c:v>
                </c:pt>
                <c:pt idx="1">
                  <c:v>S&amp;P 500</c:v>
                </c:pt>
                <c:pt idx="2">
                  <c:v>DOW JONES</c:v>
                </c:pt>
                <c:pt idx="3">
                  <c:v>NASDAQ</c:v>
                </c:pt>
                <c:pt idx="5">
                  <c:v>FTSE 100</c:v>
                </c:pt>
                <c:pt idx="6">
                  <c:v>CAC 40</c:v>
                </c:pt>
                <c:pt idx="7">
                  <c:v>DAX</c:v>
                </c:pt>
                <c:pt idx="9">
                  <c:v>NIKKEI 225</c:v>
                </c:pt>
                <c:pt idx="10">
                  <c:v>Hang Seng</c:v>
                </c:pt>
                <c:pt idx="11">
                  <c:v>S&amp;P ASX 200</c:v>
                </c:pt>
                <c:pt idx="13">
                  <c:v>Emerging Markets</c:v>
                </c:pt>
                <c:pt idx="14">
                  <c:v>North Am. Natural Resources</c:v>
                </c:pt>
                <c:pt idx="15">
                  <c:v>S&amp;P Global Natural Resources</c:v>
                </c:pt>
                <c:pt idx="16">
                  <c:v>TSX - Energy</c:v>
                </c:pt>
                <c:pt idx="17">
                  <c:v>Technology Sector</c:v>
                </c:pt>
                <c:pt idx="18">
                  <c:v>TSX - Real Estate</c:v>
                </c:pt>
                <c:pt idx="19">
                  <c:v>Precious Metals (DOW JONES)</c:v>
                </c:pt>
                <c:pt idx="20">
                  <c:v>Financial Preferred Stock</c:v>
                </c:pt>
                <c:pt idx="21">
                  <c:v>Canadian Preferred Stock</c:v>
                </c:pt>
                <c:pt idx="22">
                  <c:v>S&amp;P US Preferred Stock</c:v>
                </c:pt>
                <c:pt idx="24">
                  <c:v>Saisir Manuellement</c:v>
                </c:pt>
                <c:pt idx="25">
                  <c:v>0</c:v>
                </c:pt>
                <c:pt idx="26">
                  <c:v>Espèces</c:v>
                </c:pt>
              </c:strCache>
            </c:strRef>
          </c:cat>
          <c:val>
            <c:numRef>
              <c:f>'Sommaire des indices'!$D$3:$D$29</c:f>
              <c:numCache>
                <c:formatCode>0.00%</c:formatCode>
                <c:ptCount val="27"/>
                <c:pt idx="0">
                  <c:v>-0.12299727886823561</c:v>
                </c:pt>
                <c:pt idx="1">
                  <c:v>5.7084531037743594E-2</c:v>
                </c:pt>
                <c:pt idx="2">
                  <c:v>6.7491225461996526E-2</c:v>
                </c:pt>
                <c:pt idx="3">
                  <c:v>0.1082484944078005</c:v>
                </c:pt>
                <c:pt idx="5">
                  <c:v>-4.0167057688147829E-2</c:v>
                </c:pt>
                <c:pt idx="6">
                  <c:v>-0.1556072369264766</c:v>
                </c:pt>
                <c:pt idx="7">
                  <c:v>-3.2449326653490894E-2</c:v>
                </c:pt>
                <c:pt idx="9">
                  <c:v>3.8643894610743912E-2</c:v>
                </c:pt>
                <c:pt idx="10">
                  <c:v>-0.13638911179359628</c:v>
                </c:pt>
                <c:pt idx="11">
                  <c:v>-0.10831379324530016</c:v>
                </c:pt>
                <c:pt idx="13">
                  <c:v>-0.11443298969072159</c:v>
                </c:pt>
                <c:pt idx="14">
                  <c:v>-0.14969801553062981</c:v>
                </c:pt>
                <c:pt idx="15">
                  <c:v>-0.15660528422738193</c:v>
                </c:pt>
                <c:pt idx="16">
                  <c:v>-0.26217176095528399</c:v>
                </c:pt>
                <c:pt idx="17">
                  <c:v>0.15608078970815492</c:v>
                </c:pt>
                <c:pt idx="18">
                  <c:v>7.7094896439691252E-2</c:v>
                </c:pt>
                <c:pt idx="19">
                  <c:v>-0.17283551314964929</c:v>
                </c:pt>
                <c:pt idx="20">
                  <c:v>5.6682577565632414E-2</c:v>
                </c:pt>
                <c:pt idx="21">
                  <c:v>-2.4725274725274807E-2</c:v>
                </c:pt>
                <c:pt idx="22">
                  <c:v>4.4276457883369348E-2</c:v>
                </c:pt>
                <c:pt idx="24">
                  <c:v>0</c:v>
                </c:pt>
                <c:pt idx="25">
                  <c:v>0</c:v>
                </c:pt>
                <c:pt idx="26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2256"/>
        <c:axId val="109536384"/>
      </c:barChart>
      <c:catAx>
        <c:axId val="995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536384"/>
        <c:crosses val="autoZero"/>
        <c:auto val="1"/>
        <c:lblAlgn val="ctr"/>
        <c:lblOffset val="100"/>
        <c:noMultiLvlLbl val="0"/>
      </c:catAx>
      <c:valAx>
        <c:axId val="1095363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955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DAX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DAX!$A$2:$A$54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40791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DAX!$G$2:$G$54</c:f>
              <c:numCache>
                <c:formatCode>#,##0.00</c:formatCode>
                <c:ptCount val="53"/>
                <c:pt idx="0">
                  <c:v>6946.83</c:v>
                </c:pt>
                <c:pt idx="1">
                  <c:v>6995.62</c:v>
                </c:pt>
                <c:pt idx="2">
                  <c:v>7157.82</c:v>
                </c:pt>
                <c:pt idx="3">
                  <c:v>6880.21</c:v>
                </c:pt>
                <c:pt idx="4">
                  <c:v>6921.37</c:v>
                </c:pt>
                <c:pt idx="5">
                  <c:v>6864.43</c:v>
                </c:pt>
                <c:pt idx="6">
                  <c:v>6848.03</c:v>
                </c:pt>
                <c:pt idx="7">
                  <c:v>6692.96</c:v>
                </c:pt>
                <c:pt idx="8">
                  <c:v>6766.67</c:v>
                </c:pt>
                <c:pt idx="9">
                  <c:v>6511.98</c:v>
                </c:pt>
                <c:pt idx="10">
                  <c:v>6404.39</c:v>
                </c:pt>
                <c:pt idx="11">
                  <c:v>6143.08</c:v>
                </c:pt>
                <c:pt idx="12">
                  <c:v>6057.92</c:v>
                </c:pt>
                <c:pt idx="13">
                  <c:v>5898.35</c:v>
                </c:pt>
                <c:pt idx="14">
                  <c:v>5878.93</c:v>
                </c:pt>
                <c:pt idx="15">
                  <c:v>5701.78</c:v>
                </c:pt>
                <c:pt idx="16">
                  <c:v>5986.71</c:v>
                </c:pt>
                <c:pt idx="17">
                  <c:v>6080.68</c:v>
                </c:pt>
                <c:pt idx="18">
                  <c:v>5492.87</c:v>
                </c:pt>
                <c:pt idx="19">
                  <c:v>5800.24</c:v>
                </c:pt>
                <c:pt idx="20">
                  <c:v>6057.03</c:v>
                </c:pt>
                <c:pt idx="21">
                  <c:v>5966.16</c:v>
                </c:pt>
                <c:pt idx="22">
                  <c:v>6346.19</c:v>
                </c:pt>
                <c:pt idx="23">
                  <c:v>5970.96</c:v>
                </c:pt>
                <c:pt idx="24">
                  <c:v>5967.2</c:v>
                </c:pt>
                <c:pt idx="25">
                  <c:v>5675.7</c:v>
                </c:pt>
                <c:pt idx="26">
                  <c:v>5502.02</c:v>
                </c:pt>
                <c:pt idx="27">
                  <c:v>5196.5600000000004</c:v>
                </c:pt>
                <c:pt idx="28">
                  <c:v>5573.51</c:v>
                </c:pt>
                <c:pt idx="29">
                  <c:v>5189.93</c:v>
                </c:pt>
                <c:pt idx="30">
                  <c:v>5538.33</c:v>
                </c:pt>
                <c:pt idx="31">
                  <c:v>5537.48</c:v>
                </c:pt>
                <c:pt idx="32">
                  <c:v>5480</c:v>
                </c:pt>
                <c:pt idx="33">
                  <c:v>5997.74</c:v>
                </c:pt>
                <c:pt idx="34">
                  <c:v>6236.16</c:v>
                </c:pt>
                <c:pt idx="35">
                  <c:v>7158.77</c:v>
                </c:pt>
                <c:pt idx="36">
                  <c:v>7326.39</c:v>
                </c:pt>
                <c:pt idx="37">
                  <c:v>7220.12</c:v>
                </c:pt>
                <c:pt idx="38">
                  <c:v>7402.73</c:v>
                </c:pt>
                <c:pt idx="39">
                  <c:v>7419.44</c:v>
                </c:pt>
                <c:pt idx="40">
                  <c:v>7121.38</c:v>
                </c:pt>
                <c:pt idx="41">
                  <c:v>7164.05</c:v>
                </c:pt>
                <c:pt idx="42">
                  <c:v>7069.9</c:v>
                </c:pt>
                <c:pt idx="43">
                  <c:v>7109.03</c:v>
                </c:pt>
                <c:pt idx="44">
                  <c:v>7163.47</c:v>
                </c:pt>
                <c:pt idx="45">
                  <c:v>7266.82</c:v>
                </c:pt>
                <c:pt idx="46">
                  <c:v>7403.31</c:v>
                </c:pt>
                <c:pt idx="47">
                  <c:v>7492.25</c:v>
                </c:pt>
                <c:pt idx="48">
                  <c:v>7514.46</c:v>
                </c:pt>
                <c:pt idx="49">
                  <c:v>7295.49</c:v>
                </c:pt>
                <c:pt idx="50">
                  <c:v>7178.29</c:v>
                </c:pt>
                <c:pt idx="51">
                  <c:v>7217.02</c:v>
                </c:pt>
                <c:pt idx="52">
                  <c:v>7179.81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0880"/>
        <c:axId val="53772672"/>
      </c:lineChart>
      <c:dateAx>
        <c:axId val="537708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3772672"/>
        <c:crosses val="autoZero"/>
        <c:auto val="1"/>
        <c:lblOffset val="100"/>
        <c:baseTimeUnit val="days"/>
      </c:dateAx>
      <c:valAx>
        <c:axId val="53772672"/>
        <c:scaling>
          <c:orientation val="minMax"/>
          <c:max val="8000"/>
          <c:min val="5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377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Indice NIKKEI 225 - 12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'NIKKEI 225'!$A$2:$A$54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40918</c:v>
                </c:pt>
                <c:pt idx="12">
                  <c:v>40912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40806</c:v>
                </c:pt>
                <c:pt idx="28">
                  <c:v>40798</c:v>
                </c:pt>
                <c:pt idx="29">
                  <c:v>40791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40743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'NIKKEI 225'!$G$2:$G$54</c:f>
              <c:numCache>
                <c:formatCode>#,##0.00</c:formatCode>
                <c:ptCount val="53"/>
                <c:pt idx="0">
                  <c:v>10083.56</c:v>
                </c:pt>
                <c:pt idx="1">
                  <c:v>10011.469999999999</c:v>
                </c:pt>
                <c:pt idx="2">
                  <c:v>10129.83</c:v>
                </c:pt>
                <c:pt idx="3">
                  <c:v>9929.74</c:v>
                </c:pt>
                <c:pt idx="4">
                  <c:v>9777.0300000000007</c:v>
                </c:pt>
                <c:pt idx="5">
                  <c:v>9647.3799999999992</c:v>
                </c:pt>
                <c:pt idx="6">
                  <c:v>9384.17</c:v>
                </c:pt>
                <c:pt idx="7">
                  <c:v>8947.17</c:v>
                </c:pt>
                <c:pt idx="8">
                  <c:v>8831.93</c:v>
                </c:pt>
                <c:pt idx="9">
                  <c:v>8841.2199999999993</c:v>
                </c:pt>
                <c:pt idx="10">
                  <c:v>8766.36</c:v>
                </c:pt>
                <c:pt idx="11">
                  <c:v>8500.02</c:v>
                </c:pt>
                <c:pt idx="12">
                  <c:v>8390.35</c:v>
                </c:pt>
                <c:pt idx="13">
                  <c:v>8455.35</c:v>
                </c:pt>
                <c:pt idx="14">
                  <c:v>8395.16</c:v>
                </c:pt>
                <c:pt idx="15">
                  <c:v>8401.7199999999993</c:v>
                </c:pt>
                <c:pt idx="16">
                  <c:v>8536.4599999999991</c:v>
                </c:pt>
                <c:pt idx="17">
                  <c:v>8643.75</c:v>
                </c:pt>
                <c:pt idx="18">
                  <c:v>8160.01</c:v>
                </c:pt>
                <c:pt idx="19">
                  <c:v>8374.91</c:v>
                </c:pt>
                <c:pt idx="20">
                  <c:v>8514.4699999999993</c:v>
                </c:pt>
                <c:pt idx="21">
                  <c:v>8801.4</c:v>
                </c:pt>
                <c:pt idx="22">
                  <c:v>9050.4699999999993</c:v>
                </c:pt>
                <c:pt idx="23">
                  <c:v>8678.89</c:v>
                </c:pt>
                <c:pt idx="24">
                  <c:v>8747.9599999999991</c:v>
                </c:pt>
                <c:pt idx="25">
                  <c:v>8605.6200000000008</c:v>
                </c:pt>
                <c:pt idx="26">
                  <c:v>8700.2900000000009</c:v>
                </c:pt>
                <c:pt idx="27">
                  <c:v>8560.26</c:v>
                </c:pt>
                <c:pt idx="28">
                  <c:v>8864.16</c:v>
                </c:pt>
                <c:pt idx="29">
                  <c:v>8737.66</c:v>
                </c:pt>
                <c:pt idx="30">
                  <c:v>8950.74</c:v>
                </c:pt>
                <c:pt idx="31">
                  <c:v>8797.7800000000007</c:v>
                </c:pt>
                <c:pt idx="32">
                  <c:v>8719.24</c:v>
                </c:pt>
                <c:pt idx="33">
                  <c:v>8963.7199999999993</c:v>
                </c:pt>
                <c:pt idx="34">
                  <c:v>9299.8799999999992</c:v>
                </c:pt>
                <c:pt idx="35">
                  <c:v>9833.0300000000007</c:v>
                </c:pt>
                <c:pt idx="36">
                  <c:v>10132.11</c:v>
                </c:pt>
                <c:pt idx="37">
                  <c:v>9974.4699999999993</c:v>
                </c:pt>
                <c:pt idx="38">
                  <c:v>10137.73</c:v>
                </c:pt>
                <c:pt idx="39">
                  <c:v>9868.07</c:v>
                </c:pt>
                <c:pt idx="40">
                  <c:v>9678.7099999999991</c:v>
                </c:pt>
                <c:pt idx="41">
                  <c:v>9351.4</c:v>
                </c:pt>
                <c:pt idx="42">
                  <c:v>9514.44</c:v>
                </c:pt>
                <c:pt idx="43">
                  <c:v>9492.2099999999991</c:v>
                </c:pt>
                <c:pt idx="44">
                  <c:v>9521.94</c:v>
                </c:pt>
                <c:pt idx="45">
                  <c:v>9607.08</c:v>
                </c:pt>
                <c:pt idx="46">
                  <c:v>9648.77</c:v>
                </c:pt>
                <c:pt idx="47">
                  <c:v>9859.2000000000007</c:v>
                </c:pt>
                <c:pt idx="48">
                  <c:v>9849.74</c:v>
                </c:pt>
                <c:pt idx="49">
                  <c:v>9682.2099999999991</c:v>
                </c:pt>
                <c:pt idx="50">
                  <c:v>9591.52</c:v>
                </c:pt>
                <c:pt idx="51">
                  <c:v>9768.08</c:v>
                </c:pt>
                <c:pt idx="52">
                  <c:v>9708.39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6784"/>
        <c:axId val="53848320"/>
      </c:lineChart>
      <c:dateAx>
        <c:axId val="5384678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3848320"/>
        <c:crosses val="autoZero"/>
        <c:auto val="1"/>
        <c:lblOffset val="100"/>
        <c:baseTimeUnit val="days"/>
      </c:dateAx>
      <c:valAx>
        <c:axId val="53848320"/>
        <c:scaling>
          <c:orientation val="minMax"/>
          <c:max val="10500"/>
          <c:min val="8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384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Hang Seng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'Hang Seng'!$A$2:$A$54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40791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40701</c:v>
                </c:pt>
                <c:pt idx="43">
                  <c:v>40693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'Hang Seng'!$G$2:$G$54</c:f>
              <c:numCache>
                <c:formatCode>#,##0.00</c:formatCode>
                <c:ptCount val="53"/>
                <c:pt idx="0">
                  <c:v>20555.580000000002</c:v>
                </c:pt>
                <c:pt idx="1">
                  <c:v>20668.8</c:v>
                </c:pt>
                <c:pt idx="2">
                  <c:v>21317.85</c:v>
                </c:pt>
                <c:pt idx="3">
                  <c:v>21086</c:v>
                </c:pt>
                <c:pt idx="4">
                  <c:v>21562.26</c:v>
                </c:pt>
                <c:pt idx="5">
                  <c:v>21406.86</c:v>
                </c:pt>
                <c:pt idx="6">
                  <c:v>21491.62</c:v>
                </c:pt>
                <c:pt idx="7">
                  <c:v>20783.86</c:v>
                </c:pt>
                <c:pt idx="8">
                  <c:v>20756.98</c:v>
                </c:pt>
                <c:pt idx="9">
                  <c:v>20501.669999999998</c:v>
                </c:pt>
                <c:pt idx="10">
                  <c:v>20110.37</c:v>
                </c:pt>
                <c:pt idx="11">
                  <c:v>19204.419999999998</c:v>
                </c:pt>
                <c:pt idx="12">
                  <c:v>18593.060000000001</c:v>
                </c:pt>
                <c:pt idx="13">
                  <c:v>18434.39</c:v>
                </c:pt>
                <c:pt idx="14">
                  <c:v>18629.169999999998</c:v>
                </c:pt>
                <c:pt idx="15">
                  <c:v>18285.39</c:v>
                </c:pt>
                <c:pt idx="16">
                  <c:v>18586.23</c:v>
                </c:pt>
                <c:pt idx="17">
                  <c:v>19040.39</c:v>
                </c:pt>
                <c:pt idx="18">
                  <c:v>17689.48</c:v>
                </c:pt>
                <c:pt idx="19">
                  <c:v>18491.23</c:v>
                </c:pt>
                <c:pt idx="20">
                  <c:v>19137.169999999998</c:v>
                </c:pt>
                <c:pt idx="21">
                  <c:v>19842.79</c:v>
                </c:pt>
                <c:pt idx="22">
                  <c:v>20019.240000000002</c:v>
                </c:pt>
                <c:pt idx="23">
                  <c:v>18025.72</c:v>
                </c:pt>
                <c:pt idx="24">
                  <c:v>18501.79</c:v>
                </c:pt>
                <c:pt idx="25">
                  <c:v>17707.009999999998</c:v>
                </c:pt>
                <c:pt idx="26">
                  <c:v>17592.41</c:v>
                </c:pt>
                <c:pt idx="27">
                  <c:v>17668.830000000002</c:v>
                </c:pt>
                <c:pt idx="28">
                  <c:v>19455.310000000001</c:v>
                </c:pt>
                <c:pt idx="29">
                  <c:v>19866.63</c:v>
                </c:pt>
                <c:pt idx="30">
                  <c:v>20212.91</c:v>
                </c:pt>
                <c:pt idx="31">
                  <c:v>19582.88</c:v>
                </c:pt>
                <c:pt idx="32">
                  <c:v>19399.919999999998</c:v>
                </c:pt>
                <c:pt idx="33">
                  <c:v>19620.009999999998</c:v>
                </c:pt>
                <c:pt idx="34">
                  <c:v>20946.14</c:v>
                </c:pt>
                <c:pt idx="35">
                  <c:v>22440.25</c:v>
                </c:pt>
                <c:pt idx="36">
                  <c:v>22444.799999999999</c:v>
                </c:pt>
                <c:pt idx="37">
                  <c:v>21875.38</c:v>
                </c:pt>
                <c:pt idx="38">
                  <c:v>22726.43</c:v>
                </c:pt>
                <c:pt idx="39">
                  <c:v>22398.1</c:v>
                </c:pt>
                <c:pt idx="40">
                  <c:v>22171.95</c:v>
                </c:pt>
                <c:pt idx="41">
                  <c:v>21695.26</c:v>
                </c:pt>
                <c:pt idx="42">
                  <c:v>22420.37</c:v>
                </c:pt>
                <c:pt idx="43">
                  <c:v>22949.56</c:v>
                </c:pt>
                <c:pt idx="44">
                  <c:v>23118.07</c:v>
                </c:pt>
                <c:pt idx="45">
                  <c:v>23199.39</c:v>
                </c:pt>
                <c:pt idx="46">
                  <c:v>23276.27</c:v>
                </c:pt>
                <c:pt idx="47">
                  <c:v>23159.14</c:v>
                </c:pt>
                <c:pt idx="48">
                  <c:v>23720.81</c:v>
                </c:pt>
                <c:pt idx="49">
                  <c:v>24138.31</c:v>
                </c:pt>
                <c:pt idx="50">
                  <c:v>24008.07</c:v>
                </c:pt>
                <c:pt idx="51">
                  <c:v>24396.07</c:v>
                </c:pt>
                <c:pt idx="52">
                  <c:v>23801.9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57024"/>
        <c:axId val="55058816"/>
      </c:lineChart>
      <c:dateAx>
        <c:axId val="5505702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5058816"/>
        <c:crosses val="autoZero"/>
        <c:auto val="1"/>
        <c:lblOffset val="100"/>
        <c:baseTimeUnit val="days"/>
      </c:dateAx>
      <c:valAx>
        <c:axId val="55058816"/>
        <c:scaling>
          <c:orientation val="minMax"/>
          <c:min val="15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5057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 ASX 200 - 12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'ASX 200'!$A$2:$A$54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40791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40708</c:v>
                </c:pt>
                <c:pt idx="42">
                  <c:v>40700</c:v>
                </c:pt>
                <c:pt idx="43">
                  <c:v>40693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40660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'ASX 200'!$G$2:$G$54</c:f>
              <c:numCache>
                <c:formatCode>#,##0.00</c:formatCode>
                <c:ptCount val="53"/>
                <c:pt idx="0">
                  <c:v>4335.2</c:v>
                </c:pt>
                <c:pt idx="1">
                  <c:v>4270.3999999999996</c:v>
                </c:pt>
                <c:pt idx="2">
                  <c:v>4276.2</c:v>
                </c:pt>
                <c:pt idx="3">
                  <c:v>4212</c:v>
                </c:pt>
                <c:pt idx="4">
                  <c:v>4273.1000000000004</c:v>
                </c:pt>
                <c:pt idx="5">
                  <c:v>4306.8</c:v>
                </c:pt>
                <c:pt idx="6">
                  <c:v>4195.8999999999996</c:v>
                </c:pt>
                <c:pt idx="7">
                  <c:v>4245.3</c:v>
                </c:pt>
                <c:pt idx="8">
                  <c:v>4251.2</c:v>
                </c:pt>
                <c:pt idx="9">
                  <c:v>4288.3999999999996</c:v>
                </c:pt>
                <c:pt idx="10">
                  <c:v>4239.6000000000004</c:v>
                </c:pt>
                <c:pt idx="11">
                  <c:v>4195.8999999999996</c:v>
                </c:pt>
                <c:pt idx="12">
                  <c:v>4108.5</c:v>
                </c:pt>
                <c:pt idx="13">
                  <c:v>4056.6</c:v>
                </c:pt>
                <c:pt idx="14">
                  <c:v>4140.3999999999996</c:v>
                </c:pt>
                <c:pt idx="15">
                  <c:v>4159.2</c:v>
                </c:pt>
                <c:pt idx="16">
                  <c:v>4203</c:v>
                </c:pt>
                <c:pt idx="17">
                  <c:v>4288</c:v>
                </c:pt>
                <c:pt idx="18">
                  <c:v>3984.3</c:v>
                </c:pt>
                <c:pt idx="19">
                  <c:v>4177</c:v>
                </c:pt>
                <c:pt idx="20">
                  <c:v>4296.5</c:v>
                </c:pt>
                <c:pt idx="21">
                  <c:v>4281.1000000000004</c:v>
                </c:pt>
                <c:pt idx="22">
                  <c:v>4353.3</c:v>
                </c:pt>
                <c:pt idx="23">
                  <c:v>4141.8999999999996</c:v>
                </c:pt>
                <c:pt idx="24">
                  <c:v>4205.6000000000004</c:v>
                </c:pt>
                <c:pt idx="25">
                  <c:v>4162.8999999999996</c:v>
                </c:pt>
                <c:pt idx="26">
                  <c:v>4008.6</c:v>
                </c:pt>
                <c:pt idx="27">
                  <c:v>3903.2</c:v>
                </c:pt>
                <c:pt idx="28">
                  <c:v>4149.3999999999996</c:v>
                </c:pt>
                <c:pt idx="29">
                  <c:v>4194.7</c:v>
                </c:pt>
                <c:pt idx="30">
                  <c:v>4242.8999999999996</c:v>
                </c:pt>
                <c:pt idx="31">
                  <c:v>4200</c:v>
                </c:pt>
                <c:pt idx="32">
                  <c:v>4101.8999999999996</c:v>
                </c:pt>
                <c:pt idx="33">
                  <c:v>4172.6000000000004</c:v>
                </c:pt>
                <c:pt idx="34">
                  <c:v>4105.3999999999996</c:v>
                </c:pt>
                <c:pt idx="35">
                  <c:v>4424.6000000000004</c:v>
                </c:pt>
                <c:pt idx="36">
                  <c:v>4602.8999999999996</c:v>
                </c:pt>
                <c:pt idx="37">
                  <c:v>4473.5</c:v>
                </c:pt>
                <c:pt idx="38">
                  <c:v>4654.7</c:v>
                </c:pt>
                <c:pt idx="39">
                  <c:v>4591.2</c:v>
                </c:pt>
                <c:pt idx="40">
                  <c:v>4508.1000000000004</c:v>
                </c:pt>
                <c:pt idx="41">
                  <c:v>4484.8999999999996</c:v>
                </c:pt>
                <c:pt idx="42">
                  <c:v>4562.1000000000004</c:v>
                </c:pt>
                <c:pt idx="43">
                  <c:v>4583.1000000000004</c:v>
                </c:pt>
                <c:pt idx="44">
                  <c:v>4684</c:v>
                </c:pt>
                <c:pt idx="45">
                  <c:v>4732.2</c:v>
                </c:pt>
                <c:pt idx="46">
                  <c:v>4711.3999999999996</c:v>
                </c:pt>
                <c:pt idx="47">
                  <c:v>4743</c:v>
                </c:pt>
                <c:pt idx="48">
                  <c:v>4823.2</c:v>
                </c:pt>
                <c:pt idx="49">
                  <c:v>4913.8</c:v>
                </c:pt>
                <c:pt idx="50">
                  <c:v>4852.1000000000004</c:v>
                </c:pt>
                <c:pt idx="51">
                  <c:v>4940.6000000000004</c:v>
                </c:pt>
                <c:pt idx="52">
                  <c:v>4861.8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99904"/>
        <c:axId val="65501440"/>
      </c:lineChart>
      <c:dateAx>
        <c:axId val="654999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501440"/>
        <c:crosses val="autoZero"/>
        <c:auto val="1"/>
        <c:lblOffset val="100"/>
        <c:baseTimeUnit val="days"/>
      </c:dateAx>
      <c:valAx>
        <c:axId val="65501440"/>
        <c:scaling>
          <c:orientation val="minMax"/>
          <c:min val="3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549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Emerging Markets Index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'Emerging Market Index'!$A$2:$A$54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'Emerging Market Index'!$G$2:$G$54</c:f>
              <c:numCache>
                <c:formatCode>General</c:formatCode>
                <c:ptCount val="53"/>
                <c:pt idx="0">
                  <c:v>42.95</c:v>
                </c:pt>
                <c:pt idx="1">
                  <c:v>42.9</c:v>
                </c:pt>
                <c:pt idx="2">
                  <c:v>44.09</c:v>
                </c:pt>
                <c:pt idx="3">
                  <c:v>43.79</c:v>
                </c:pt>
                <c:pt idx="4">
                  <c:v>44.64</c:v>
                </c:pt>
                <c:pt idx="5">
                  <c:v>44.19</c:v>
                </c:pt>
                <c:pt idx="6">
                  <c:v>43.93</c:v>
                </c:pt>
                <c:pt idx="7">
                  <c:v>42.92</c:v>
                </c:pt>
                <c:pt idx="8">
                  <c:v>43.88</c:v>
                </c:pt>
                <c:pt idx="9">
                  <c:v>42.36</c:v>
                </c:pt>
                <c:pt idx="10">
                  <c:v>41.38</c:v>
                </c:pt>
                <c:pt idx="11">
                  <c:v>39.29</c:v>
                </c:pt>
                <c:pt idx="12">
                  <c:v>38.22</c:v>
                </c:pt>
                <c:pt idx="13">
                  <c:v>37.94</c:v>
                </c:pt>
                <c:pt idx="14">
                  <c:v>38.49</c:v>
                </c:pt>
                <c:pt idx="15">
                  <c:v>37.159999999999997</c:v>
                </c:pt>
                <c:pt idx="16">
                  <c:v>39</c:v>
                </c:pt>
                <c:pt idx="17">
                  <c:v>39.39</c:v>
                </c:pt>
                <c:pt idx="18">
                  <c:v>35.76</c:v>
                </c:pt>
                <c:pt idx="19">
                  <c:v>38.17</c:v>
                </c:pt>
                <c:pt idx="20">
                  <c:v>40.4</c:v>
                </c:pt>
                <c:pt idx="21">
                  <c:v>40.799999999999997</c:v>
                </c:pt>
                <c:pt idx="22">
                  <c:v>42</c:v>
                </c:pt>
                <c:pt idx="23">
                  <c:v>38.49</c:v>
                </c:pt>
                <c:pt idx="24">
                  <c:v>39.21</c:v>
                </c:pt>
                <c:pt idx="25">
                  <c:v>36.090000000000003</c:v>
                </c:pt>
                <c:pt idx="26">
                  <c:v>34.770000000000003</c:v>
                </c:pt>
                <c:pt idx="27">
                  <c:v>35.54</c:v>
                </c:pt>
                <c:pt idx="28">
                  <c:v>40.15</c:v>
                </c:pt>
                <c:pt idx="29">
                  <c:v>39.630000000000003</c:v>
                </c:pt>
                <c:pt idx="30">
                  <c:v>41.17</c:v>
                </c:pt>
                <c:pt idx="31">
                  <c:v>40.14</c:v>
                </c:pt>
                <c:pt idx="32">
                  <c:v>39.299999999999997</c:v>
                </c:pt>
                <c:pt idx="33">
                  <c:v>40.880000000000003</c:v>
                </c:pt>
                <c:pt idx="34">
                  <c:v>42.18</c:v>
                </c:pt>
                <c:pt idx="35">
                  <c:v>46.66</c:v>
                </c:pt>
                <c:pt idx="36">
                  <c:v>47.2</c:v>
                </c:pt>
                <c:pt idx="37">
                  <c:v>46.22</c:v>
                </c:pt>
                <c:pt idx="38">
                  <c:v>47.47</c:v>
                </c:pt>
                <c:pt idx="39">
                  <c:v>47.7</c:v>
                </c:pt>
                <c:pt idx="40">
                  <c:v>45.07</c:v>
                </c:pt>
                <c:pt idx="41">
                  <c:v>44.91</c:v>
                </c:pt>
                <c:pt idx="42">
                  <c:v>45.57</c:v>
                </c:pt>
                <c:pt idx="43">
                  <c:v>46.95</c:v>
                </c:pt>
                <c:pt idx="44">
                  <c:v>46.83</c:v>
                </c:pt>
                <c:pt idx="45">
                  <c:v>46.16</c:v>
                </c:pt>
                <c:pt idx="46">
                  <c:v>46.01</c:v>
                </c:pt>
                <c:pt idx="47">
                  <c:v>47.32</c:v>
                </c:pt>
                <c:pt idx="48">
                  <c:v>49.03</c:v>
                </c:pt>
                <c:pt idx="49">
                  <c:v>49.21</c:v>
                </c:pt>
                <c:pt idx="50">
                  <c:v>48.18</c:v>
                </c:pt>
                <c:pt idx="51">
                  <c:v>49.07</c:v>
                </c:pt>
                <c:pt idx="52">
                  <c:v>48.5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18208"/>
        <c:axId val="65528192"/>
      </c:lineChart>
      <c:dateAx>
        <c:axId val="655182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528192"/>
        <c:crosses val="autoZero"/>
        <c:auto val="1"/>
        <c:lblOffset val="100"/>
        <c:baseTimeUnit val="days"/>
      </c:dateAx>
      <c:valAx>
        <c:axId val="6552819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51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S&amp;P/TSX</a:t>
            </a:r>
            <a:r>
              <a:rPr lang="en-US" baseline="0"/>
              <a:t> Capped Energy Index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'TSX - Energy'!$A$2:$A$54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40757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40687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'TSX - Energy'!$G$2:$G$54</c:f>
              <c:numCache>
                <c:formatCode>General</c:formatCode>
                <c:ptCount val="53"/>
                <c:pt idx="0">
                  <c:v>263.83999999999997</c:v>
                </c:pt>
                <c:pt idx="1">
                  <c:v>269.48</c:v>
                </c:pt>
                <c:pt idx="2">
                  <c:v>274.64</c:v>
                </c:pt>
                <c:pt idx="3">
                  <c:v>278.86</c:v>
                </c:pt>
                <c:pt idx="4">
                  <c:v>286.89</c:v>
                </c:pt>
                <c:pt idx="5">
                  <c:v>294.11</c:v>
                </c:pt>
                <c:pt idx="6">
                  <c:v>284.20999999999998</c:v>
                </c:pt>
                <c:pt idx="7">
                  <c:v>278.47000000000003</c:v>
                </c:pt>
                <c:pt idx="8">
                  <c:v>286.79000000000002</c:v>
                </c:pt>
                <c:pt idx="9">
                  <c:v>281.98</c:v>
                </c:pt>
                <c:pt idx="10">
                  <c:v>276.70999999999998</c:v>
                </c:pt>
                <c:pt idx="11">
                  <c:v>270.35000000000002</c:v>
                </c:pt>
                <c:pt idx="12">
                  <c:v>276.43</c:v>
                </c:pt>
                <c:pt idx="13">
                  <c:v>268.8</c:v>
                </c:pt>
                <c:pt idx="14">
                  <c:v>268.31</c:v>
                </c:pt>
                <c:pt idx="15">
                  <c:v>257.83</c:v>
                </c:pt>
                <c:pt idx="16">
                  <c:v>268.89999999999998</c:v>
                </c:pt>
                <c:pt idx="17">
                  <c:v>272.36</c:v>
                </c:pt>
                <c:pt idx="18">
                  <c:v>250.24</c:v>
                </c:pt>
                <c:pt idx="19">
                  <c:v>269</c:v>
                </c:pt>
                <c:pt idx="20">
                  <c:v>275.75</c:v>
                </c:pt>
                <c:pt idx="21">
                  <c:v>280.64999999999998</c:v>
                </c:pt>
                <c:pt idx="22">
                  <c:v>283.2</c:v>
                </c:pt>
                <c:pt idx="23">
                  <c:v>267.77</c:v>
                </c:pt>
                <c:pt idx="24">
                  <c:v>266.23</c:v>
                </c:pt>
                <c:pt idx="25">
                  <c:v>242.83</c:v>
                </c:pt>
                <c:pt idx="26">
                  <c:v>241.59</c:v>
                </c:pt>
                <c:pt idx="27">
                  <c:v>240.38</c:v>
                </c:pt>
                <c:pt idx="28">
                  <c:v>267.41000000000003</c:v>
                </c:pt>
                <c:pt idx="29">
                  <c:v>265.20999999999998</c:v>
                </c:pt>
                <c:pt idx="30">
                  <c:v>275.05</c:v>
                </c:pt>
                <c:pt idx="31">
                  <c:v>268.70999999999998</c:v>
                </c:pt>
                <c:pt idx="32">
                  <c:v>263.73</c:v>
                </c:pt>
                <c:pt idx="33">
                  <c:v>286.55</c:v>
                </c:pt>
                <c:pt idx="34">
                  <c:v>281.67</c:v>
                </c:pt>
                <c:pt idx="35">
                  <c:v>310.41000000000003</c:v>
                </c:pt>
                <c:pt idx="36">
                  <c:v>325.25</c:v>
                </c:pt>
                <c:pt idx="37">
                  <c:v>313.8</c:v>
                </c:pt>
                <c:pt idx="38">
                  <c:v>317.88</c:v>
                </c:pt>
                <c:pt idx="39">
                  <c:v>315.97000000000003</c:v>
                </c:pt>
                <c:pt idx="40">
                  <c:v>303.49</c:v>
                </c:pt>
                <c:pt idx="41">
                  <c:v>304.7</c:v>
                </c:pt>
                <c:pt idx="42">
                  <c:v>315.33</c:v>
                </c:pt>
                <c:pt idx="43">
                  <c:v>327.93</c:v>
                </c:pt>
                <c:pt idx="44">
                  <c:v>333.36</c:v>
                </c:pt>
                <c:pt idx="45">
                  <c:v>326.82</c:v>
                </c:pt>
                <c:pt idx="46">
                  <c:v>321</c:v>
                </c:pt>
                <c:pt idx="47">
                  <c:v>329.24</c:v>
                </c:pt>
                <c:pt idx="48">
                  <c:v>347.57</c:v>
                </c:pt>
                <c:pt idx="49">
                  <c:v>344.9</c:v>
                </c:pt>
                <c:pt idx="50">
                  <c:v>339.65</c:v>
                </c:pt>
                <c:pt idx="51">
                  <c:v>359.73</c:v>
                </c:pt>
                <c:pt idx="52">
                  <c:v>357.59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76032"/>
        <c:axId val="65677568"/>
      </c:lineChart>
      <c:dateAx>
        <c:axId val="656760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677568"/>
        <c:crosses val="autoZero"/>
        <c:auto val="1"/>
        <c:lblOffset val="100"/>
        <c:baseTimeUnit val="days"/>
      </c:dateAx>
      <c:valAx>
        <c:axId val="6567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67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North American Natural Resources (IGE)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'N.A. Natural Resources'!$A$2:$A$54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'N.A. Natural Resources'!$G$2:$G$54</c:f>
              <c:numCache>
                <c:formatCode>General</c:formatCode>
                <c:ptCount val="53"/>
                <c:pt idx="0">
                  <c:v>39.42</c:v>
                </c:pt>
                <c:pt idx="1">
                  <c:v>39.9</c:v>
                </c:pt>
                <c:pt idx="2">
                  <c:v>41.08</c:v>
                </c:pt>
                <c:pt idx="3">
                  <c:v>41.08</c:v>
                </c:pt>
                <c:pt idx="4">
                  <c:v>41.6</c:v>
                </c:pt>
                <c:pt idx="5">
                  <c:v>42.45</c:v>
                </c:pt>
                <c:pt idx="6">
                  <c:v>41.56</c:v>
                </c:pt>
                <c:pt idx="7">
                  <c:v>40.68</c:v>
                </c:pt>
                <c:pt idx="8">
                  <c:v>40.9</c:v>
                </c:pt>
                <c:pt idx="9">
                  <c:v>40.26</c:v>
                </c:pt>
                <c:pt idx="10">
                  <c:v>39.42</c:v>
                </c:pt>
                <c:pt idx="11">
                  <c:v>38.590000000000003</c:v>
                </c:pt>
                <c:pt idx="12">
                  <c:v>38.86</c:v>
                </c:pt>
                <c:pt idx="13">
                  <c:v>37.92</c:v>
                </c:pt>
                <c:pt idx="14">
                  <c:v>38.24</c:v>
                </c:pt>
                <c:pt idx="15">
                  <c:v>36.64</c:v>
                </c:pt>
                <c:pt idx="16">
                  <c:v>39.1</c:v>
                </c:pt>
                <c:pt idx="17">
                  <c:v>39.32</c:v>
                </c:pt>
                <c:pt idx="18">
                  <c:v>35.590000000000003</c:v>
                </c:pt>
                <c:pt idx="19">
                  <c:v>38.090000000000003</c:v>
                </c:pt>
                <c:pt idx="20">
                  <c:v>40.42</c:v>
                </c:pt>
                <c:pt idx="21">
                  <c:v>40.130000000000003</c:v>
                </c:pt>
                <c:pt idx="22">
                  <c:v>40.98</c:v>
                </c:pt>
                <c:pt idx="23">
                  <c:v>37.950000000000003</c:v>
                </c:pt>
                <c:pt idx="24">
                  <c:v>37.520000000000003</c:v>
                </c:pt>
                <c:pt idx="25">
                  <c:v>34.31</c:v>
                </c:pt>
                <c:pt idx="26">
                  <c:v>33.25</c:v>
                </c:pt>
                <c:pt idx="27">
                  <c:v>33.65</c:v>
                </c:pt>
                <c:pt idx="28">
                  <c:v>38.92</c:v>
                </c:pt>
                <c:pt idx="29">
                  <c:v>37.96</c:v>
                </c:pt>
                <c:pt idx="30">
                  <c:v>38.659999999999997</c:v>
                </c:pt>
                <c:pt idx="31">
                  <c:v>38.200000000000003</c:v>
                </c:pt>
                <c:pt idx="32">
                  <c:v>36.74</c:v>
                </c:pt>
                <c:pt idx="33">
                  <c:v>38.869999999999997</c:v>
                </c:pt>
                <c:pt idx="34">
                  <c:v>39</c:v>
                </c:pt>
                <c:pt idx="35">
                  <c:v>43.72</c:v>
                </c:pt>
                <c:pt idx="36">
                  <c:v>45.92</c:v>
                </c:pt>
                <c:pt idx="37">
                  <c:v>44.47</c:v>
                </c:pt>
                <c:pt idx="38">
                  <c:v>44.21</c:v>
                </c:pt>
                <c:pt idx="39">
                  <c:v>43.61</c:v>
                </c:pt>
                <c:pt idx="40">
                  <c:v>40.799999999999997</c:v>
                </c:pt>
                <c:pt idx="41">
                  <c:v>40.9</c:v>
                </c:pt>
                <c:pt idx="42">
                  <c:v>41.8</c:v>
                </c:pt>
                <c:pt idx="43">
                  <c:v>43.15</c:v>
                </c:pt>
                <c:pt idx="44">
                  <c:v>44.01</c:v>
                </c:pt>
                <c:pt idx="45">
                  <c:v>42.93</c:v>
                </c:pt>
                <c:pt idx="46">
                  <c:v>42.34</c:v>
                </c:pt>
                <c:pt idx="47">
                  <c:v>43.13</c:v>
                </c:pt>
                <c:pt idx="48">
                  <c:v>46.55</c:v>
                </c:pt>
                <c:pt idx="49">
                  <c:v>45.96</c:v>
                </c:pt>
                <c:pt idx="50">
                  <c:v>44.91</c:v>
                </c:pt>
                <c:pt idx="51">
                  <c:v>46.66</c:v>
                </c:pt>
                <c:pt idx="52">
                  <c:v>46.36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90240"/>
        <c:axId val="65700224"/>
      </c:lineChart>
      <c:dateAx>
        <c:axId val="656902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700224"/>
        <c:crosses val="autoZero"/>
        <c:auto val="1"/>
        <c:lblOffset val="100"/>
        <c:baseTimeUnit val="days"/>
      </c:dateAx>
      <c:valAx>
        <c:axId val="6570022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69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 Global Natural Resources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'Global Natural Resources'!$A$2:$A$54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'Global Natural Resources'!$G$2:$G$54</c:f>
              <c:numCache>
                <c:formatCode>General</c:formatCode>
                <c:ptCount val="53"/>
                <c:pt idx="0">
                  <c:v>52.67</c:v>
                </c:pt>
                <c:pt idx="1">
                  <c:v>52.86</c:v>
                </c:pt>
                <c:pt idx="2">
                  <c:v>53.86</c:v>
                </c:pt>
                <c:pt idx="3">
                  <c:v>53.37</c:v>
                </c:pt>
                <c:pt idx="4">
                  <c:v>54.87</c:v>
                </c:pt>
                <c:pt idx="5">
                  <c:v>55.3</c:v>
                </c:pt>
                <c:pt idx="6">
                  <c:v>54.35</c:v>
                </c:pt>
                <c:pt idx="7">
                  <c:v>53.81</c:v>
                </c:pt>
                <c:pt idx="8">
                  <c:v>55.05</c:v>
                </c:pt>
                <c:pt idx="9">
                  <c:v>53.93</c:v>
                </c:pt>
                <c:pt idx="10">
                  <c:v>52.92</c:v>
                </c:pt>
                <c:pt idx="11">
                  <c:v>51.23</c:v>
                </c:pt>
                <c:pt idx="12">
                  <c:v>50.37</c:v>
                </c:pt>
                <c:pt idx="13">
                  <c:v>49.02</c:v>
                </c:pt>
                <c:pt idx="14">
                  <c:v>49.5</c:v>
                </c:pt>
                <c:pt idx="15">
                  <c:v>47.36</c:v>
                </c:pt>
                <c:pt idx="16">
                  <c:v>50.08</c:v>
                </c:pt>
                <c:pt idx="17">
                  <c:v>50.52</c:v>
                </c:pt>
                <c:pt idx="18">
                  <c:v>46.25</c:v>
                </c:pt>
                <c:pt idx="19">
                  <c:v>49.57</c:v>
                </c:pt>
                <c:pt idx="20">
                  <c:v>52.44</c:v>
                </c:pt>
                <c:pt idx="21">
                  <c:v>52.41</c:v>
                </c:pt>
                <c:pt idx="22">
                  <c:v>54.45</c:v>
                </c:pt>
                <c:pt idx="23">
                  <c:v>49.94</c:v>
                </c:pt>
                <c:pt idx="24">
                  <c:v>50.72</c:v>
                </c:pt>
                <c:pt idx="25">
                  <c:v>46.76</c:v>
                </c:pt>
                <c:pt idx="26">
                  <c:v>45.13</c:v>
                </c:pt>
                <c:pt idx="27">
                  <c:v>45.73</c:v>
                </c:pt>
                <c:pt idx="28">
                  <c:v>52.57</c:v>
                </c:pt>
                <c:pt idx="29">
                  <c:v>51.39</c:v>
                </c:pt>
                <c:pt idx="30">
                  <c:v>52.92</c:v>
                </c:pt>
                <c:pt idx="31">
                  <c:v>52.2</c:v>
                </c:pt>
                <c:pt idx="32">
                  <c:v>50.07</c:v>
                </c:pt>
                <c:pt idx="33">
                  <c:v>52.28</c:v>
                </c:pt>
                <c:pt idx="34">
                  <c:v>52.78</c:v>
                </c:pt>
                <c:pt idx="35">
                  <c:v>58.49</c:v>
                </c:pt>
                <c:pt idx="36">
                  <c:v>60.59</c:v>
                </c:pt>
                <c:pt idx="37">
                  <c:v>59.09</c:v>
                </c:pt>
                <c:pt idx="38">
                  <c:v>59.97</c:v>
                </c:pt>
                <c:pt idx="39">
                  <c:v>59.68</c:v>
                </c:pt>
                <c:pt idx="40">
                  <c:v>55.65</c:v>
                </c:pt>
                <c:pt idx="41">
                  <c:v>55.83</c:v>
                </c:pt>
                <c:pt idx="42">
                  <c:v>57.26</c:v>
                </c:pt>
                <c:pt idx="43">
                  <c:v>58.42</c:v>
                </c:pt>
                <c:pt idx="44">
                  <c:v>59.52</c:v>
                </c:pt>
                <c:pt idx="45">
                  <c:v>58.22</c:v>
                </c:pt>
                <c:pt idx="46">
                  <c:v>57.6</c:v>
                </c:pt>
                <c:pt idx="47">
                  <c:v>59.08</c:v>
                </c:pt>
                <c:pt idx="48">
                  <c:v>62.95</c:v>
                </c:pt>
                <c:pt idx="49">
                  <c:v>62.57</c:v>
                </c:pt>
                <c:pt idx="50">
                  <c:v>60.91</c:v>
                </c:pt>
                <c:pt idx="51">
                  <c:v>63.01</c:v>
                </c:pt>
                <c:pt idx="52">
                  <c:v>62.45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7952"/>
        <c:axId val="65759488"/>
      </c:lineChart>
      <c:dateAx>
        <c:axId val="6575795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759488"/>
        <c:crosses val="autoZero"/>
        <c:auto val="1"/>
        <c:lblOffset val="100"/>
        <c:baseTimeUnit val="days"/>
      </c:dateAx>
      <c:valAx>
        <c:axId val="6575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5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Morningstar Technology Sector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'Technology Sector'!$A$2:$A$54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'Technology Sector'!$G$2:$G$54</c:f>
              <c:numCache>
                <c:formatCode>#,##0.00</c:formatCode>
                <c:ptCount val="53"/>
                <c:pt idx="0">
                  <c:v>6889.86</c:v>
                </c:pt>
                <c:pt idx="1">
                  <c:v>6821.77</c:v>
                </c:pt>
                <c:pt idx="2">
                  <c:v>6805.84</c:v>
                </c:pt>
                <c:pt idx="3">
                  <c:v>6571.68</c:v>
                </c:pt>
                <c:pt idx="4">
                  <c:v>6594.67</c:v>
                </c:pt>
                <c:pt idx="5">
                  <c:v>6551.98</c:v>
                </c:pt>
                <c:pt idx="6">
                  <c:v>6506.29</c:v>
                </c:pt>
                <c:pt idx="7">
                  <c:v>6400.65</c:v>
                </c:pt>
                <c:pt idx="8">
                  <c:v>6338.85</c:v>
                </c:pt>
                <c:pt idx="9">
                  <c:v>6135.56</c:v>
                </c:pt>
                <c:pt idx="10">
                  <c:v>6069.08</c:v>
                </c:pt>
                <c:pt idx="11">
                  <c:v>5857.13</c:v>
                </c:pt>
                <c:pt idx="12">
                  <c:v>5833.17</c:v>
                </c:pt>
                <c:pt idx="13">
                  <c:v>5676.1</c:v>
                </c:pt>
                <c:pt idx="14">
                  <c:v>5702.16</c:v>
                </c:pt>
                <c:pt idx="15">
                  <c:v>5591.43</c:v>
                </c:pt>
                <c:pt idx="16">
                  <c:v>5851.3</c:v>
                </c:pt>
                <c:pt idx="17">
                  <c:v>5776.53</c:v>
                </c:pt>
                <c:pt idx="18">
                  <c:v>5370.95</c:v>
                </c:pt>
                <c:pt idx="19">
                  <c:v>5686.17</c:v>
                </c:pt>
                <c:pt idx="20">
                  <c:v>5906.33</c:v>
                </c:pt>
                <c:pt idx="21">
                  <c:v>5904.95</c:v>
                </c:pt>
                <c:pt idx="22">
                  <c:v>5993.87</c:v>
                </c:pt>
                <c:pt idx="23">
                  <c:v>5731.13</c:v>
                </c:pt>
                <c:pt idx="24">
                  <c:v>5858.92</c:v>
                </c:pt>
                <c:pt idx="25">
                  <c:v>5420.77</c:v>
                </c:pt>
                <c:pt idx="26">
                  <c:v>5235.5600000000004</c:v>
                </c:pt>
                <c:pt idx="27">
                  <c:v>5356.26</c:v>
                </c:pt>
                <c:pt idx="28">
                  <c:v>5592.94</c:v>
                </c:pt>
                <c:pt idx="29">
                  <c:v>5224.42</c:v>
                </c:pt>
                <c:pt idx="30">
                  <c:v>5246.94</c:v>
                </c:pt>
                <c:pt idx="31">
                  <c:v>5147.3</c:v>
                </c:pt>
                <c:pt idx="32">
                  <c:v>4961.58</c:v>
                </c:pt>
                <c:pt idx="33">
                  <c:v>5423.34</c:v>
                </c:pt>
                <c:pt idx="34">
                  <c:v>5453.19</c:v>
                </c:pt>
                <c:pt idx="35">
                  <c:v>5866.95</c:v>
                </c:pt>
                <c:pt idx="36">
                  <c:v>6100.36</c:v>
                </c:pt>
                <c:pt idx="37">
                  <c:v>5895.26</c:v>
                </c:pt>
                <c:pt idx="38">
                  <c:v>6037.14</c:v>
                </c:pt>
                <c:pt idx="39">
                  <c:v>5946.38</c:v>
                </c:pt>
                <c:pt idx="40">
                  <c:v>5591.78</c:v>
                </c:pt>
                <c:pt idx="41">
                  <c:v>5538.49</c:v>
                </c:pt>
                <c:pt idx="42">
                  <c:v>5619.61</c:v>
                </c:pt>
                <c:pt idx="43">
                  <c:v>5811.94</c:v>
                </c:pt>
                <c:pt idx="44">
                  <c:v>5937.24</c:v>
                </c:pt>
                <c:pt idx="45">
                  <c:v>5963.22</c:v>
                </c:pt>
                <c:pt idx="46">
                  <c:v>6050.83</c:v>
                </c:pt>
                <c:pt idx="47">
                  <c:v>6061.61</c:v>
                </c:pt>
                <c:pt idx="48">
                  <c:v>6139.37</c:v>
                </c:pt>
                <c:pt idx="49">
                  <c:v>6038.36</c:v>
                </c:pt>
                <c:pt idx="50">
                  <c:v>5860.12</c:v>
                </c:pt>
                <c:pt idx="51">
                  <c:v>5922.26</c:v>
                </c:pt>
                <c:pt idx="52">
                  <c:v>5959.67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13120"/>
        <c:axId val="65814912"/>
      </c:lineChart>
      <c:dateAx>
        <c:axId val="6581312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814912"/>
        <c:crosses val="autoZero"/>
        <c:auto val="1"/>
        <c:lblOffset val="100"/>
        <c:baseTimeUnit val="days"/>
      </c:dateAx>
      <c:valAx>
        <c:axId val="65814912"/>
        <c:scaling>
          <c:orientation val="minMax"/>
          <c:min val="45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6581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S&amp;P/TSX Real Estate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'TSX - Real Estate'!$A$2:$A$54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40757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40687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'TSX - Real Estate'!$G$2:$G$54</c:f>
              <c:numCache>
                <c:formatCode>General</c:formatCode>
                <c:ptCount val="53"/>
                <c:pt idx="0">
                  <c:v>159.13</c:v>
                </c:pt>
                <c:pt idx="1">
                  <c:v>156.94</c:v>
                </c:pt>
                <c:pt idx="2">
                  <c:v>160.87</c:v>
                </c:pt>
                <c:pt idx="3">
                  <c:v>162.25</c:v>
                </c:pt>
                <c:pt idx="4">
                  <c:v>161.35</c:v>
                </c:pt>
                <c:pt idx="5">
                  <c:v>159.16</c:v>
                </c:pt>
                <c:pt idx="6">
                  <c:v>159.02000000000001</c:v>
                </c:pt>
                <c:pt idx="7">
                  <c:v>158.09</c:v>
                </c:pt>
                <c:pt idx="8">
                  <c:v>156.55000000000001</c:v>
                </c:pt>
                <c:pt idx="9">
                  <c:v>154.49</c:v>
                </c:pt>
                <c:pt idx="10">
                  <c:v>156.6</c:v>
                </c:pt>
                <c:pt idx="11">
                  <c:v>156.13999999999999</c:v>
                </c:pt>
                <c:pt idx="12">
                  <c:v>153.82</c:v>
                </c:pt>
                <c:pt idx="13">
                  <c:v>152.87</c:v>
                </c:pt>
                <c:pt idx="14">
                  <c:v>152.96</c:v>
                </c:pt>
                <c:pt idx="15">
                  <c:v>151.35</c:v>
                </c:pt>
                <c:pt idx="16">
                  <c:v>150.24</c:v>
                </c:pt>
                <c:pt idx="17">
                  <c:v>149.43</c:v>
                </c:pt>
                <c:pt idx="18">
                  <c:v>147.02000000000001</c:v>
                </c:pt>
                <c:pt idx="19">
                  <c:v>147.25</c:v>
                </c:pt>
                <c:pt idx="20">
                  <c:v>146.32</c:v>
                </c:pt>
                <c:pt idx="21">
                  <c:v>147.19</c:v>
                </c:pt>
                <c:pt idx="22">
                  <c:v>146.27000000000001</c:v>
                </c:pt>
                <c:pt idx="23">
                  <c:v>144.25</c:v>
                </c:pt>
                <c:pt idx="24">
                  <c:v>143.04</c:v>
                </c:pt>
                <c:pt idx="25">
                  <c:v>139.37</c:v>
                </c:pt>
                <c:pt idx="26">
                  <c:v>145.78</c:v>
                </c:pt>
                <c:pt idx="27">
                  <c:v>145.22</c:v>
                </c:pt>
                <c:pt idx="28">
                  <c:v>147.81</c:v>
                </c:pt>
                <c:pt idx="29">
                  <c:v>143.88999999999999</c:v>
                </c:pt>
                <c:pt idx="30">
                  <c:v>143.79</c:v>
                </c:pt>
                <c:pt idx="31">
                  <c:v>143.02000000000001</c:v>
                </c:pt>
                <c:pt idx="32">
                  <c:v>138.13</c:v>
                </c:pt>
                <c:pt idx="33">
                  <c:v>144.27000000000001</c:v>
                </c:pt>
                <c:pt idx="34">
                  <c:v>138.96</c:v>
                </c:pt>
                <c:pt idx="35">
                  <c:v>148.13999999999999</c:v>
                </c:pt>
                <c:pt idx="36">
                  <c:v>151.62</c:v>
                </c:pt>
                <c:pt idx="37">
                  <c:v>147.85</c:v>
                </c:pt>
                <c:pt idx="38">
                  <c:v>148.41999999999999</c:v>
                </c:pt>
                <c:pt idx="39">
                  <c:v>148.03</c:v>
                </c:pt>
                <c:pt idx="40">
                  <c:v>147.63</c:v>
                </c:pt>
                <c:pt idx="41">
                  <c:v>146.68</c:v>
                </c:pt>
                <c:pt idx="42">
                  <c:v>144.75</c:v>
                </c:pt>
                <c:pt idx="43">
                  <c:v>148.35</c:v>
                </c:pt>
                <c:pt idx="44">
                  <c:v>149.88</c:v>
                </c:pt>
                <c:pt idx="45">
                  <c:v>149.66</c:v>
                </c:pt>
                <c:pt idx="46">
                  <c:v>150.15</c:v>
                </c:pt>
                <c:pt idx="47">
                  <c:v>148.77000000000001</c:v>
                </c:pt>
                <c:pt idx="48">
                  <c:v>148.32</c:v>
                </c:pt>
                <c:pt idx="49">
                  <c:v>147.28</c:v>
                </c:pt>
                <c:pt idx="50">
                  <c:v>146.22999999999999</c:v>
                </c:pt>
                <c:pt idx="51">
                  <c:v>147.76</c:v>
                </c:pt>
                <c:pt idx="52">
                  <c:v>147.74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6736"/>
        <c:axId val="65878272"/>
      </c:lineChart>
      <c:dateAx>
        <c:axId val="658767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878272"/>
        <c:crosses val="autoZero"/>
        <c:auto val="1"/>
        <c:lblOffset val="100"/>
        <c:baseTimeUnit val="days"/>
      </c:dateAx>
      <c:valAx>
        <c:axId val="6587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8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Obligations et Revenu Fixe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'Sommaire des indices'!$C$31:$C$39</c:f>
              <c:strCache>
                <c:ptCount val="9"/>
                <c:pt idx="0">
                  <c:v>Canadian Corporate Bonds</c:v>
                </c:pt>
                <c:pt idx="1">
                  <c:v>US Corporate Bonds</c:v>
                </c:pt>
                <c:pt idx="2">
                  <c:v>Mortgage Backed Bonds</c:v>
                </c:pt>
                <c:pt idx="3">
                  <c:v>Short Provincial Bond Index</c:v>
                </c:pt>
                <c:pt idx="4">
                  <c:v>Bons du Trésor 90 jours</c:v>
                </c:pt>
                <c:pt idx="7">
                  <c:v>CPG 1 an rachetable</c:v>
                </c:pt>
                <c:pt idx="8">
                  <c:v>CPG 5 ans</c:v>
                </c:pt>
              </c:strCache>
            </c:strRef>
          </c:cat>
          <c:val>
            <c:numRef>
              <c:f>'Sommaire des indices'!$D$31:$D$39</c:f>
              <c:numCache>
                <c:formatCode>0.00%</c:formatCode>
                <c:ptCount val="9"/>
                <c:pt idx="0">
                  <c:v>8.9026915113871577E-2</c:v>
                </c:pt>
                <c:pt idx="1">
                  <c:v>5.5303305484925437E-2</c:v>
                </c:pt>
                <c:pt idx="2">
                  <c:v>6.3080495356037117E-2</c:v>
                </c:pt>
                <c:pt idx="3">
                  <c:v>4.2523033309709531E-2</c:v>
                </c:pt>
                <c:pt idx="4">
                  <c:v>8.9673076923076894E-3</c:v>
                </c:pt>
                <c:pt idx="7">
                  <c:v>1.5636363636363639E-2</c:v>
                </c:pt>
                <c:pt idx="8">
                  <c:v>2.7136363636363639E-2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51968"/>
        <c:axId val="50164480"/>
      </c:barChart>
      <c:catAx>
        <c:axId val="17845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64480"/>
        <c:crosses val="autoZero"/>
        <c:auto val="1"/>
        <c:lblAlgn val="ctr"/>
        <c:lblOffset val="100"/>
        <c:noMultiLvlLbl val="0"/>
      </c:catAx>
      <c:valAx>
        <c:axId val="501644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845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Dow Jones Precious Metals Total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'Precious Metals'!$A$2:$A$54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'Precious Metals'!$G$2:$G$54</c:f>
              <c:numCache>
                <c:formatCode>General</c:formatCode>
                <c:ptCount val="53"/>
                <c:pt idx="0">
                  <c:v>409.19</c:v>
                </c:pt>
                <c:pt idx="1">
                  <c:v>412.52</c:v>
                </c:pt>
                <c:pt idx="2">
                  <c:v>415.65</c:v>
                </c:pt>
                <c:pt idx="3">
                  <c:v>437.25</c:v>
                </c:pt>
                <c:pt idx="4">
                  <c:v>452.82</c:v>
                </c:pt>
                <c:pt idx="5">
                  <c:v>466.46</c:v>
                </c:pt>
                <c:pt idx="6">
                  <c:v>451.66</c:v>
                </c:pt>
                <c:pt idx="7">
                  <c:v>459.08</c:v>
                </c:pt>
                <c:pt idx="8">
                  <c:v>471.35</c:v>
                </c:pt>
                <c:pt idx="9">
                  <c:v>475.86</c:v>
                </c:pt>
                <c:pt idx="10">
                  <c:v>443.05</c:v>
                </c:pt>
                <c:pt idx="11">
                  <c:v>451.74</c:v>
                </c:pt>
                <c:pt idx="12">
                  <c:v>439.67</c:v>
                </c:pt>
                <c:pt idx="13">
                  <c:v>425.47</c:v>
                </c:pt>
                <c:pt idx="14">
                  <c:v>435.73</c:v>
                </c:pt>
                <c:pt idx="15">
                  <c:v>431.01</c:v>
                </c:pt>
                <c:pt idx="16">
                  <c:v>469.13</c:v>
                </c:pt>
                <c:pt idx="17">
                  <c:v>472.77</c:v>
                </c:pt>
                <c:pt idx="18">
                  <c:v>438.03</c:v>
                </c:pt>
                <c:pt idx="19">
                  <c:v>459.2</c:v>
                </c:pt>
                <c:pt idx="20">
                  <c:v>496.51</c:v>
                </c:pt>
                <c:pt idx="21">
                  <c:v>486.6</c:v>
                </c:pt>
                <c:pt idx="22">
                  <c:v>483.76</c:v>
                </c:pt>
                <c:pt idx="23">
                  <c:v>428.55</c:v>
                </c:pt>
                <c:pt idx="24">
                  <c:v>456.36</c:v>
                </c:pt>
                <c:pt idx="25">
                  <c:v>433.13</c:v>
                </c:pt>
                <c:pt idx="26">
                  <c:v>426.29</c:v>
                </c:pt>
                <c:pt idx="27">
                  <c:v>433.72</c:v>
                </c:pt>
                <c:pt idx="28">
                  <c:v>495.78</c:v>
                </c:pt>
                <c:pt idx="29">
                  <c:v>506.87</c:v>
                </c:pt>
                <c:pt idx="30">
                  <c:v>504.96</c:v>
                </c:pt>
                <c:pt idx="31">
                  <c:v>478.6</c:v>
                </c:pt>
                <c:pt idx="32">
                  <c:v>478.99</c:v>
                </c:pt>
                <c:pt idx="33">
                  <c:v>473.09</c:v>
                </c:pt>
                <c:pt idx="34">
                  <c:v>448.44</c:v>
                </c:pt>
                <c:pt idx="35">
                  <c:v>471</c:v>
                </c:pt>
                <c:pt idx="36">
                  <c:v>502.43</c:v>
                </c:pt>
                <c:pt idx="37">
                  <c:v>495.15</c:v>
                </c:pt>
                <c:pt idx="38">
                  <c:v>475.88</c:v>
                </c:pt>
                <c:pt idx="39">
                  <c:v>460.35</c:v>
                </c:pt>
                <c:pt idx="40">
                  <c:v>442.1</c:v>
                </c:pt>
                <c:pt idx="41">
                  <c:v>439.8</c:v>
                </c:pt>
                <c:pt idx="42">
                  <c:v>446.74</c:v>
                </c:pt>
                <c:pt idx="43">
                  <c:v>468.24</c:v>
                </c:pt>
                <c:pt idx="44">
                  <c:v>479.3</c:v>
                </c:pt>
                <c:pt idx="45">
                  <c:v>460.51</c:v>
                </c:pt>
                <c:pt idx="46">
                  <c:v>451.74</c:v>
                </c:pt>
                <c:pt idx="47">
                  <c:v>467.08</c:v>
                </c:pt>
                <c:pt idx="48">
                  <c:v>515.17999999999995</c:v>
                </c:pt>
                <c:pt idx="49">
                  <c:v>523.19000000000005</c:v>
                </c:pt>
                <c:pt idx="50">
                  <c:v>503.87</c:v>
                </c:pt>
                <c:pt idx="51">
                  <c:v>524.41</c:v>
                </c:pt>
                <c:pt idx="52">
                  <c:v>494.69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99136"/>
        <c:axId val="65909120"/>
      </c:lineChart>
      <c:dateAx>
        <c:axId val="658991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909120"/>
        <c:crosses val="autoZero"/>
        <c:auto val="1"/>
        <c:lblOffset val="100"/>
        <c:baseTimeUnit val="days"/>
      </c:dateAx>
      <c:valAx>
        <c:axId val="65909120"/>
        <c:scaling>
          <c:orientation val="minMax"/>
          <c:min val="3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89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Financial</a:t>
            </a:r>
            <a:r>
              <a:rPr lang="en-US" baseline="0"/>
              <a:t> Preferred Stock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'Financial Preferred'!$A$2:$A$54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'Financial Preferred'!$G$2:$G$54</c:f>
              <c:numCache>
                <c:formatCode>General</c:formatCode>
                <c:ptCount val="53"/>
                <c:pt idx="0">
                  <c:v>17.71</c:v>
                </c:pt>
                <c:pt idx="1">
                  <c:v>17.73</c:v>
                </c:pt>
                <c:pt idx="2">
                  <c:v>17.73</c:v>
                </c:pt>
                <c:pt idx="3">
                  <c:v>17.62</c:v>
                </c:pt>
                <c:pt idx="4">
                  <c:v>17.64</c:v>
                </c:pt>
                <c:pt idx="5">
                  <c:v>17.47</c:v>
                </c:pt>
                <c:pt idx="6">
                  <c:v>17.350000000000001</c:v>
                </c:pt>
                <c:pt idx="7">
                  <c:v>17.13</c:v>
                </c:pt>
                <c:pt idx="8">
                  <c:v>17.170000000000002</c:v>
                </c:pt>
                <c:pt idx="9">
                  <c:v>16.940000000000001</c:v>
                </c:pt>
                <c:pt idx="10">
                  <c:v>16.75</c:v>
                </c:pt>
                <c:pt idx="11">
                  <c:v>16.510000000000002</c:v>
                </c:pt>
                <c:pt idx="12">
                  <c:v>16.329999999999998</c:v>
                </c:pt>
                <c:pt idx="13">
                  <c:v>15.68</c:v>
                </c:pt>
                <c:pt idx="14">
                  <c:v>15.76</c:v>
                </c:pt>
                <c:pt idx="15">
                  <c:v>15.69</c:v>
                </c:pt>
                <c:pt idx="16">
                  <c:v>15.87</c:v>
                </c:pt>
                <c:pt idx="17">
                  <c:v>15.66</c:v>
                </c:pt>
                <c:pt idx="18">
                  <c:v>15.49</c:v>
                </c:pt>
                <c:pt idx="19">
                  <c:v>15.9</c:v>
                </c:pt>
                <c:pt idx="20">
                  <c:v>16.13</c:v>
                </c:pt>
                <c:pt idx="21">
                  <c:v>16.21</c:v>
                </c:pt>
                <c:pt idx="22">
                  <c:v>16.47</c:v>
                </c:pt>
                <c:pt idx="23">
                  <c:v>15.9</c:v>
                </c:pt>
                <c:pt idx="24">
                  <c:v>15.66</c:v>
                </c:pt>
                <c:pt idx="25">
                  <c:v>15.49</c:v>
                </c:pt>
                <c:pt idx="26">
                  <c:v>15.39</c:v>
                </c:pt>
                <c:pt idx="27">
                  <c:v>15.23</c:v>
                </c:pt>
                <c:pt idx="28">
                  <c:v>15.89</c:v>
                </c:pt>
                <c:pt idx="29">
                  <c:v>15.96</c:v>
                </c:pt>
                <c:pt idx="30">
                  <c:v>16.25</c:v>
                </c:pt>
                <c:pt idx="31">
                  <c:v>16</c:v>
                </c:pt>
                <c:pt idx="32">
                  <c:v>15.63</c:v>
                </c:pt>
                <c:pt idx="33">
                  <c:v>15.81</c:v>
                </c:pt>
                <c:pt idx="34">
                  <c:v>15.9</c:v>
                </c:pt>
                <c:pt idx="35">
                  <c:v>16.53</c:v>
                </c:pt>
                <c:pt idx="36">
                  <c:v>16.8</c:v>
                </c:pt>
                <c:pt idx="37">
                  <c:v>16.79</c:v>
                </c:pt>
                <c:pt idx="38">
                  <c:v>16.91</c:v>
                </c:pt>
                <c:pt idx="39">
                  <c:v>16.91</c:v>
                </c:pt>
                <c:pt idx="40">
                  <c:v>16.64</c:v>
                </c:pt>
                <c:pt idx="41">
                  <c:v>16.62</c:v>
                </c:pt>
                <c:pt idx="42">
                  <c:v>16.79</c:v>
                </c:pt>
                <c:pt idx="43">
                  <c:v>16.93</c:v>
                </c:pt>
                <c:pt idx="44">
                  <c:v>17.09</c:v>
                </c:pt>
                <c:pt idx="45">
                  <c:v>17.14</c:v>
                </c:pt>
                <c:pt idx="46">
                  <c:v>17.100000000000001</c:v>
                </c:pt>
                <c:pt idx="47">
                  <c:v>16.97</c:v>
                </c:pt>
                <c:pt idx="48">
                  <c:v>16.95</c:v>
                </c:pt>
                <c:pt idx="49">
                  <c:v>16.8</c:v>
                </c:pt>
                <c:pt idx="50">
                  <c:v>16.760000000000002</c:v>
                </c:pt>
                <c:pt idx="51">
                  <c:v>16.8</c:v>
                </c:pt>
                <c:pt idx="52">
                  <c:v>16.760000000000002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79136"/>
        <c:axId val="65980672"/>
      </c:lineChart>
      <c:dateAx>
        <c:axId val="659791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5980672"/>
        <c:crosses val="autoZero"/>
        <c:auto val="1"/>
        <c:lblOffset val="100"/>
        <c:baseTimeUnit val="days"/>
      </c:dateAx>
      <c:valAx>
        <c:axId val="6598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97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</a:t>
            </a:r>
            <a:r>
              <a:rPr lang="en-US" baseline="0"/>
              <a:t> US Preferred Stock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'S&amp;P US Preferred'!$A$2:$A$54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'S&amp;P US Preferred'!$G$2:$G$54</c:f>
              <c:numCache>
                <c:formatCode>General</c:formatCode>
                <c:ptCount val="53"/>
                <c:pt idx="0">
                  <c:v>38.68</c:v>
                </c:pt>
                <c:pt idx="1">
                  <c:v>38.659999999999997</c:v>
                </c:pt>
                <c:pt idx="2">
                  <c:v>38.68</c:v>
                </c:pt>
                <c:pt idx="3">
                  <c:v>38.619999999999997</c:v>
                </c:pt>
                <c:pt idx="4">
                  <c:v>38.729999999999997</c:v>
                </c:pt>
                <c:pt idx="5">
                  <c:v>38.409999999999997</c:v>
                </c:pt>
                <c:pt idx="6">
                  <c:v>38.270000000000003</c:v>
                </c:pt>
                <c:pt idx="7">
                  <c:v>37.89</c:v>
                </c:pt>
                <c:pt idx="8">
                  <c:v>37.89</c:v>
                </c:pt>
                <c:pt idx="9">
                  <c:v>37.46</c:v>
                </c:pt>
                <c:pt idx="10">
                  <c:v>37.08</c:v>
                </c:pt>
                <c:pt idx="11">
                  <c:v>36.6</c:v>
                </c:pt>
                <c:pt idx="12">
                  <c:v>36.159999999999997</c:v>
                </c:pt>
                <c:pt idx="13">
                  <c:v>34.99</c:v>
                </c:pt>
                <c:pt idx="14">
                  <c:v>35.17</c:v>
                </c:pt>
                <c:pt idx="15">
                  <c:v>34.799999999999997</c:v>
                </c:pt>
                <c:pt idx="16">
                  <c:v>35.299999999999997</c:v>
                </c:pt>
                <c:pt idx="17">
                  <c:v>34.979999999999997</c:v>
                </c:pt>
                <c:pt idx="18">
                  <c:v>34.76</c:v>
                </c:pt>
                <c:pt idx="19">
                  <c:v>35.46</c:v>
                </c:pt>
                <c:pt idx="20">
                  <c:v>35.869999999999997</c:v>
                </c:pt>
                <c:pt idx="21">
                  <c:v>36.01</c:v>
                </c:pt>
                <c:pt idx="22">
                  <c:v>36.43</c:v>
                </c:pt>
                <c:pt idx="23">
                  <c:v>35.49</c:v>
                </c:pt>
                <c:pt idx="24">
                  <c:v>34.92</c:v>
                </c:pt>
                <c:pt idx="25">
                  <c:v>34.33</c:v>
                </c:pt>
                <c:pt idx="26">
                  <c:v>34.24</c:v>
                </c:pt>
                <c:pt idx="27">
                  <c:v>34.33</c:v>
                </c:pt>
                <c:pt idx="28">
                  <c:v>35.51</c:v>
                </c:pt>
                <c:pt idx="29">
                  <c:v>35.630000000000003</c:v>
                </c:pt>
                <c:pt idx="30">
                  <c:v>35.96</c:v>
                </c:pt>
                <c:pt idx="31">
                  <c:v>35.69</c:v>
                </c:pt>
                <c:pt idx="32">
                  <c:v>35.14</c:v>
                </c:pt>
                <c:pt idx="33">
                  <c:v>35.42</c:v>
                </c:pt>
                <c:pt idx="34">
                  <c:v>35.39</c:v>
                </c:pt>
                <c:pt idx="35">
                  <c:v>36.81</c:v>
                </c:pt>
                <c:pt idx="36">
                  <c:v>37.450000000000003</c:v>
                </c:pt>
                <c:pt idx="37">
                  <c:v>37.380000000000003</c:v>
                </c:pt>
                <c:pt idx="38">
                  <c:v>37.619999999999997</c:v>
                </c:pt>
                <c:pt idx="39">
                  <c:v>37.54</c:v>
                </c:pt>
                <c:pt idx="40">
                  <c:v>37.1</c:v>
                </c:pt>
                <c:pt idx="41">
                  <c:v>37</c:v>
                </c:pt>
                <c:pt idx="42">
                  <c:v>37.18</c:v>
                </c:pt>
                <c:pt idx="43">
                  <c:v>37.47</c:v>
                </c:pt>
                <c:pt idx="44">
                  <c:v>37.71</c:v>
                </c:pt>
                <c:pt idx="45">
                  <c:v>37.72</c:v>
                </c:pt>
                <c:pt idx="46">
                  <c:v>37.74</c:v>
                </c:pt>
                <c:pt idx="47">
                  <c:v>37.47</c:v>
                </c:pt>
                <c:pt idx="48">
                  <c:v>37.5</c:v>
                </c:pt>
                <c:pt idx="49">
                  <c:v>37.14</c:v>
                </c:pt>
                <c:pt idx="50">
                  <c:v>36.869999999999997</c:v>
                </c:pt>
                <c:pt idx="51">
                  <c:v>37.049999999999997</c:v>
                </c:pt>
                <c:pt idx="52">
                  <c:v>37.04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97440"/>
        <c:axId val="66003328"/>
      </c:lineChart>
      <c:dateAx>
        <c:axId val="6599744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003328"/>
        <c:crosses val="autoZero"/>
        <c:auto val="1"/>
        <c:lblOffset val="100"/>
        <c:baseTimeUnit val="days"/>
      </c:dateAx>
      <c:valAx>
        <c:axId val="6600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99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Canadian</a:t>
            </a:r>
            <a:r>
              <a:rPr lang="en-US" baseline="0"/>
              <a:t> Preferred Stock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'Canadian Preferred'!$A$2:$A$46</c:f>
              <c:numCache>
                <c:formatCode>d\-mmm\-yy</c:formatCode>
                <c:ptCount val="45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40688</c:v>
                </c:pt>
              </c:numCache>
            </c:numRef>
          </c:cat>
          <c:val>
            <c:numRef>
              <c:f>'Canadian Preferred'!$G$2:$G$46</c:f>
              <c:numCache>
                <c:formatCode>General</c:formatCode>
                <c:ptCount val="45"/>
                <c:pt idx="0">
                  <c:v>14.2</c:v>
                </c:pt>
                <c:pt idx="1">
                  <c:v>14.19</c:v>
                </c:pt>
                <c:pt idx="2">
                  <c:v>14.51</c:v>
                </c:pt>
                <c:pt idx="3">
                  <c:v>14.52</c:v>
                </c:pt>
                <c:pt idx="4">
                  <c:v>14.84</c:v>
                </c:pt>
                <c:pt idx="5">
                  <c:v>14.57</c:v>
                </c:pt>
                <c:pt idx="6">
                  <c:v>14.49</c:v>
                </c:pt>
                <c:pt idx="7">
                  <c:v>14.46</c:v>
                </c:pt>
                <c:pt idx="8">
                  <c:v>14.8</c:v>
                </c:pt>
                <c:pt idx="9">
                  <c:v>14.52</c:v>
                </c:pt>
                <c:pt idx="10">
                  <c:v>14.35</c:v>
                </c:pt>
                <c:pt idx="11">
                  <c:v>14.3</c:v>
                </c:pt>
                <c:pt idx="12">
                  <c:v>14.04</c:v>
                </c:pt>
                <c:pt idx="13">
                  <c:v>14.19</c:v>
                </c:pt>
                <c:pt idx="14">
                  <c:v>13.97</c:v>
                </c:pt>
                <c:pt idx="15">
                  <c:v>13.46</c:v>
                </c:pt>
                <c:pt idx="16">
                  <c:v>14.08</c:v>
                </c:pt>
                <c:pt idx="17">
                  <c:v>13.88</c:v>
                </c:pt>
                <c:pt idx="18">
                  <c:v>13.73</c:v>
                </c:pt>
                <c:pt idx="19">
                  <c:v>13.94</c:v>
                </c:pt>
                <c:pt idx="20">
                  <c:v>14.12</c:v>
                </c:pt>
                <c:pt idx="21">
                  <c:v>13.91</c:v>
                </c:pt>
                <c:pt idx="22">
                  <c:v>14.21</c:v>
                </c:pt>
                <c:pt idx="23">
                  <c:v>13.93</c:v>
                </c:pt>
                <c:pt idx="24">
                  <c:v>13.85</c:v>
                </c:pt>
                <c:pt idx="25">
                  <c:v>13.26</c:v>
                </c:pt>
                <c:pt idx="26">
                  <c:v>13.12</c:v>
                </c:pt>
                <c:pt idx="27">
                  <c:v>13.52</c:v>
                </c:pt>
                <c:pt idx="28">
                  <c:v>14.4</c:v>
                </c:pt>
                <c:pt idx="29">
                  <c:v>14.15</c:v>
                </c:pt>
                <c:pt idx="30">
                  <c:v>14.47</c:v>
                </c:pt>
                <c:pt idx="31">
                  <c:v>14.38</c:v>
                </c:pt>
                <c:pt idx="32">
                  <c:v>14.24</c:v>
                </c:pt>
                <c:pt idx="33">
                  <c:v>14.23</c:v>
                </c:pt>
                <c:pt idx="34">
                  <c:v>14.44</c:v>
                </c:pt>
                <c:pt idx="35">
                  <c:v>14.94</c:v>
                </c:pt>
                <c:pt idx="36">
                  <c:v>15.05</c:v>
                </c:pt>
                <c:pt idx="37">
                  <c:v>14.9</c:v>
                </c:pt>
                <c:pt idx="38">
                  <c:v>14.8</c:v>
                </c:pt>
                <c:pt idx="39">
                  <c:v>14.81</c:v>
                </c:pt>
                <c:pt idx="40">
                  <c:v>14.42</c:v>
                </c:pt>
                <c:pt idx="41">
                  <c:v>14.37</c:v>
                </c:pt>
                <c:pt idx="42">
                  <c:v>14.45</c:v>
                </c:pt>
                <c:pt idx="43">
                  <c:v>14.54</c:v>
                </c:pt>
                <c:pt idx="44">
                  <c:v>14.56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90496"/>
        <c:axId val="66092032"/>
      </c:lineChart>
      <c:dateAx>
        <c:axId val="6609049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092032"/>
        <c:crosses val="autoZero"/>
        <c:auto val="1"/>
        <c:lblOffset val="100"/>
        <c:baseTimeUnit val="days"/>
      </c:dateAx>
      <c:valAx>
        <c:axId val="6609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90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Canadian</a:t>
            </a:r>
            <a:r>
              <a:rPr lang="en-US" baseline="0"/>
              <a:t> Corporate Bonds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'Canadian Corporate Bonds'!$A$2:$A$54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40757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40687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'Canadian Corporate Bonds'!$G$2:$G$54</c:f>
              <c:numCache>
                <c:formatCode>General</c:formatCode>
                <c:ptCount val="53"/>
                <c:pt idx="0">
                  <c:v>21.04</c:v>
                </c:pt>
                <c:pt idx="1">
                  <c:v>20.94</c:v>
                </c:pt>
                <c:pt idx="2">
                  <c:v>20.86</c:v>
                </c:pt>
                <c:pt idx="3">
                  <c:v>21.03</c:v>
                </c:pt>
                <c:pt idx="4">
                  <c:v>21.1</c:v>
                </c:pt>
                <c:pt idx="5">
                  <c:v>21.03</c:v>
                </c:pt>
                <c:pt idx="6">
                  <c:v>21</c:v>
                </c:pt>
                <c:pt idx="7">
                  <c:v>21</c:v>
                </c:pt>
                <c:pt idx="8">
                  <c:v>20.91</c:v>
                </c:pt>
                <c:pt idx="9">
                  <c:v>20.92</c:v>
                </c:pt>
                <c:pt idx="10">
                  <c:v>20.81</c:v>
                </c:pt>
                <c:pt idx="11">
                  <c:v>20.92</c:v>
                </c:pt>
                <c:pt idx="12">
                  <c:v>20.74</c:v>
                </c:pt>
                <c:pt idx="13">
                  <c:v>20.83</c:v>
                </c:pt>
                <c:pt idx="14">
                  <c:v>20.83</c:v>
                </c:pt>
                <c:pt idx="15">
                  <c:v>20.74</c:v>
                </c:pt>
                <c:pt idx="16">
                  <c:v>20.62</c:v>
                </c:pt>
                <c:pt idx="17">
                  <c:v>20.57</c:v>
                </c:pt>
                <c:pt idx="18">
                  <c:v>20.53</c:v>
                </c:pt>
                <c:pt idx="19">
                  <c:v>20.58</c:v>
                </c:pt>
                <c:pt idx="20">
                  <c:v>20.63</c:v>
                </c:pt>
                <c:pt idx="21">
                  <c:v>20.51</c:v>
                </c:pt>
                <c:pt idx="22">
                  <c:v>20.27</c:v>
                </c:pt>
                <c:pt idx="23">
                  <c:v>20.190000000000001</c:v>
                </c:pt>
                <c:pt idx="24">
                  <c:v>20.22</c:v>
                </c:pt>
                <c:pt idx="25">
                  <c:v>20.260000000000002</c:v>
                </c:pt>
                <c:pt idx="26">
                  <c:v>20.37</c:v>
                </c:pt>
                <c:pt idx="27">
                  <c:v>20.55</c:v>
                </c:pt>
                <c:pt idx="28">
                  <c:v>20.3</c:v>
                </c:pt>
                <c:pt idx="29">
                  <c:v>20.51</c:v>
                </c:pt>
                <c:pt idx="30">
                  <c:v>20.399999999999999</c:v>
                </c:pt>
                <c:pt idx="31">
                  <c:v>20.309999999999999</c:v>
                </c:pt>
                <c:pt idx="32">
                  <c:v>20.46</c:v>
                </c:pt>
                <c:pt idx="33">
                  <c:v>20.399999999999999</c:v>
                </c:pt>
                <c:pt idx="34">
                  <c:v>20.309999999999999</c:v>
                </c:pt>
                <c:pt idx="35">
                  <c:v>20.12</c:v>
                </c:pt>
                <c:pt idx="36">
                  <c:v>20.059999999999999</c:v>
                </c:pt>
                <c:pt idx="37">
                  <c:v>20.07</c:v>
                </c:pt>
                <c:pt idx="38">
                  <c:v>19.88</c:v>
                </c:pt>
                <c:pt idx="39">
                  <c:v>19.760000000000002</c:v>
                </c:pt>
                <c:pt idx="40">
                  <c:v>19.98</c:v>
                </c:pt>
                <c:pt idx="41">
                  <c:v>19.88</c:v>
                </c:pt>
                <c:pt idx="42">
                  <c:v>19.8</c:v>
                </c:pt>
                <c:pt idx="43">
                  <c:v>19.84</c:v>
                </c:pt>
                <c:pt idx="44">
                  <c:v>19.77</c:v>
                </c:pt>
                <c:pt idx="45">
                  <c:v>19.670000000000002</c:v>
                </c:pt>
                <c:pt idx="46">
                  <c:v>19.63</c:v>
                </c:pt>
                <c:pt idx="47">
                  <c:v>19.54</c:v>
                </c:pt>
                <c:pt idx="48">
                  <c:v>19.5</c:v>
                </c:pt>
                <c:pt idx="49">
                  <c:v>19.37</c:v>
                </c:pt>
                <c:pt idx="50">
                  <c:v>19.36</c:v>
                </c:pt>
                <c:pt idx="51">
                  <c:v>19.22</c:v>
                </c:pt>
                <c:pt idx="52">
                  <c:v>19.32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04704"/>
        <c:axId val="66114688"/>
      </c:lineChart>
      <c:dateAx>
        <c:axId val="6610470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114688"/>
        <c:crosses val="autoZero"/>
        <c:auto val="1"/>
        <c:lblOffset val="100"/>
        <c:baseTimeUnit val="days"/>
      </c:dateAx>
      <c:valAx>
        <c:axId val="6611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10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Dow Jones Corporate Bond Index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'US Corporate Bonds'!$A$2:$A$54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'US Corporate Bonds'!$G$2:$G$54</c:f>
              <c:numCache>
                <c:formatCode>General</c:formatCode>
                <c:ptCount val="53"/>
                <c:pt idx="0">
                  <c:v>116.21</c:v>
                </c:pt>
                <c:pt idx="1">
                  <c:v>116.26</c:v>
                </c:pt>
                <c:pt idx="2">
                  <c:v>115.79</c:v>
                </c:pt>
                <c:pt idx="3">
                  <c:v>117.19</c:v>
                </c:pt>
                <c:pt idx="4">
                  <c:v>117.89</c:v>
                </c:pt>
                <c:pt idx="5">
                  <c:v>117.18</c:v>
                </c:pt>
                <c:pt idx="6">
                  <c:v>116.66</c:v>
                </c:pt>
                <c:pt idx="7">
                  <c:v>117.02</c:v>
                </c:pt>
                <c:pt idx="8">
                  <c:v>116.37</c:v>
                </c:pt>
                <c:pt idx="9">
                  <c:v>116.27</c:v>
                </c:pt>
                <c:pt idx="10">
                  <c:v>114.9</c:v>
                </c:pt>
                <c:pt idx="11">
                  <c:v>115.49</c:v>
                </c:pt>
                <c:pt idx="12">
                  <c:v>114.58</c:v>
                </c:pt>
                <c:pt idx="13">
                  <c:v>114.65</c:v>
                </c:pt>
                <c:pt idx="14">
                  <c:v>113.1</c:v>
                </c:pt>
                <c:pt idx="15">
                  <c:v>114.44</c:v>
                </c:pt>
                <c:pt idx="16">
                  <c:v>113.26</c:v>
                </c:pt>
                <c:pt idx="17">
                  <c:v>113.21</c:v>
                </c:pt>
                <c:pt idx="18">
                  <c:v>113.21</c:v>
                </c:pt>
                <c:pt idx="19">
                  <c:v>114.07</c:v>
                </c:pt>
                <c:pt idx="20">
                  <c:v>114.91</c:v>
                </c:pt>
                <c:pt idx="21">
                  <c:v>115.77</c:v>
                </c:pt>
                <c:pt idx="22">
                  <c:v>114.63</c:v>
                </c:pt>
                <c:pt idx="23">
                  <c:v>113.6</c:v>
                </c:pt>
                <c:pt idx="24">
                  <c:v>112.19</c:v>
                </c:pt>
                <c:pt idx="25">
                  <c:v>111.93</c:v>
                </c:pt>
                <c:pt idx="26">
                  <c:v>113.35</c:v>
                </c:pt>
                <c:pt idx="27">
                  <c:v>114.21</c:v>
                </c:pt>
                <c:pt idx="28">
                  <c:v>113.61</c:v>
                </c:pt>
                <c:pt idx="29">
                  <c:v>114.92</c:v>
                </c:pt>
                <c:pt idx="30">
                  <c:v>115.02</c:v>
                </c:pt>
                <c:pt idx="31">
                  <c:v>112.86</c:v>
                </c:pt>
                <c:pt idx="32">
                  <c:v>114.8</c:v>
                </c:pt>
                <c:pt idx="33">
                  <c:v>114.2</c:v>
                </c:pt>
                <c:pt idx="34">
                  <c:v>114.93</c:v>
                </c:pt>
                <c:pt idx="35">
                  <c:v>113.78</c:v>
                </c:pt>
                <c:pt idx="36">
                  <c:v>112.61</c:v>
                </c:pt>
                <c:pt idx="37">
                  <c:v>112.79</c:v>
                </c:pt>
                <c:pt idx="38">
                  <c:v>112.61</c:v>
                </c:pt>
                <c:pt idx="39">
                  <c:v>111.22</c:v>
                </c:pt>
                <c:pt idx="40">
                  <c:v>112.75</c:v>
                </c:pt>
                <c:pt idx="41">
                  <c:v>112.5</c:v>
                </c:pt>
                <c:pt idx="42">
                  <c:v>112.69</c:v>
                </c:pt>
                <c:pt idx="43">
                  <c:v>112.71</c:v>
                </c:pt>
                <c:pt idx="44">
                  <c:v>112.72</c:v>
                </c:pt>
                <c:pt idx="45">
                  <c:v>112.41</c:v>
                </c:pt>
                <c:pt idx="46">
                  <c:v>112.23</c:v>
                </c:pt>
                <c:pt idx="47">
                  <c:v>112.42</c:v>
                </c:pt>
                <c:pt idx="48">
                  <c:v>111.58</c:v>
                </c:pt>
                <c:pt idx="49">
                  <c:v>110.78</c:v>
                </c:pt>
                <c:pt idx="50">
                  <c:v>110.76</c:v>
                </c:pt>
                <c:pt idx="51">
                  <c:v>109.67</c:v>
                </c:pt>
                <c:pt idx="52">
                  <c:v>110.12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37952"/>
        <c:axId val="66239488"/>
      </c:lineChart>
      <c:dateAx>
        <c:axId val="6623795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239488"/>
        <c:crosses val="autoZero"/>
        <c:auto val="1"/>
        <c:lblOffset val="100"/>
        <c:baseTimeUnit val="days"/>
      </c:dateAx>
      <c:valAx>
        <c:axId val="6623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3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Barclays Cap Mortgage Backed Bond - 12 mois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'Mortgage Backed Bonds'!$A$2:$A$54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'Mortgage Backed Bonds'!$G$2:$G$54</c:f>
              <c:numCache>
                <c:formatCode>General</c:formatCode>
                <c:ptCount val="53"/>
                <c:pt idx="0">
                  <c:v>27.47</c:v>
                </c:pt>
                <c:pt idx="1">
                  <c:v>27.48</c:v>
                </c:pt>
                <c:pt idx="2">
                  <c:v>27.42</c:v>
                </c:pt>
                <c:pt idx="3">
                  <c:v>27.5</c:v>
                </c:pt>
                <c:pt idx="4">
                  <c:v>27.48</c:v>
                </c:pt>
                <c:pt idx="5">
                  <c:v>27.47</c:v>
                </c:pt>
                <c:pt idx="6">
                  <c:v>27.45</c:v>
                </c:pt>
                <c:pt idx="7">
                  <c:v>27.5</c:v>
                </c:pt>
                <c:pt idx="8">
                  <c:v>27.37</c:v>
                </c:pt>
                <c:pt idx="9">
                  <c:v>27.32</c:v>
                </c:pt>
                <c:pt idx="10">
                  <c:v>27.27</c:v>
                </c:pt>
                <c:pt idx="11">
                  <c:v>27.36</c:v>
                </c:pt>
                <c:pt idx="12">
                  <c:v>27.32</c:v>
                </c:pt>
                <c:pt idx="13">
                  <c:v>27.26</c:v>
                </c:pt>
                <c:pt idx="14">
                  <c:v>27.21</c:v>
                </c:pt>
                <c:pt idx="15">
                  <c:v>27.24</c:v>
                </c:pt>
                <c:pt idx="16">
                  <c:v>27.21</c:v>
                </c:pt>
                <c:pt idx="17">
                  <c:v>27.03</c:v>
                </c:pt>
                <c:pt idx="18">
                  <c:v>27.05</c:v>
                </c:pt>
                <c:pt idx="19">
                  <c:v>27.08</c:v>
                </c:pt>
                <c:pt idx="20">
                  <c:v>27.02</c:v>
                </c:pt>
                <c:pt idx="21">
                  <c:v>27.03</c:v>
                </c:pt>
                <c:pt idx="22">
                  <c:v>27.04</c:v>
                </c:pt>
                <c:pt idx="23">
                  <c:v>26.97</c:v>
                </c:pt>
                <c:pt idx="24">
                  <c:v>26.97</c:v>
                </c:pt>
                <c:pt idx="25">
                  <c:v>26.97</c:v>
                </c:pt>
                <c:pt idx="26">
                  <c:v>27.11</c:v>
                </c:pt>
                <c:pt idx="27">
                  <c:v>27.11</c:v>
                </c:pt>
                <c:pt idx="28">
                  <c:v>27.09</c:v>
                </c:pt>
                <c:pt idx="29">
                  <c:v>27.2</c:v>
                </c:pt>
                <c:pt idx="30">
                  <c:v>27.22</c:v>
                </c:pt>
                <c:pt idx="31">
                  <c:v>27.01</c:v>
                </c:pt>
                <c:pt idx="32">
                  <c:v>27.17</c:v>
                </c:pt>
                <c:pt idx="33">
                  <c:v>27.1</c:v>
                </c:pt>
                <c:pt idx="34">
                  <c:v>26.84</c:v>
                </c:pt>
                <c:pt idx="35">
                  <c:v>26.58</c:v>
                </c:pt>
                <c:pt idx="36">
                  <c:v>26.54</c:v>
                </c:pt>
                <c:pt idx="37">
                  <c:v>26.59</c:v>
                </c:pt>
                <c:pt idx="38">
                  <c:v>26.46</c:v>
                </c:pt>
                <c:pt idx="39">
                  <c:v>26.34</c:v>
                </c:pt>
                <c:pt idx="40">
                  <c:v>26.52</c:v>
                </c:pt>
                <c:pt idx="41">
                  <c:v>26.42</c:v>
                </c:pt>
                <c:pt idx="42">
                  <c:v>26.59</c:v>
                </c:pt>
                <c:pt idx="43">
                  <c:v>26.46</c:v>
                </c:pt>
                <c:pt idx="44">
                  <c:v>26.36</c:v>
                </c:pt>
                <c:pt idx="45">
                  <c:v>26.38</c:v>
                </c:pt>
                <c:pt idx="46">
                  <c:v>26.28</c:v>
                </c:pt>
                <c:pt idx="47">
                  <c:v>26.36</c:v>
                </c:pt>
                <c:pt idx="48">
                  <c:v>26.21</c:v>
                </c:pt>
                <c:pt idx="49">
                  <c:v>25.97</c:v>
                </c:pt>
                <c:pt idx="50">
                  <c:v>25.98</c:v>
                </c:pt>
                <c:pt idx="51">
                  <c:v>25.87</c:v>
                </c:pt>
                <c:pt idx="52">
                  <c:v>25.84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45376"/>
        <c:axId val="66647168"/>
      </c:lineChart>
      <c:dateAx>
        <c:axId val="666453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647168"/>
        <c:crosses val="autoZero"/>
        <c:auto val="1"/>
        <c:lblOffset val="100"/>
        <c:baseTimeUnit val="days"/>
      </c:dateAx>
      <c:valAx>
        <c:axId val="6664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64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Bons du Trésor 90 jours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'Bons du Trésor 90 jours'!$C$1</c:f>
              <c:strCache>
                <c:ptCount val="1"/>
                <c:pt idx="0">
                  <c:v>Taux</c:v>
                </c:pt>
              </c:strCache>
            </c:strRef>
          </c:tx>
          <c:marker>
            <c:symbol val="none"/>
          </c:marker>
          <c:cat>
            <c:numRef>
              <c:f>'Bons du Trésor 90 jours'!$A$2:$A$53</c:f>
              <c:numCache>
                <c:formatCode>m/d/yyyy</c:formatCode>
                <c:ptCount val="52"/>
                <c:pt idx="0">
                  <c:v>40639</c:v>
                </c:pt>
                <c:pt idx="1">
                  <c:v>40646</c:v>
                </c:pt>
                <c:pt idx="2">
                  <c:v>40653</c:v>
                </c:pt>
                <c:pt idx="3">
                  <c:v>40660</c:v>
                </c:pt>
                <c:pt idx="4">
                  <c:v>40667</c:v>
                </c:pt>
                <c:pt idx="5">
                  <c:v>40674</c:v>
                </c:pt>
                <c:pt idx="6">
                  <c:v>40681</c:v>
                </c:pt>
                <c:pt idx="7">
                  <c:v>40688</c:v>
                </c:pt>
                <c:pt idx="8">
                  <c:v>40695</c:v>
                </c:pt>
                <c:pt idx="9">
                  <c:v>40702</c:v>
                </c:pt>
                <c:pt idx="10">
                  <c:v>40709</c:v>
                </c:pt>
                <c:pt idx="11">
                  <c:v>40716</c:v>
                </c:pt>
                <c:pt idx="12">
                  <c:v>40723</c:v>
                </c:pt>
                <c:pt idx="13">
                  <c:v>40730</c:v>
                </c:pt>
                <c:pt idx="14">
                  <c:v>40737</c:v>
                </c:pt>
                <c:pt idx="15">
                  <c:v>40744</c:v>
                </c:pt>
                <c:pt idx="16">
                  <c:v>40751</c:v>
                </c:pt>
                <c:pt idx="17">
                  <c:v>40758</c:v>
                </c:pt>
                <c:pt idx="18">
                  <c:v>40765</c:v>
                </c:pt>
                <c:pt idx="19">
                  <c:v>40772</c:v>
                </c:pt>
                <c:pt idx="20">
                  <c:v>40779</c:v>
                </c:pt>
                <c:pt idx="21">
                  <c:v>40786</c:v>
                </c:pt>
                <c:pt idx="22">
                  <c:v>40793</c:v>
                </c:pt>
                <c:pt idx="23">
                  <c:v>40800</c:v>
                </c:pt>
                <c:pt idx="24">
                  <c:v>40807</c:v>
                </c:pt>
                <c:pt idx="25">
                  <c:v>40814</c:v>
                </c:pt>
                <c:pt idx="26">
                  <c:v>40821</c:v>
                </c:pt>
                <c:pt idx="27">
                  <c:v>40828</c:v>
                </c:pt>
                <c:pt idx="28">
                  <c:v>40835</c:v>
                </c:pt>
                <c:pt idx="29">
                  <c:v>40842</c:v>
                </c:pt>
                <c:pt idx="30">
                  <c:v>40849</c:v>
                </c:pt>
                <c:pt idx="31">
                  <c:v>40856</c:v>
                </c:pt>
                <c:pt idx="32">
                  <c:v>40863</c:v>
                </c:pt>
                <c:pt idx="33">
                  <c:v>40870</c:v>
                </c:pt>
                <c:pt idx="34">
                  <c:v>40877</c:v>
                </c:pt>
                <c:pt idx="35">
                  <c:v>40884</c:v>
                </c:pt>
                <c:pt idx="36">
                  <c:v>40891</c:v>
                </c:pt>
                <c:pt idx="37">
                  <c:v>40898</c:v>
                </c:pt>
                <c:pt idx="38">
                  <c:v>40905</c:v>
                </c:pt>
                <c:pt idx="39">
                  <c:v>40912</c:v>
                </c:pt>
                <c:pt idx="40">
                  <c:v>40919</c:v>
                </c:pt>
                <c:pt idx="41">
                  <c:v>40926</c:v>
                </c:pt>
                <c:pt idx="42">
                  <c:v>40933</c:v>
                </c:pt>
                <c:pt idx="43">
                  <c:v>40940</c:v>
                </c:pt>
                <c:pt idx="44">
                  <c:v>40947</c:v>
                </c:pt>
                <c:pt idx="45">
                  <c:v>40954</c:v>
                </c:pt>
                <c:pt idx="46">
                  <c:v>40961</c:v>
                </c:pt>
                <c:pt idx="47">
                  <c:v>40968</c:v>
                </c:pt>
                <c:pt idx="48">
                  <c:v>40975</c:v>
                </c:pt>
                <c:pt idx="49">
                  <c:v>40982</c:v>
                </c:pt>
                <c:pt idx="50">
                  <c:v>40989</c:v>
                </c:pt>
                <c:pt idx="51">
                  <c:v>40996</c:v>
                </c:pt>
              </c:numCache>
            </c:numRef>
          </c:cat>
          <c:val>
            <c:numRef>
              <c:f>'Bons du Trésor 90 jours'!$C$2:$C$53</c:f>
              <c:numCache>
                <c:formatCode>0.00</c:formatCode>
                <c:ptCount val="52"/>
                <c:pt idx="0">
                  <c:v>0.97</c:v>
                </c:pt>
                <c:pt idx="1">
                  <c:v>0.95</c:v>
                </c:pt>
                <c:pt idx="2">
                  <c:v>0.97</c:v>
                </c:pt>
                <c:pt idx="3">
                  <c:v>0.97</c:v>
                </c:pt>
                <c:pt idx="4">
                  <c:v>0.96</c:v>
                </c:pt>
                <c:pt idx="5">
                  <c:v>0.98</c:v>
                </c:pt>
                <c:pt idx="6">
                  <c:v>0.96</c:v>
                </c:pt>
                <c:pt idx="7">
                  <c:v>0.95</c:v>
                </c:pt>
                <c:pt idx="8">
                  <c:v>0.95</c:v>
                </c:pt>
                <c:pt idx="9">
                  <c:v>0.94</c:v>
                </c:pt>
                <c:pt idx="10">
                  <c:v>0.94</c:v>
                </c:pt>
                <c:pt idx="11">
                  <c:v>0.88</c:v>
                </c:pt>
                <c:pt idx="12">
                  <c:v>0.93</c:v>
                </c:pt>
                <c:pt idx="13">
                  <c:v>0.93</c:v>
                </c:pt>
                <c:pt idx="14">
                  <c:v>0.92</c:v>
                </c:pt>
                <c:pt idx="15">
                  <c:v>0.92</c:v>
                </c:pt>
                <c:pt idx="16">
                  <c:v>0.92</c:v>
                </c:pt>
                <c:pt idx="17">
                  <c:v>0.91</c:v>
                </c:pt>
                <c:pt idx="18">
                  <c:v>0.79</c:v>
                </c:pt>
                <c:pt idx="19">
                  <c:v>0.85</c:v>
                </c:pt>
                <c:pt idx="20">
                  <c:v>0.89</c:v>
                </c:pt>
                <c:pt idx="21">
                  <c:v>0.93</c:v>
                </c:pt>
                <c:pt idx="22">
                  <c:v>0.92</c:v>
                </c:pt>
                <c:pt idx="23">
                  <c:v>0.88</c:v>
                </c:pt>
                <c:pt idx="24">
                  <c:v>0.86</c:v>
                </c:pt>
                <c:pt idx="25">
                  <c:v>0.83</c:v>
                </c:pt>
                <c:pt idx="26">
                  <c:v>0.81</c:v>
                </c:pt>
                <c:pt idx="27">
                  <c:v>0.87</c:v>
                </c:pt>
                <c:pt idx="28">
                  <c:v>0.88</c:v>
                </c:pt>
                <c:pt idx="29">
                  <c:v>0.89</c:v>
                </c:pt>
                <c:pt idx="30">
                  <c:v>0.89</c:v>
                </c:pt>
                <c:pt idx="31">
                  <c:v>0.89</c:v>
                </c:pt>
                <c:pt idx="32">
                  <c:v>0.89</c:v>
                </c:pt>
                <c:pt idx="33">
                  <c:v>0.88</c:v>
                </c:pt>
                <c:pt idx="34">
                  <c:v>0.86</c:v>
                </c:pt>
                <c:pt idx="35">
                  <c:v>0.84</c:v>
                </c:pt>
                <c:pt idx="36">
                  <c:v>0.82</c:v>
                </c:pt>
                <c:pt idx="37">
                  <c:v>0.83</c:v>
                </c:pt>
                <c:pt idx="38">
                  <c:v>0.83</c:v>
                </c:pt>
                <c:pt idx="39">
                  <c:v>0.82</c:v>
                </c:pt>
                <c:pt idx="40">
                  <c:v>0.79</c:v>
                </c:pt>
                <c:pt idx="41">
                  <c:v>0.83</c:v>
                </c:pt>
                <c:pt idx="42">
                  <c:v>0.86</c:v>
                </c:pt>
                <c:pt idx="43">
                  <c:v>0.89</c:v>
                </c:pt>
                <c:pt idx="44">
                  <c:v>0.89</c:v>
                </c:pt>
                <c:pt idx="45">
                  <c:v>0.94</c:v>
                </c:pt>
                <c:pt idx="46">
                  <c:v>0.94</c:v>
                </c:pt>
                <c:pt idx="47">
                  <c:v>0.93</c:v>
                </c:pt>
                <c:pt idx="48">
                  <c:v>0.91</c:v>
                </c:pt>
                <c:pt idx="49">
                  <c:v>0.93</c:v>
                </c:pt>
                <c:pt idx="50">
                  <c:v>0.9</c:v>
                </c:pt>
                <c:pt idx="51">
                  <c:v>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62240"/>
        <c:axId val="66763776"/>
      </c:lineChart>
      <c:dateAx>
        <c:axId val="667622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66763776"/>
        <c:crosses val="autoZero"/>
        <c:auto val="1"/>
        <c:lblOffset val="100"/>
        <c:baseTimeUnit val="days"/>
      </c:dateAx>
      <c:valAx>
        <c:axId val="6676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6762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BMO Short Provincial Bonds Index ETF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'Provincial Bonds'!$A$2:$A$54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40757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40687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'Provincial Bonds'!$G$2:$G$54</c:f>
              <c:numCache>
                <c:formatCode>General</c:formatCode>
                <c:ptCount val="53"/>
                <c:pt idx="0">
                  <c:v>14.71</c:v>
                </c:pt>
                <c:pt idx="1">
                  <c:v>14.65</c:v>
                </c:pt>
                <c:pt idx="2">
                  <c:v>14.68</c:v>
                </c:pt>
                <c:pt idx="3">
                  <c:v>14.72</c:v>
                </c:pt>
                <c:pt idx="4">
                  <c:v>14.72</c:v>
                </c:pt>
                <c:pt idx="5">
                  <c:v>14.73</c:v>
                </c:pt>
                <c:pt idx="6">
                  <c:v>14.76</c:v>
                </c:pt>
                <c:pt idx="7">
                  <c:v>14.76</c:v>
                </c:pt>
                <c:pt idx="8">
                  <c:v>14.78</c:v>
                </c:pt>
                <c:pt idx="9">
                  <c:v>14.8</c:v>
                </c:pt>
                <c:pt idx="10">
                  <c:v>14.78</c:v>
                </c:pt>
                <c:pt idx="11">
                  <c:v>14.78</c:v>
                </c:pt>
                <c:pt idx="12">
                  <c:v>14.79</c:v>
                </c:pt>
                <c:pt idx="13">
                  <c:v>14.78</c:v>
                </c:pt>
                <c:pt idx="14">
                  <c:v>14.96</c:v>
                </c:pt>
                <c:pt idx="15">
                  <c:v>14.82</c:v>
                </c:pt>
                <c:pt idx="16">
                  <c:v>14.77</c:v>
                </c:pt>
                <c:pt idx="17">
                  <c:v>14.71</c:v>
                </c:pt>
                <c:pt idx="18">
                  <c:v>14.72</c:v>
                </c:pt>
                <c:pt idx="19">
                  <c:v>14.72</c:v>
                </c:pt>
                <c:pt idx="20">
                  <c:v>14.77</c:v>
                </c:pt>
                <c:pt idx="21">
                  <c:v>14.69</c:v>
                </c:pt>
                <c:pt idx="22">
                  <c:v>14.63</c:v>
                </c:pt>
                <c:pt idx="23">
                  <c:v>14.66</c:v>
                </c:pt>
                <c:pt idx="24">
                  <c:v>14.66</c:v>
                </c:pt>
                <c:pt idx="25">
                  <c:v>14.67</c:v>
                </c:pt>
                <c:pt idx="26">
                  <c:v>14.7</c:v>
                </c:pt>
                <c:pt idx="27">
                  <c:v>14.67</c:v>
                </c:pt>
                <c:pt idx="28">
                  <c:v>14.6</c:v>
                </c:pt>
                <c:pt idx="29">
                  <c:v>14.72</c:v>
                </c:pt>
                <c:pt idx="30">
                  <c:v>14.65</c:v>
                </c:pt>
                <c:pt idx="31">
                  <c:v>14.62</c:v>
                </c:pt>
                <c:pt idx="32">
                  <c:v>14.68</c:v>
                </c:pt>
                <c:pt idx="33">
                  <c:v>14.6</c:v>
                </c:pt>
                <c:pt idx="34">
                  <c:v>14.6</c:v>
                </c:pt>
                <c:pt idx="35">
                  <c:v>14.47</c:v>
                </c:pt>
                <c:pt idx="36">
                  <c:v>14.43</c:v>
                </c:pt>
                <c:pt idx="37">
                  <c:v>14.42</c:v>
                </c:pt>
                <c:pt idx="38">
                  <c:v>14.41</c:v>
                </c:pt>
                <c:pt idx="39">
                  <c:v>14.38</c:v>
                </c:pt>
                <c:pt idx="40">
                  <c:v>14.43</c:v>
                </c:pt>
                <c:pt idx="41">
                  <c:v>14.38</c:v>
                </c:pt>
                <c:pt idx="42">
                  <c:v>14.36</c:v>
                </c:pt>
                <c:pt idx="43">
                  <c:v>14.34</c:v>
                </c:pt>
                <c:pt idx="44">
                  <c:v>14.3</c:v>
                </c:pt>
                <c:pt idx="45">
                  <c:v>14.25</c:v>
                </c:pt>
                <c:pt idx="46">
                  <c:v>14.19</c:v>
                </c:pt>
                <c:pt idx="47">
                  <c:v>14.19</c:v>
                </c:pt>
                <c:pt idx="48">
                  <c:v>14.18</c:v>
                </c:pt>
                <c:pt idx="49">
                  <c:v>14.12</c:v>
                </c:pt>
                <c:pt idx="50">
                  <c:v>14.15</c:v>
                </c:pt>
                <c:pt idx="51">
                  <c:v>14.04</c:v>
                </c:pt>
                <c:pt idx="52">
                  <c:v>14.11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09216"/>
        <c:axId val="66819200"/>
      </c:lineChart>
      <c:dateAx>
        <c:axId val="6680921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66819200"/>
        <c:crosses val="autoZero"/>
        <c:auto val="1"/>
        <c:lblOffset val="100"/>
        <c:baseTimeUnit val="days"/>
      </c:dateAx>
      <c:valAx>
        <c:axId val="6681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0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CPG 1 an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'CPG 1 an'!$D$2</c:f>
              <c:strCache>
                <c:ptCount val="1"/>
                <c:pt idx="0">
                  <c:v>Taux</c:v>
                </c:pt>
              </c:strCache>
            </c:strRef>
          </c:tx>
          <c:marker>
            <c:symbol val="none"/>
          </c:marker>
          <c:cat>
            <c:strRef>
              <c:f>'CPG 1 an'!$C$3:$C$13</c:f>
              <c:strCache>
                <c:ptCount val="11"/>
                <c:pt idx="0">
                  <c:v>03/17/2011</c:v>
                </c:pt>
                <c:pt idx="1">
                  <c:v>05/04/2011</c:v>
                </c:pt>
                <c:pt idx="2">
                  <c:v>06/04/2011</c:v>
                </c:pt>
                <c:pt idx="3">
                  <c:v>06/28/2011</c:v>
                </c:pt>
                <c:pt idx="4">
                  <c:v>07/27/2011</c:v>
                </c:pt>
                <c:pt idx="5">
                  <c:v>08/12/2011</c:v>
                </c:pt>
                <c:pt idx="6">
                  <c:v>08/25/2011</c:v>
                </c:pt>
                <c:pt idx="7">
                  <c:v>11/28/2011</c:v>
                </c:pt>
                <c:pt idx="8">
                  <c:v>11/29/2011</c:v>
                </c:pt>
                <c:pt idx="9">
                  <c:v>12/21/2011</c:v>
                </c:pt>
                <c:pt idx="10">
                  <c:v>03/10/2012</c:v>
                </c:pt>
              </c:strCache>
            </c:strRef>
          </c:cat>
          <c:val>
            <c:numRef>
              <c:f>'CPG 1 an'!$D$3:$D$13</c:f>
              <c:numCache>
                <c:formatCode>0.00%</c:formatCode>
                <c:ptCount val="11"/>
                <c:pt idx="0">
                  <c:v>1.7500000000000002E-2</c:v>
                </c:pt>
                <c:pt idx="1">
                  <c:v>1.7500000000000002E-2</c:v>
                </c:pt>
                <c:pt idx="2">
                  <c:v>1.7500000000000002E-2</c:v>
                </c:pt>
                <c:pt idx="3">
                  <c:v>1.7500000000000002E-2</c:v>
                </c:pt>
                <c:pt idx="4">
                  <c:v>1.7000000000000001E-2</c:v>
                </c:pt>
                <c:pt idx="5">
                  <c:v>1.4999999999999999E-2</c:v>
                </c:pt>
                <c:pt idx="6">
                  <c:v>1.2500000000000001E-2</c:v>
                </c:pt>
                <c:pt idx="7">
                  <c:v>0.02</c:v>
                </c:pt>
                <c:pt idx="8">
                  <c:v>1.2500000000000001E-2</c:v>
                </c:pt>
                <c:pt idx="9">
                  <c:v>1.2500000000000001E-2</c:v>
                </c:pt>
                <c:pt idx="10">
                  <c:v>1.2500000000000001E-2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6560"/>
        <c:axId val="66948096"/>
      </c:lineChart>
      <c:catAx>
        <c:axId val="669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948096"/>
        <c:crosses val="autoZero"/>
        <c:auto val="1"/>
        <c:lblAlgn val="ctr"/>
        <c:lblOffset val="100"/>
        <c:noMultiLvlLbl val="0"/>
      </c:catAx>
      <c:valAx>
        <c:axId val="669480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694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Revenue Fixe, Obligations et Indices Boursiers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Rendement</c:v>
          </c:tx>
          <c:invertIfNegative val="0"/>
          <c:cat>
            <c:strRef>
              <c:f>'Sommaire des indices'!$C$3:$C$39</c:f>
              <c:strCache>
                <c:ptCount val="37"/>
                <c:pt idx="0">
                  <c:v>S&amp;P TSX</c:v>
                </c:pt>
                <c:pt idx="1">
                  <c:v>S&amp;P 500</c:v>
                </c:pt>
                <c:pt idx="2">
                  <c:v>DOW JONES</c:v>
                </c:pt>
                <c:pt idx="3">
                  <c:v>NASDAQ</c:v>
                </c:pt>
                <c:pt idx="5">
                  <c:v>FTSE 100</c:v>
                </c:pt>
                <c:pt idx="6">
                  <c:v>CAC 40</c:v>
                </c:pt>
                <c:pt idx="7">
                  <c:v>DAX</c:v>
                </c:pt>
                <c:pt idx="9">
                  <c:v>NIKKEI 225</c:v>
                </c:pt>
                <c:pt idx="10">
                  <c:v>Hang Seng</c:v>
                </c:pt>
                <c:pt idx="11">
                  <c:v>S&amp;P ASX 200</c:v>
                </c:pt>
                <c:pt idx="13">
                  <c:v>Emerging Markets</c:v>
                </c:pt>
                <c:pt idx="14">
                  <c:v>North Am. Natural Resources</c:v>
                </c:pt>
                <c:pt idx="15">
                  <c:v>S&amp;P Global Natural Resources</c:v>
                </c:pt>
                <c:pt idx="16">
                  <c:v>TSX - Energy</c:v>
                </c:pt>
                <c:pt idx="17">
                  <c:v>Technology Sector</c:v>
                </c:pt>
                <c:pt idx="18">
                  <c:v>TSX - Real Estate</c:v>
                </c:pt>
                <c:pt idx="19">
                  <c:v>Precious Metals (DOW JONES)</c:v>
                </c:pt>
                <c:pt idx="20">
                  <c:v>Financial Preferred Stock</c:v>
                </c:pt>
                <c:pt idx="21">
                  <c:v>Canadian Preferred Stock</c:v>
                </c:pt>
                <c:pt idx="22">
                  <c:v>S&amp;P US Preferred Stock</c:v>
                </c:pt>
                <c:pt idx="24">
                  <c:v>Saisir Manuellement</c:v>
                </c:pt>
                <c:pt idx="25">
                  <c:v>0</c:v>
                </c:pt>
                <c:pt idx="26">
                  <c:v>Espèces</c:v>
                </c:pt>
                <c:pt idx="28">
                  <c:v>Canadian Corporate Bonds</c:v>
                </c:pt>
                <c:pt idx="29">
                  <c:v>US Corporate Bonds</c:v>
                </c:pt>
                <c:pt idx="30">
                  <c:v>Mortgage Backed Bonds</c:v>
                </c:pt>
                <c:pt idx="31">
                  <c:v>Short Provincial Bond Index</c:v>
                </c:pt>
                <c:pt idx="32">
                  <c:v>Bons du Trésor 90 jours</c:v>
                </c:pt>
                <c:pt idx="35">
                  <c:v>CPG 1 an rachetable</c:v>
                </c:pt>
                <c:pt idx="36">
                  <c:v>CPG 5 ans</c:v>
                </c:pt>
              </c:strCache>
            </c:strRef>
          </c:cat>
          <c:val>
            <c:numRef>
              <c:f>'Sommaire des indices'!$D$3:$D$39</c:f>
              <c:numCache>
                <c:formatCode>0.00%</c:formatCode>
                <c:ptCount val="37"/>
                <c:pt idx="0">
                  <c:v>-0.12299727886823561</c:v>
                </c:pt>
                <c:pt idx="1">
                  <c:v>5.7084531037743594E-2</c:v>
                </c:pt>
                <c:pt idx="2">
                  <c:v>6.7491225461996526E-2</c:v>
                </c:pt>
                <c:pt idx="3">
                  <c:v>0.1082484944078005</c:v>
                </c:pt>
                <c:pt idx="5">
                  <c:v>-4.0167057688147829E-2</c:v>
                </c:pt>
                <c:pt idx="6">
                  <c:v>-0.1556072369264766</c:v>
                </c:pt>
                <c:pt idx="7">
                  <c:v>-3.2449326653490894E-2</c:v>
                </c:pt>
                <c:pt idx="9">
                  <c:v>3.8643894610743912E-2</c:v>
                </c:pt>
                <c:pt idx="10">
                  <c:v>-0.13638911179359628</c:v>
                </c:pt>
                <c:pt idx="11">
                  <c:v>-0.10831379324530016</c:v>
                </c:pt>
                <c:pt idx="13">
                  <c:v>-0.11443298969072159</c:v>
                </c:pt>
                <c:pt idx="14">
                  <c:v>-0.14969801553062981</c:v>
                </c:pt>
                <c:pt idx="15">
                  <c:v>-0.15660528422738193</c:v>
                </c:pt>
                <c:pt idx="16">
                  <c:v>-0.26217176095528399</c:v>
                </c:pt>
                <c:pt idx="17">
                  <c:v>0.15608078970815492</c:v>
                </c:pt>
                <c:pt idx="18">
                  <c:v>7.7094896439691252E-2</c:v>
                </c:pt>
                <c:pt idx="19">
                  <c:v>-0.17283551314964929</c:v>
                </c:pt>
                <c:pt idx="20">
                  <c:v>5.6682577565632414E-2</c:v>
                </c:pt>
                <c:pt idx="21">
                  <c:v>-2.4725274725274807E-2</c:v>
                </c:pt>
                <c:pt idx="22">
                  <c:v>4.4276457883369348E-2</c:v>
                </c:pt>
                <c:pt idx="24">
                  <c:v>0</c:v>
                </c:pt>
                <c:pt idx="25">
                  <c:v>0</c:v>
                </c:pt>
                <c:pt idx="26" formatCode="0%">
                  <c:v>0</c:v>
                </c:pt>
                <c:pt idx="28">
                  <c:v>8.9026915113871577E-2</c:v>
                </c:pt>
                <c:pt idx="29">
                  <c:v>5.5303305484925437E-2</c:v>
                </c:pt>
                <c:pt idx="30">
                  <c:v>6.3080495356037117E-2</c:v>
                </c:pt>
                <c:pt idx="31">
                  <c:v>4.2523033309709531E-2</c:v>
                </c:pt>
                <c:pt idx="32">
                  <c:v>8.9673076923076894E-3</c:v>
                </c:pt>
                <c:pt idx="35">
                  <c:v>1.5636363636363639E-2</c:v>
                </c:pt>
                <c:pt idx="36">
                  <c:v>2.7136363636363639E-2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76768"/>
        <c:axId val="50178304"/>
      </c:barChart>
      <c:catAx>
        <c:axId val="501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78304"/>
        <c:crosses val="autoZero"/>
        <c:auto val="1"/>
        <c:lblAlgn val="ctr"/>
        <c:lblOffset val="100"/>
        <c:noMultiLvlLbl val="0"/>
      </c:catAx>
      <c:valAx>
        <c:axId val="501783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17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CPG 5 ans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'CPG 5 ans'!$D$2</c:f>
              <c:strCache>
                <c:ptCount val="1"/>
                <c:pt idx="0">
                  <c:v>Taux</c:v>
                </c:pt>
              </c:strCache>
            </c:strRef>
          </c:tx>
          <c:marker>
            <c:symbol val="none"/>
          </c:marker>
          <c:cat>
            <c:strRef>
              <c:f>'CPG 5 ans'!$C$3:$C$13</c:f>
              <c:strCache>
                <c:ptCount val="11"/>
                <c:pt idx="0">
                  <c:v>03/17/2011</c:v>
                </c:pt>
                <c:pt idx="1">
                  <c:v>05/04/2011</c:v>
                </c:pt>
                <c:pt idx="2">
                  <c:v>06/04/2011</c:v>
                </c:pt>
                <c:pt idx="3">
                  <c:v>06/28/2011</c:v>
                </c:pt>
                <c:pt idx="4">
                  <c:v>07/27/2011</c:v>
                </c:pt>
                <c:pt idx="5">
                  <c:v>08/12/2011</c:v>
                </c:pt>
                <c:pt idx="6">
                  <c:v>08/25/2011</c:v>
                </c:pt>
                <c:pt idx="7">
                  <c:v>11/28/2011</c:v>
                </c:pt>
                <c:pt idx="8">
                  <c:v>11/29/2011</c:v>
                </c:pt>
                <c:pt idx="9">
                  <c:v>12/21/2011</c:v>
                </c:pt>
                <c:pt idx="10">
                  <c:v>03/10/2012</c:v>
                </c:pt>
              </c:strCache>
            </c:strRef>
          </c:cat>
          <c:val>
            <c:numRef>
              <c:f>'CPG 5 ans'!$D$3:$D$13</c:f>
              <c:numCache>
                <c:formatCode>0.00%</c:formatCode>
                <c:ptCount val="11"/>
                <c:pt idx="0">
                  <c:v>3.5000000000000003E-2</c:v>
                </c:pt>
                <c:pt idx="1">
                  <c:v>3.2500000000000001E-2</c:v>
                </c:pt>
                <c:pt idx="2">
                  <c:v>2.8500000000000001E-2</c:v>
                </c:pt>
                <c:pt idx="3">
                  <c:v>2.8500000000000001E-2</c:v>
                </c:pt>
                <c:pt idx="4">
                  <c:v>2.8500000000000001E-2</c:v>
                </c:pt>
                <c:pt idx="5">
                  <c:v>2.5999999999999999E-2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2.35E-2</c:v>
                </c:pt>
                <c:pt idx="10">
                  <c:v>2.1000000000000001E-2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56672"/>
        <c:axId val="67048576"/>
      </c:lineChart>
      <c:catAx>
        <c:axId val="669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048576"/>
        <c:crosses val="autoZero"/>
        <c:auto val="1"/>
        <c:lblAlgn val="ctr"/>
        <c:lblOffset val="100"/>
        <c:noMultiLvlLbl val="0"/>
      </c:catAx>
      <c:valAx>
        <c:axId val="670485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6956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DOW JONES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DowJones!$A$2:$A$54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DowJones!$G$2:$G$54</c:f>
              <c:numCache>
                <c:formatCode>#,##0.00</c:formatCode>
                <c:ptCount val="53"/>
                <c:pt idx="0">
                  <c:v>13212.04</c:v>
                </c:pt>
                <c:pt idx="1">
                  <c:v>13080.73</c:v>
                </c:pt>
                <c:pt idx="2">
                  <c:v>13232.62</c:v>
                </c:pt>
                <c:pt idx="3">
                  <c:v>12922.02</c:v>
                </c:pt>
                <c:pt idx="4">
                  <c:v>12977.57</c:v>
                </c:pt>
                <c:pt idx="5">
                  <c:v>12982.95</c:v>
                </c:pt>
                <c:pt idx="6">
                  <c:v>12949.87</c:v>
                </c:pt>
                <c:pt idx="7">
                  <c:v>12801.23</c:v>
                </c:pt>
                <c:pt idx="8">
                  <c:v>12862.23</c:v>
                </c:pt>
                <c:pt idx="9">
                  <c:v>12660.46</c:v>
                </c:pt>
                <c:pt idx="10">
                  <c:v>12720.48</c:v>
                </c:pt>
                <c:pt idx="11">
                  <c:v>12422.06</c:v>
                </c:pt>
                <c:pt idx="12">
                  <c:v>12359.92</c:v>
                </c:pt>
                <c:pt idx="13">
                  <c:v>12217.56</c:v>
                </c:pt>
                <c:pt idx="14">
                  <c:v>12294</c:v>
                </c:pt>
                <c:pt idx="15">
                  <c:v>11866.39</c:v>
                </c:pt>
                <c:pt idx="16">
                  <c:v>12184.26</c:v>
                </c:pt>
                <c:pt idx="17">
                  <c:v>12019.42</c:v>
                </c:pt>
                <c:pt idx="18">
                  <c:v>11231.78</c:v>
                </c:pt>
                <c:pt idx="19">
                  <c:v>11796.16</c:v>
                </c:pt>
                <c:pt idx="20">
                  <c:v>12153.68</c:v>
                </c:pt>
                <c:pt idx="21">
                  <c:v>11983.24</c:v>
                </c:pt>
                <c:pt idx="22">
                  <c:v>12231.11</c:v>
                </c:pt>
                <c:pt idx="23">
                  <c:v>11808.79</c:v>
                </c:pt>
                <c:pt idx="24">
                  <c:v>11644.49</c:v>
                </c:pt>
                <c:pt idx="25">
                  <c:v>11103.12</c:v>
                </c:pt>
                <c:pt idx="26">
                  <c:v>10913.38</c:v>
                </c:pt>
                <c:pt idx="27">
                  <c:v>10771.48</c:v>
                </c:pt>
                <c:pt idx="28">
                  <c:v>11509.09</c:v>
                </c:pt>
                <c:pt idx="29">
                  <c:v>10992.13</c:v>
                </c:pt>
                <c:pt idx="30">
                  <c:v>11240.26</c:v>
                </c:pt>
                <c:pt idx="31">
                  <c:v>11284.54</c:v>
                </c:pt>
                <c:pt idx="32">
                  <c:v>10817.65</c:v>
                </c:pt>
                <c:pt idx="33">
                  <c:v>11269.02</c:v>
                </c:pt>
                <c:pt idx="34">
                  <c:v>11444.61</c:v>
                </c:pt>
                <c:pt idx="35">
                  <c:v>12143.24</c:v>
                </c:pt>
                <c:pt idx="36">
                  <c:v>12681.16</c:v>
                </c:pt>
                <c:pt idx="37">
                  <c:v>12479.73</c:v>
                </c:pt>
                <c:pt idx="38">
                  <c:v>12657.2</c:v>
                </c:pt>
                <c:pt idx="39">
                  <c:v>12582.77</c:v>
                </c:pt>
                <c:pt idx="40">
                  <c:v>11934.58</c:v>
                </c:pt>
                <c:pt idx="41">
                  <c:v>12004.36</c:v>
                </c:pt>
                <c:pt idx="42">
                  <c:v>11951.91</c:v>
                </c:pt>
                <c:pt idx="43">
                  <c:v>12151.26</c:v>
                </c:pt>
                <c:pt idx="44">
                  <c:v>12441.58</c:v>
                </c:pt>
                <c:pt idx="45">
                  <c:v>12512.04</c:v>
                </c:pt>
                <c:pt idx="46">
                  <c:v>12595.75</c:v>
                </c:pt>
                <c:pt idx="47">
                  <c:v>12638.74</c:v>
                </c:pt>
                <c:pt idx="48">
                  <c:v>12810.54</c:v>
                </c:pt>
                <c:pt idx="49">
                  <c:v>12505.99</c:v>
                </c:pt>
                <c:pt idx="50">
                  <c:v>12341.83</c:v>
                </c:pt>
                <c:pt idx="51">
                  <c:v>12380.05</c:v>
                </c:pt>
                <c:pt idx="52">
                  <c:v>12376.72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6880"/>
        <c:axId val="50188672"/>
      </c:lineChart>
      <c:dateAx>
        <c:axId val="501868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0188672"/>
        <c:crosses val="autoZero"/>
        <c:auto val="1"/>
        <c:lblOffset val="100"/>
        <c:baseTimeUnit val="days"/>
      </c:dateAx>
      <c:valAx>
        <c:axId val="50188672"/>
        <c:scaling>
          <c:orientation val="minMax"/>
          <c:max val="14000"/>
          <c:min val="10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0186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Indice S&amp;P 500 - 12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'S&amp;P 500'!$A$2:$A$54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'S&amp;P 500'!$G$2:$G$54</c:f>
              <c:numCache>
                <c:formatCode>#,##0.00</c:formatCode>
                <c:ptCount val="53"/>
                <c:pt idx="0">
                  <c:v>1408.47</c:v>
                </c:pt>
                <c:pt idx="1">
                  <c:v>1397.11</c:v>
                </c:pt>
                <c:pt idx="2">
                  <c:v>1404.17</c:v>
                </c:pt>
                <c:pt idx="3">
                  <c:v>1370.87</c:v>
                </c:pt>
                <c:pt idx="4">
                  <c:v>1369.63</c:v>
                </c:pt>
                <c:pt idx="5">
                  <c:v>1365.74</c:v>
                </c:pt>
                <c:pt idx="6">
                  <c:v>1361.23</c:v>
                </c:pt>
                <c:pt idx="7">
                  <c:v>1342.64</c:v>
                </c:pt>
                <c:pt idx="8">
                  <c:v>1344.9</c:v>
                </c:pt>
                <c:pt idx="9">
                  <c:v>1316.33</c:v>
                </c:pt>
                <c:pt idx="10">
                  <c:v>1315.38</c:v>
                </c:pt>
                <c:pt idx="11">
                  <c:v>1289.0899999999999</c:v>
                </c:pt>
                <c:pt idx="12">
                  <c:v>1277.81</c:v>
                </c:pt>
                <c:pt idx="13">
                  <c:v>1257.5999999999999</c:v>
                </c:pt>
                <c:pt idx="14">
                  <c:v>1265.33</c:v>
                </c:pt>
                <c:pt idx="15">
                  <c:v>1219.6600000000001</c:v>
                </c:pt>
                <c:pt idx="16">
                  <c:v>1255.19</c:v>
                </c:pt>
                <c:pt idx="17">
                  <c:v>1244.28</c:v>
                </c:pt>
                <c:pt idx="18">
                  <c:v>1158.67</c:v>
                </c:pt>
                <c:pt idx="19">
                  <c:v>1215.6500000000001</c:v>
                </c:pt>
                <c:pt idx="20">
                  <c:v>1263.8499999999999</c:v>
                </c:pt>
                <c:pt idx="21">
                  <c:v>1253.23</c:v>
                </c:pt>
                <c:pt idx="22">
                  <c:v>1285.0899999999999</c:v>
                </c:pt>
                <c:pt idx="23">
                  <c:v>1238.25</c:v>
                </c:pt>
                <c:pt idx="24">
                  <c:v>1224.58</c:v>
                </c:pt>
                <c:pt idx="25">
                  <c:v>1155.46</c:v>
                </c:pt>
                <c:pt idx="26">
                  <c:v>1131.42</c:v>
                </c:pt>
                <c:pt idx="27">
                  <c:v>1136.43</c:v>
                </c:pt>
                <c:pt idx="28">
                  <c:v>1216.01</c:v>
                </c:pt>
                <c:pt idx="29">
                  <c:v>1154.23</c:v>
                </c:pt>
                <c:pt idx="30">
                  <c:v>1173.97</c:v>
                </c:pt>
                <c:pt idx="31">
                  <c:v>1176.8</c:v>
                </c:pt>
                <c:pt idx="32">
                  <c:v>1123.53</c:v>
                </c:pt>
                <c:pt idx="33">
                  <c:v>1178.81</c:v>
                </c:pt>
                <c:pt idx="34">
                  <c:v>1199.3800000000001</c:v>
                </c:pt>
                <c:pt idx="35">
                  <c:v>1292.28</c:v>
                </c:pt>
                <c:pt idx="36">
                  <c:v>1345.02</c:v>
                </c:pt>
                <c:pt idx="37">
                  <c:v>1316.14</c:v>
                </c:pt>
                <c:pt idx="38">
                  <c:v>1343.8</c:v>
                </c:pt>
                <c:pt idx="39">
                  <c:v>1339.67</c:v>
                </c:pt>
                <c:pt idx="40">
                  <c:v>1268.45</c:v>
                </c:pt>
                <c:pt idx="41">
                  <c:v>1271.5</c:v>
                </c:pt>
                <c:pt idx="42">
                  <c:v>1270.98</c:v>
                </c:pt>
                <c:pt idx="43">
                  <c:v>1300.1600000000001</c:v>
                </c:pt>
                <c:pt idx="44">
                  <c:v>1331.1</c:v>
                </c:pt>
                <c:pt idx="45">
                  <c:v>1333.27</c:v>
                </c:pt>
                <c:pt idx="46">
                  <c:v>1337.77</c:v>
                </c:pt>
                <c:pt idx="47">
                  <c:v>1340.2</c:v>
                </c:pt>
                <c:pt idx="48">
                  <c:v>1363.61</c:v>
                </c:pt>
                <c:pt idx="49">
                  <c:v>1337.38</c:v>
                </c:pt>
                <c:pt idx="50">
                  <c:v>1319.68</c:v>
                </c:pt>
                <c:pt idx="51">
                  <c:v>1328.17</c:v>
                </c:pt>
                <c:pt idx="52">
                  <c:v>1332.41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89760"/>
        <c:axId val="50391296"/>
      </c:lineChart>
      <c:dateAx>
        <c:axId val="503897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0391296"/>
        <c:crosses val="autoZero"/>
        <c:auto val="1"/>
        <c:lblOffset val="100"/>
        <c:baseTimeUnit val="days"/>
      </c:dateAx>
      <c:valAx>
        <c:axId val="50391296"/>
        <c:scaling>
          <c:orientation val="minMax"/>
          <c:max val="1500"/>
          <c:min val="1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0389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S&amp;P TSX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'S&amp;P TSX'!$A$2:$A$54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40827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40757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40687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'S&amp;P TSX'!$G$2:$G$54</c:f>
              <c:numCache>
                <c:formatCode>#,##0.00</c:formatCode>
                <c:ptCount val="53"/>
                <c:pt idx="0">
                  <c:v>12392.18</c:v>
                </c:pt>
                <c:pt idx="1">
                  <c:v>12465.66</c:v>
                </c:pt>
                <c:pt idx="2">
                  <c:v>12496.96</c:v>
                </c:pt>
                <c:pt idx="3">
                  <c:v>12461.93</c:v>
                </c:pt>
                <c:pt idx="4">
                  <c:v>12643.82</c:v>
                </c:pt>
                <c:pt idx="5">
                  <c:v>12725.77</c:v>
                </c:pt>
                <c:pt idx="6">
                  <c:v>12458.3</c:v>
                </c:pt>
                <c:pt idx="7">
                  <c:v>12389.42</c:v>
                </c:pt>
                <c:pt idx="8">
                  <c:v>12577.28</c:v>
                </c:pt>
                <c:pt idx="9">
                  <c:v>12466.5</c:v>
                </c:pt>
                <c:pt idx="10">
                  <c:v>12397.1</c:v>
                </c:pt>
                <c:pt idx="11">
                  <c:v>12231.06</c:v>
                </c:pt>
                <c:pt idx="12">
                  <c:v>12188.64</c:v>
                </c:pt>
                <c:pt idx="13">
                  <c:v>11955.09</c:v>
                </c:pt>
                <c:pt idx="14">
                  <c:v>11926.67</c:v>
                </c:pt>
                <c:pt idx="15">
                  <c:v>11635.38</c:v>
                </c:pt>
                <c:pt idx="16">
                  <c:v>12034.75</c:v>
                </c:pt>
                <c:pt idx="17">
                  <c:v>12075.09</c:v>
                </c:pt>
                <c:pt idx="18">
                  <c:v>11462.06</c:v>
                </c:pt>
                <c:pt idx="19">
                  <c:v>11892.44</c:v>
                </c:pt>
                <c:pt idx="20">
                  <c:v>12276.85</c:v>
                </c:pt>
                <c:pt idx="21">
                  <c:v>12408.25</c:v>
                </c:pt>
                <c:pt idx="22">
                  <c:v>12519.51</c:v>
                </c:pt>
                <c:pt idx="23">
                  <c:v>11949.49</c:v>
                </c:pt>
                <c:pt idx="24">
                  <c:v>12081.73</c:v>
                </c:pt>
                <c:pt idx="25">
                  <c:v>11588.36</c:v>
                </c:pt>
                <c:pt idx="26">
                  <c:v>11623.84</c:v>
                </c:pt>
                <c:pt idx="27">
                  <c:v>11462.87</c:v>
                </c:pt>
                <c:pt idx="28">
                  <c:v>12263.71</c:v>
                </c:pt>
                <c:pt idx="29">
                  <c:v>12387.54</c:v>
                </c:pt>
                <c:pt idx="30">
                  <c:v>12602.41</c:v>
                </c:pt>
                <c:pt idx="31">
                  <c:v>12284.31</c:v>
                </c:pt>
                <c:pt idx="32">
                  <c:v>12007.47</c:v>
                </c:pt>
                <c:pt idx="33">
                  <c:v>12542.2</c:v>
                </c:pt>
                <c:pt idx="34">
                  <c:v>12162.17</c:v>
                </c:pt>
                <c:pt idx="35">
                  <c:v>12945.63</c:v>
                </c:pt>
                <c:pt idx="36">
                  <c:v>13494.63</c:v>
                </c:pt>
                <c:pt idx="37">
                  <c:v>13299.54</c:v>
                </c:pt>
                <c:pt idx="38">
                  <c:v>13371.7</c:v>
                </c:pt>
                <c:pt idx="39">
                  <c:v>13300.87</c:v>
                </c:pt>
                <c:pt idx="40">
                  <c:v>12908.89</c:v>
                </c:pt>
                <c:pt idx="41">
                  <c:v>12789.95</c:v>
                </c:pt>
                <c:pt idx="42">
                  <c:v>13084</c:v>
                </c:pt>
                <c:pt idx="43">
                  <c:v>13517.91</c:v>
                </c:pt>
                <c:pt idx="44">
                  <c:v>13797.59</c:v>
                </c:pt>
                <c:pt idx="45">
                  <c:v>13652.27</c:v>
                </c:pt>
                <c:pt idx="46">
                  <c:v>13377.16</c:v>
                </c:pt>
                <c:pt idx="47">
                  <c:v>13566.6</c:v>
                </c:pt>
                <c:pt idx="48">
                  <c:v>13944.79</c:v>
                </c:pt>
                <c:pt idx="49">
                  <c:v>13972.02</c:v>
                </c:pt>
                <c:pt idx="50">
                  <c:v>13799.12</c:v>
                </c:pt>
                <c:pt idx="51">
                  <c:v>14208.43</c:v>
                </c:pt>
                <c:pt idx="52">
                  <c:v>14130.15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576"/>
        <c:axId val="50614656"/>
      </c:lineChart>
      <c:dateAx>
        <c:axId val="506005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0614656"/>
        <c:crosses val="autoZero"/>
        <c:auto val="1"/>
        <c:lblOffset val="100"/>
        <c:baseTimeUnit val="days"/>
      </c:dateAx>
      <c:valAx>
        <c:axId val="50614656"/>
        <c:scaling>
          <c:orientation val="minMax"/>
          <c:max val="16000"/>
          <c:min val="10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060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NASDAQ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NASDAQ!$A$2:$A$54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40960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40925</c:v>
                </c:pt>
                <c:pt idx="11">
                  <c:v>40917</c:v>
                </c:pt>
                <c:pt idx="12">
                  <c:v>40911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40792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40729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40658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NASDAQ!$G$2:$G$54</c:f>
              <c:numCache>
                <c:formatCode>#,##0.00</c:formatCode>
                <c:ptCount val="53"/>
                <c:pt idx="0">
                  <c:v>3091.57</c:v>
                </c:pt>
                <c:pt idx="1">
                  <c:v>3067.92</c:v>
                </c:pt>
                <c:pt idx="2">
                  <c:v>3055.26</c:v>
                </c:pt>
                <c:pt idx="3">
                  <c:v>2988.34</c:v>
                </c:pt>
                <c:pt idx="4">
                  <c:v>2976.19</c:v>
                </c:pt>
                <c:pt idx="5">
                  <c:v>2963.75</c:v>
                </c:pt>
                <c:pt idx="6">
                  <c:v>2951.78</c:v>
                </c:pt>
                <c:pt idx="7">
                  <c:v>2903.88</c:v>
                </c:pt>
                <c:pt idx="8">
                  <c:v>2905.66</c:v>
                </c:pt>
                <c:pt idx="9">
                  <c:v>2816.55</c:v>
                </c:pt>
                <c:pt idx="10">
                  <c:v>2786.7</c:v>
                </c:pt>
                <c:pt idx="11">
                  <c:v>2710.67</c:v>
                </c:pt>
                <c:pt idx="12">
                  <c:v>2674.22</c:v>
                </c:pt>
                <c:pt idx="13">
                  <c:v>2605.15</c:v>
                </c:pt>
                <c:pt idx="14">
                  <c:v>2618.64</c:v>
                </c:pt>
                <c:pt idx="15">
                  <c:v>2555.33</c:v>
                </c:pt>
                <c:pt idx="16">
                  <c:v>2646.85</c:v>
                </c:pt>
                <c:pt idx="17">
                  <c:v>2626.93</c:v>
                </c:pt>
                <c:pt idx="18">
                  <c:v>2441.5100000000002</c:v>
                </c:pt>
                <c:pt idx="19">
                  <c:v>2572.5</c:v>
                </c:pt>
                <c:pt idx="20">
                  <c:v>2678.75</c:v>
                </c:pt>
                <c:pt idx="21">
                  <c:v>2686.15</c:v>
                </c:pt>
                <c:pt idx="22">
                  <c:v>2737.15</c:v>
                </c:pt>
                <c:pt idx="23">
                  <c:v>2637.46</c:v>
                </c:pt>
                <c:pt idx="24">
                  <c:v>2667.85</c:v>
                </c:pt>
                <c:pt idx="25">
                  <c:v>2479.35</c:v>
                </c:pt>
                <c:pt idx="26">
                  <c:v>2415.4</c:v>
                </c:pt>
                <c:pt idx="27">
                  <c:v>2483.23</c:v>
                </c:pt>
                <c:pt idx="28">
                  <c:v>2622.31</c:v>
                </c:pt>
                <c:pt idx="29">
                  <c:v>2467.9899999999998</c:v>
                </c:pt>
                <c:pt idx="30">
                  <c:v>2480.33</c:v>
                </c:pt>
                <c:pt idx="31">
                  <c:v>2479.85</c:v>
                </c:pt>
                <c:pt idx="32">
                  <c:v>2341.84</c:v>
                </c:pt>
                <c:pt idx="33">
                  <c:v>2507.98</c:v>
                </c:pt>
                <c:pt idx="34">
                  <c:v>2532.41</c:v>
                </c:pt>
                <c:pt idx="35">
                  <c:v>2756.38</c:v>
                </c:pt>
                <c:pt idx="36">
                  <c:v>2858.83</c:v>
                </c:pt>
                <c:pt idx="37">
                  <c:v>2789.8</c:v>
                </c:pt>
                <c:pt idx="38">
                  <c:v>2859.81</c:v>
                </c:pt>
                <c:pt idx="39">
                  <c:v>2816.03</c:v>
                </c:pt>
                <c:pt idx="40">
                  <c:v>2652.89</c:v>
                </c:pt>
                <c:pt idx="41">
                  <c:v>2616.48</c:v>
                </c:pt>
                <c:pt idx="42">
                  <c:v>2643.73</c:v>
                </c:pt>
                <c:pt idx="43">
                  <c:v>2732.78</c:v>
                </c:pt>
                <c:pt idx="44">
                  <c:v>2796.86</c:v>
                </c:pt>
                <c:pt idx="45">
                  <c:v>2803.32</c:v>
                </c:pt>
                <c:pt idx="46">
                  <c:v>2828.47</c:v>
                </c:pt>
                <c:pt idx="47">
                  <c:v>2827.56</c:v>
                </c:pt>
                <c:pt idx="48">
                  <c:v>2873.54</c:v>
                </c:pt>
                <c:pt idx="49">
                  <c:v>2820.16</c:v>
                </c:pt>
                <c:pt idx="50">
                  <c:v>2764.65</c:v>
                </c:pt>
                <c:pt idx="51">
                  <c:v>2780.42</c:v>
                </c:pt>
                <c:pt idx="52">
                  <c:v>2789.6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0752"/>
        <c:axId val="52652288"/>
      </c:lineChart>
      <c:dateAx>
        <c:axId val="5265075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2652288"/>
        <c:crosses val="autoZero"/>
        <c:auto val="1"/>
        <c:lblOffset val="100"/>
        <c:baseTimeUnit val="days"/>
      </c:dateAx>
      <c:valAx>
        <c:axId val="52652288"/>
        <c:scaling>
          <c:orientation val="minMax"/>
          <c:max val="3500"/>
          <c:min val="2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265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FTSE 100 - 12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'FTSE 100'!$A$2:$A$54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40911</c:v>
                </c:pt>
                <c:pt idx="13">
                  <c:v>40905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40791</c:v>
                </c:pt>
                <c:pt idx="30">
                  <c:v>40785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40694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40666</c:v>
                </c:pt>
                <c:pt idx="48">
                  <c:v>40659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'FTSE 100'!$G$2:$G$54</c:f>
              <c:numCache>
                <c:formatCode>#,##0.00</c:formatCode>
                <c:ptCount val="53"/>
                <c:pt idx="0">
                  <c:v>5768.5</c:v>
                </c:pt>
                <c:pt idx="1">
                  <c:v>5854.9</c:v>
                </c:pt>
                <c:pt idx="2">
                  <c:v>5965.6</c:v>
                </c:pt>
                <c:pt idx="3">
                  <c:v>5887.5</c:v>
                </c:pt>
                <c:pt idx="4">
                  <c:v>5911.1</c:v>
                </c:pt>
                <c:pt idx="5">
                  <c:v>5935.1</c:v>
                </c:pt>
                <c:pt idx="6">
                  <c:v>5905.1</c:v>
                </c:pt>
                <c:pt idx="7">
                  <c:v>5852.4</c:v>
                </c:pt>
                <c:pt idx="8">
                  <c:v>5901.1</c:v>
                </c:pt>
                <c:pt idx="9">
                  <c:v>5733.5</c:v>
                </c:pt>
                <c:pt idx="10">
                  <c:v>5728.5</c:v>
                </c:pt>
                <c:pt idx="11">
                  <c:v>5636.6</c:v>
                </c:pt>
                <c:pt idx="12">
                  <c:v>5649.7</c:v>
                </c:pt>
                <c:pt idx="13">
                  <c:v>5572.3</c:v>
                </c:pt>
                <c:pt idx="14">
                  <c:v>5512.7</c:v>
                </c:pt>
                <c:pt idx="15">
                  <c:v>5387.3</c:v>
                </c:pt>
                <c:pt idx="16">
                  <c:v>5529.2</c:v>
                </c:pt>
                <c:pt idx="17">
                  <c:v>5552.3</c:v>
                </c:pt>
                <c:pt idx="18">
                  <c:v>5164.6000000000004</c:v>
                </c:pt>
                <c:pt idx="19">
                  <c:v>5362.9</c:v>
                </c:pt>
                <c:pt idx="20">
                  <c:v>5545.4</c:v>
                </c:pt>
                <c:pt idx="21">
                  <c:v>5527.2</c:v>
                </c:pt>
                <c:pt idx="22">
                  <c:v>5702.2</c:v>
                </c:pt>
                <c:pt idx="23">
                  <c:v>5488.6</c:v>
                </c:pt>
                <c:pt idx="24">
                  <c:v>5466.4</c:v>
                </c:pt>
                <c:pt idx="25">
                  <c:v>5303.4</c:v>
                </c:pt>
                <c:pt idx="26">
                  <c:v>5128.5</c:v>
                </c:pt>
                <c:pt idx="27">
                  <c:v>5066.8</c:v>
                </c:pt>
                <c:pt idx="28">
                  <c:v>5368.4</c:v>
                </c:pt>
                <c:pt idx="29">
                  <c:v>5214.6000000000004</c:v>
                </c:pt>
                <c:pt idx="30">
                  <c:v>5292</c:v>
                </c:pt>
                <c:pt idx="31">
                  <c:v>5129.8999999999996</c:v>
                </c:pt>
                <c:pt idx="32">
                  <c:v>5040.8</c:v>
                </c:pt>
                <c:pt idx="33">
                  <c:v>5320</c:v>
                </c:pt>
                <c:pt idx="34">
                  <c:v>5247</c:v>
                </c:pt>
                <c:pt idx="35">
                  <c:v>5815.2</c:v>
                </c:pt>
                <c:pt idx="36">
                  <c:v>5935</c:v>
                </c:pt>
                <c:pt idx="37">
                  <c:v>5843.7</c:v>
                </c:pt>
                <c:pt idx="38">
                  <c:v>5990.6</c:v>
                </c:pt>
                <c:pt idx="39">
                  <c:v>5989.8</c:v>
                </c:pt>
                <c:pt idx="40">
                  <c:v>5697.7</c:v>
                </c:pt>
                <c:pt idx="41">
                  <c:v>5714.9</c:v>
                </c:pt>
                <c:pt idx="42">
                  <c:v>5765.8</c:v>
                </c:pt>
                <c:pt idx="43">
                  <c:v>5855</c:v>
                </c:pt>
                <c:pt idx="44">
                  <c:v>5938.9</c:v>
                </c:pt>
                <c:pt idx="45">
                  <c:v>5948.5</c:v>
                </c:pt>
                <c:pt idx="46">
                  <c:v>5925.9</c:v>
                </c:pt>
                <c:pt idx="47">
                  <c:v>5976.8</c:v>
                </c:pt>
                <c:pt idx="48">
                  <c:v>6069.9</c:v>
                </c:pt>
                <c:pt idx="49">
                  <c:v>6018.3</c:v>
                </c:pt>
                <c:pt idx="50">
                  <c:v>5996</c:v>
                </c:pt>
                <c:pt idx="51">
                  <c:v>6055.8</c:v>
                </c:pt>
                <c:pt idx="52">
                  <c:v>6009.9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4960"/>
        <c:axId val="52674944"/>
      </c:lineChart>
      <c:dateAx>
        <c:axId val="5266496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2674944"/>
        <c:crosses val="autoZero"/>
        <c:auto val="1"/>
        <c:lblOffset val="100"/>
        <c:baseTimeUnit val="days"/>
      </c:dateAx>
      <c:valAx>
        <c:axId val="52674944"/>
        <c:scaling>
          <c:orientation val="minMax"/>
          <c:max val="6500"/>
          <c:min val="45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266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 CAC 40 - 12 mois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à la fermeture</c:v>
          </c:tx>
          <c:marker>
            <c:symbol val="none"/>
          </c:marker>
          <c:cat>
            <c:numRef>
              <c:f>'CAC 40'!$A$2:$A$54</c:f>
              <c:numCache>
                <c:formatCode>d\-mmm\-yy</c:formatCode>
                <c:ptCount val="53"/>
                <c:pt idx="0">
                  <c:v>40994</c:v>
                </c:pt>
                <c:pt idx="1">
                  <c:v>40987</c:v>
                </c:pt>
                <c:pt idx="2">
                  <c:v>40980</c:v>
                </c:pt>
                <c:pt idx="3">
                  <c:v>40973</c:v>
                </c:pt>
                <c:pt idx="4">
                  <c:v>40966</c:v>
                </c:pt>
                <c:pt idx="5">
                  <c:v>40959</c:v>
                </c:pt>
                <c:pt idx="6">
                  <c:v>40952</c:v>
                </c:pt>
                <c:pt idx="7">
                  <c:v>40945</c:v>
                </c:pt>
                <c:pt idx="8">
                  <c:v>40938</c:v>
                </c:pt>
                <c:pt idx="9">
                  <c:v>40931</c:v>
                </c:pt>
                <c:pt idx="10">
                  <c:v>40924</c:v>
                </c:pt>
                <c:pt idx="11">
                  <c:v>40917</c:v>
                </c:pt>
                <c:pt idx="12">
                  <c:v>40910</c:v>
                </c:pt>
                <c:pt idx="13">
                  <c:v>40904</c:v>
                </c:pt>
                <c:pt idx="14">
                  <c:v>40896</c:v>
                </c:pt>
                <c:pt idx="15">
                  <c:v>40889</c:v>
                </c:pt>
                <c:pt idx="16">
                  <c:v>40882</c:v>
                </c:pt>
                <c:pt idx="17">
                  <c:v>40875</c:v>
                </c:pt>
                <c:pt idx="18">
                  <c:v>40868</c:v>
                </c:pt>
                <c:pt idx="19">
                  <c:v>40861</c:v>
                </c:pt>
                <c:pt idx="20">
                  <c:v>40854</c:v>
                </c:pt>
                <c:pt idx="21">
                  <c:v>40847</c:v>
                </c:pt>
                <c:pt idx="22">
                  <c:v>40840</c:v>
                </c:pt>
                <c:pt idx="23">
                  <c:v>40833</c:v>
                </c:pt>
                <c:pt idx="24">
                  <c:v>40826</c:v>
                </c:pt>
                <c:pt idx="25">
                  <c:v>40819</c:v>
                </c:pt>
                <c:pt idx="26">
                  <c:v>40812</c:v>
                </c:pt>
                <c:pt idx="27">
                  <c:v>40805</c:v>
                </c:pt>
                <c:pt idx="28">
                  <c:v>40798</c:v>
                </c:pt>
                <c:pt idx="29">
                  <c:v>40791</c:v>
                </c:pt>
                <c:pt idx="30">
                  <c:v>40784</c:v>
                </c:pt>
                <c:pt idx="31">
                  <c:v>40777</c:v>
                </c:pt>
                <c:pt idx="32">
                  <c:v>40770</c:v>
                </c:pt>
                <c:pt idx="33">
                  <c:v>40763</c:v>
                </c:pt>
                <c:pt idx="34">
                  <c:v>40756</c:v>
                </c:pt>
                <c:pt idx="35">
                  <c:v>40749</c:v>
                </c:pt>
                <c:pt idx="36">
                  <c:v>40742</c:v>
                </c:pt>
                <c:pt idx="37">
                  <c:v>40735</c:v>
                </c:pt>
                <c:pt idx="38">
                  <c:v>40728</c:v>
                </c:pt>
                <c:pt idx="39">
                  <c:v>40721</c:v>
                </c:pt>
                <c:pt idx="40">
                  <c:v>40714</c:v>
                </c:pt>
                <c:pt idx="41">
                  <c:v>40707</c:v>
                </c:pt>
                <c:pt idx="42">
                  <c:v>40700</c:v>
                </c:pt>
                <c:pt idx="43">
                  <c:v>40693</c:v>
                </c:pt>
                <c:pt idx="44">
                  <c:v>40686</c:v>
                </c:pt>
                <c:pt idx="45">
                  <c:v>40679</c:v>
                </c:pt>
                <c:pt idx="46">
                  <c:v>40672</c:v>
                </c:pt>
                <c:pt idx="47">
                  <c:v>40665</c:v>
                </c:pt>
                <c:pt idx="48">
                  <c:v>40659</c:v>
                </c:pt>
                <c:pt idx="49">
                  <c:v>40651</c:v>
                </c:pt>
                <c:pt idx="50">
                  <c:v>40644</c:v>
                </c:pt>
                <c:pt idx="51">
                  <c:v>40637</c:v>
                </c:pt>
                <c:pt idx="52">
                  <c:v>40633</c:v>
                </c:pt>
              </c:numCache>
            </c:numRef>
          </c:cat>
          <c:val>
            <c:numRef>
              <c:f>'CAC 40'!$G$2:$G$54</c:f>
              <c:numCache>
                <c:formatCode>#,##0.00</c:formatCode>
                <c:ptCount val="53"/>
                <c:pt idx="0">
                  <c:v>3423.81</c:v>
                </c:pt>
                <c:pt idx="1">
                  <c:v>3476.18</c:v>
                </c:pt>
                <c:pt idx="2">
                  <c:v>3594.83</c:v>
                </c:pt>
                <c:pt idx="3">
                  <c:v>3487.48</c:v>
                </c:pt>
                <c:pt idx="4">
                  <c:v>3501.17</c:v>
                </c:pt>
                <c:pt idx="5">
                  <c:v>3467.03</c:v>
                </c:pt>
                <c:pt idx="6">
                  <c:v>3439.62</c:v>
                </c:pt>
                <c:pt idx="7">
                  <c:v>3373.14</c:v>
                </c:pt>
                <c:pt idx="8">
                  <c:v>3427.92</c:v>
                </c:pt>
                <c:pt idx="9">
                  <c:v>3318.76</c:v>
                </c:pt>
                <c:pt idx="10">
                  <c:v>3321.5</c:v>
                </c:pt>
                <c:pt idx="11">
                  <c:v>3196.49</c:v>
                </c:pt>
                <c:pt idx="12">
                  <c:v>3137.36</c:v>
                </c:pt>
                <c:pt idx="13">
                  <c:v>3159.81</c:v>
                </c:pt>
                <c:pt idx="14">
                  <c:v>3102.09</c:v>
                </c:pt>
                <c:pt idx="15">
                  <c:v>2972.3</c:v>
                </c:pt>
                <c:pt idx="16">
                  <c:v>3172.35</c:v>
                </c:pt>
                <c:pt idx="17">
                  <c:v>3164.95</c:v>
                </c:pt>
                <c:pt idx="18">
                  <c:v>2856.97</c:v>
                </c:pt>
                <c:pt idx="19">
                  <c:v>2997.01</c:v>
                </c:pt>
                <c:pt idx="20">
                  <c:v>3149.38</c:v>
                </c:pt>
                <c:pt idx="21">
                  <c:v>3123.55</c:v>
                </c:pt>
                <c:pt idx="22">
                  <c:v>3348.63</c:v>
                </c:pt>
                <c:pt idx="23">
                  <c:v>3171.34</c:v>
                </c:pt>
                <c:pt idx="24">
                  <c:v>3217.89</c:v>
                </c:pt>
                <c:pt idx="25">
                  <c:v>3095.56</c:v>
                </c:pt>
                <c:pt idx="26">
                  <c:v>2981.96</c:v>
                </c:pt>
                <c:pt idx="27">
                  <c:v>2810.11</c:v>
                </c:pt>
                <c:pt idx="28">
                  <c:v>3031.08</c:v>
                </c:pt>
                <c:pt idx="29">
                  <c:v>2974.59</c:v>
                </c:pt>
                <c:pt idx="30">
                  <c:v>3148.53</c:v>
                </c:pt>
                <c:pt idx="31">
                  <c:v>3087.64</c:v>
                </c:pt>
                <c:pt idx="32">
                  <c:v>3016.99</c:v>
                </c:pt>
                <c:pt idx="33">
                  <c:v>3213.88</c:v>
                </c:pt>
                <c:pt idx="34">
                  <c:v>3278.56</c:v>
                </c:pt>
                <c:pt idx="35">
                  <c:v>3672.77</c:v>
                </c:pt>
                <c:pt idx="36">
                  <c:v>3842.7</c:v>
                </c:pt>
                <c:pt idx="37">
                  <c:v>3726.59</c:v>
                </c:pt>
                <c:pt idx="38">
                  <c:v>3913.55</c:v>
                </c:pt>
                <c:pt idx="39">
                  <c:v>4007.35</c:v>
                </c:pt>
                <c:pt idx="40">
                  <c:v>3784.8</c:v>
                </c:pt>
                <c:pt idx="41">
                  <c:v>3823.74</c:v>
                </c:pt>
                <c:pt idx="42">
                  <c:v>3805.09</c:v>
                </c:pt>
                <c:pt idx="43">
                  <c:v>3890.68</c:v>
                </c:pt>
                <c:pt idx="44">
                  <c:v>3950.98</c:v>
                </c:pt>
                <c:pt idx="45">
                  <c:v>3990.85</c:v>
                </c:pt>
                <c:pt idx="46">
                  <c:v>4018.85</c:v>
                </c:pt>
                <c:pt idx="47">
                  <c:v>4058.01</c:v>
                </c:pt>
                <c:pt idx="48">
                  <c:v>4106.92</c:v>
                </c:pt>
                <c:pt idx="49">
                  <c:v>4021.88</c:v>
                </c:pt>
                <c:pt idx="50">
                  <c:v>3974.48</c:v>
                </c:pt>
                <c:pt idx="51">
                  <c:v>4061.91</c:v>
                </c:pt>
                <c:pt idx="52">
                  <c:v>4054.76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288"/>
        <c:axId val="53741824"/>
      </c:lineChart>
      <c:dateAx>
        <c:axId val="5374028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53741824"/>
        <c:crosses val="autoZero"/>
        <c:auto val="1"/>
        <c:lblOffset val="100"/>
        <c:baseTimeUnit val="days"/>
      </c:dateAx>
      <c:valAx>
        <c:axId val="53741824"/>
        <c:scaling>
          <c:orientation val="minMax"/>
          <c:max val="4250"/>
          <c:min val="25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374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2382</xdr:colOff>
      <xdr:row>1</xdr:row>
      <xdr:rowOff>0</xdr:rowOff>
    </xdr:from>
    <xdr:to>
      <xdr:col>12</xdr:col>
      <xdr:colOff>202407</xdr:colOff>
      <xdr:row>15</xdr:row>
      <xdr:rowOff>23812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404813</xdr:colOff>
      <xdr:row>0</xdr:row>
      <xdr:rowOff>190500</xdr:rowOff>
    </xdr:from>
    <xdr:to>
      <xdr:col>18</xdr:col>
      <xdr:colOff>0</xdr:colOff>
      <xdr:row>15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261936</xdr:colOff>
      <xdr:row>16</xdr:row>
      <xdr:rowOff>-1</xdr:rowOff>
    </xdr:from>
    <xdr:to>
      <xdr:col>17</xdr:col>
      <xdr:colOff>761999</xdr:colOff>
      <xdr:row>37</xdr:row>
      <xdr:rowOff>11906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2</xdr:row>
      <xdr:rowOff>1</xdr:rowOff>
    </xdr:from>
    <xdr:to>
      <xdr:col>19</xdr:col>
      <xdr:colOff>559593</xdr:colOff>
      <xdr:row>26</xdr:row>
      <xdr:rowOff>11906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11905</xdr:colOff>
      <xdr:row>26</xdr:row>
      <xdr:rowOff>11906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742949</xdr:colOff>
      <xdr:row>0</xdr:row>
      <xdr:rowOff>190499</xdr:rowOff>
    </xdr:from>
    <xdr:to>
      <xdr:col>20</xdr:col>
      <xdr:colOff>23812</xdr:colOff>
      <xdr:row>25</xdr:row>
      <xdr:rowOff>130968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761999</xdr:colOff>
      <xdr:row>1</xdr:row>
      <xdr:rowOff>0</xdr:rowOff>
    </xdr:from>
    <xdr:to>
      <xdr:col>18</xdr:col>
      <xdr:colOff>35718</xdr:colOff>
      <xdr:row>26</xdr:row>
      <xdr:rowOff>11906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759617</xdr:colOff>
      <xdr:row>0</xdr:row>
      <xdr:rowOff>188118</xdr:rowOff>
    </xdr:from>
    <xdr:to>
      <xdr:col>18</xdr:col>
      <xdr:colOff>0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738188</xdr:colOff>
      <xdr:row>1</xdr:row>
      <xdr:rowOff>35717</xdr:rowOff>
    </xdr:from>
    <xdr:to>
      <xdr:col>17</xdr:col>
      <xdr:colOff>738187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17</xdr:col>
      <xdr:colOff>761999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</xdr:rowOff>
    </xdr:from>
    <xdr:to>
      <xdr:col>18</xdr:col>
      <xdr:colOff>23813</xdr:colOff>
      <xdr:row>26</xdr:row>
      <xdr:rowOff>178594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11905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17</xdr:col>
      <xdr:colOff>761999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11905</xdr:colOff>
      <xdr:row>2</xdr:row>
      <xdr:rowOff>11907</xdr:rowOff>
    </xdr:from>
    <xdr:to>
      <xdr:col>19</xdr:col>
      <xdr:colOff>738186</xdr:colOff>
      <xdr:row>25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71437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11906</xdr:rowOff>
    </xdr:from>
    <xdr:to>
      <xdr:col>18</xdr:col>
      <xdr:colOff>59531</xdr:colOff>
      <xdr:row>26</xdr:row>
      <xdr:rowOff>11906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0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</xdr:colOff>
      <xdr:row>1</xdr:row>
      <xdr:rowOff>11905</xdr:rowOff>
    </xdr:from>
    <xdr:to>
      <xdr:col>18</xdr:col>
      <xdr:colOff>11906</xdr:colOff>
      <xdr:row>26</xdr:row>
      <xdr:rowOff>23813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</xdr:colOff>
      <xdr:row>0</xdr:row>
      <xdr:rowOff>178594</xdr:rowOff>
    </xdr:from>
    <xdr:to>
      <xdr:col>18</xdr:col>
      <xdr:colOff>11906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9525</xdr:rowOff>
    </xdr:from>
    <xdr:to>
      <xdr:col>13</xdr:col>
      <xdr:colOff>9525</xdr:colOff>
      <xdr:row>14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17</xdr:col>
      <xdr:colOff>761999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190500</xdr:rowOff>
    </xdr:from>
    <xdr:to>
      <xdr:col>11</xdr:col>
      <xdr:colOff>0</xdr:colOff>
      <xdr:row>15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11</xdr:col>
      <xdr:colOff>9525</xdr:colOff>
      <xdr:row>15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2</xdr:row>
      <xdr:rowOff>2</xdr:rowOff>
    </xdr:from>
    <xdr:to>
      <xdr:col>20</xdr:col>
      <xdr:colOff>464344</xdr:colOff>
      <xdr:row>26</xdr:row>
      <xdr:rowOff>35720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11907</xdr:colOff>
      <xdr:row>2</xdr:row>
      <xdr:rowOff>11907</xdr:rowOff>
    </xdr:from>
    <xdr:to>
      <xdr:col>19</xdr:col>
      <xdr:colOff>750095</xdr:colOff>
      <xdr:row>26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11907</xdr:rowOff>
    </xdr:from>
    <xdr:to>
      <xdr:col>19</xdr:col>
      <xdr:colOff>392906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11908</xdr:colOff>
      <xdr:row>2</xdr:row>
      <xdr:rowOff>11907</xdr:rowOff>
    </xdr:from>
    <xdr:to>
      <xdr:col>20</xdr:col>
      <xdr:colOff>47626</xdr:colOff>
      <xdr:row>26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2</xdr:row>
      <xdr:rowOff>2</xdr:rowOff>
    </xdr:from>
    <xdr:to>
      <xdr:col>20</xdr:col>
      <xdr:colOff>369093</xdr:colOff>
      <xdr:row>25</xdr:row>
      <xdr:rowOff>178596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2</xdr:row>
      <xdr:rowOff>1</xdr:rowOff>
    </xdr:from>
    <xdr:to>
      <xdr:col>20</xdr:col>
      <xdr:colOff>190500</xdr:colOff>
      <xdr:row>26</xdr:row>
      <xdr:rowOff>11907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</xdr:colOff>
      <xdr:row>2</xdr:row>
      <xdr:rowOff>0</xdr:rowOff>
    </xdr:from>
    <xdr:to>
      <xdr:col>20</xdr:col>
      <xdr:colOff>11905</xdr:colOff>
      <xdr:row>25</xdr:row>
      <xdr:rowOff>178594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anqueducanada.ca/taux/taux-dinteret/bons-du-tresor/recherche-%E2%80%94-dix-dernieres-annees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www.ingdirect.ca/en/accounts-rates/historicalencadgic.jsp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www.ingdirect.ca/en/accounts-rates/historicalencadgic.j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C4"/>
  <sheetViews>
    <sheetView workbookViewId="0">
      <selection activeCell="B33" sqref="B33"/>
    </sheetView>
  </sheetViews>
  <sheetFormatPr baseColWidth="10" defaultRowHeight="15" x14ac:dyDescent="0.25"/>
  <cols>
    <col min="2" max="2" width="29" customWidth="1"/>
    <col min="3" max="3" width="19" bestFit="1" customWidth="1"/>
  </cols>
  <sheetData>
    <row r="2" spans="2:3" x14ac:dyDescent="0.25">
      <c r="B2" t="s">
        <v>125</v>
      </c>
      <c r="C2" s="129" t="s">
        <v>137</v>
      </c>
    </row>
    <row r="3" spans="2:3" x14ac:dyDescent="0.25">
      <c r="B3" t="s">
        <v>126</v>
      </c>
      <c r="C3" s="135">
        <v>40724</v>
      </c>
    </row>
    <row r="4" spans="2:3" x14ac:dyDescent="0.25">
      <c r="B4" t="s">
        <v>127</v>
      </c>
      <c r="C4" s="135">
        <v>41090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29" sqref="O29"/>
    </sheetView>
  </sheetViews>
  <sheetFormatPr baseColWidth="10" defaultRowHeight="15" x14ac:dyDescent="0.25"/>
  <cols>
    <col min="6" max="6" width="13.5703125" bestFit="1" customWidth="1"/>
    <col min="9" max="9" width="2.7109375" style="11" customWidth="1"/>
    <col min="15" max="15" width="31.28515625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3090.52</v>
      </c>
      <c r="C2" s="32">
        <v>3134.17</v>
      </c>
      <c r="D2" s="32">
        <v>3069.81</v>
      </c>
      <c r="E2" s="32">
        <v>3091.57</v>
      </c>
      <c r="F2" s="33">
        <v>1728990000</v>
      </c>
      <c r="G2" s="32">
        <v>3091.57</v>
      </c>
    </row>
    <row r="3" spans="1:7" x14ac:dyDescent="0.25">
      <c r="A3" s="34">
        <v>40987</v>
      </c>
      <c r="B3" s="32">
        <v>3057.24</v>
      </c>
      <c r="C3" s="32">
        <v>3090.08</v>
      </c>
      <c r="D3" s="32">
        <v>3044.67</v>
      </c>
      <c r="E3" s="32">
        <v>3067.92</v>
      </c>
      <c r="F3" s="33">
        <v>1512624000</v>
      </c>
      <c r="G3" s="32">
        <v>3067.92</v>
      </c>
    </row>
    <row r="4" spans="1:7" x14ac:dyDescent="0.25">
      <c r="A4" s="34">
        <v>40980</v>
      </c>
      <c r="B4" s="32">
        <v>2989.05</v>
      </c>
      <c r="C4" s="32">
        <v>3060.82</v>
      </c>
      <c r="D4" s="32">
        <v>2973.65</v>
      </c>
      <c r="E4" s="32">
        <v>3055.26</v>
      </c>
      <c r="F4" s="33">
        <v>1696002000</v>
      </c>
      <c r="G4" s="32">
        <v>3055.26</v>
      </c>
    </row>
    <row r="5" spans="1:7" x14ac:dyDescent="0.25">
      <c r="A5" s="34">
        <v>40973</v>
      </c>
      <c r="B5" s="32">
        <v>2969.73</v>
      </c>
      <c r="C5" s="32">
        <v>2993.98</v>
      </c>
      <c r="D5" s="32">
        <v>2900.28</v>
      </c>
      <c r="E5" s="32">
        <v>2988.34</v>
      </c>
      <c r="F5" s="33">
        <v>1667882000</v>
      </c>
      <c r="G5" s="32">
        <v>2988.34</v>
      </c>
    </row>
    <row r="6" spans="1:7" x14ac:dyDescent="0.25">
      <c r="A6" s="34">
        <v>40966</v>
      </c>
      <c r="B6" s="32">
        <v>2945.87</v>
      </c>
      <c r="C6" s="32">
        <v>3000.11</v>
      </c>
      <c r="D6" s="32">
        <v>2933.3</v>
      </c>
      <c r="E6" s="32">
        <v>2976.19</v>
      </c>
      <c r="F6" s="33">
        <v>1881030000</v>
      </c>
      <c r="G6" s="32">
        <v>2976.19</v>
      </c>
    </row>
    <row r="7" spans="1:7" x14ac:dyDescent="0.25">
      <c r="A7" s="34">
        <v>40960</v>
      </c>
      <c r="B7" s="32">
        <v>2957.3</v>
      </c>
      <c r="C7" s="32">
        <v>2970.88</v>
      </c>
      <c r="D7" s="32">
        <v>2922.96</v>
      </c>
      <c r="E7" s="32">
        <v>2963.75</v>
      </c>
      <c r="F7" s="33">
        <v>1734855000</v>
      </c>
      <c r="G7" s="32">
        <v>2963.75</v>
      </c>
    </row>
    <row r="8" spans="1:7" x14ac:dyDescent="0.25">
      <c r="A8" s="34">
        <v>40952</v>
      </c>
      <c r="B8" s="32">
        <v>2926.21</v>
      </c>
      <c r="C8" s="32">
        <v>2962.78</v>
      </c>
      <c r="D8" s="32">
        <v>2911.33</v>
      </c>
      <c r="E8" s="32">
        <v>2951.78</v>
      </c>
      <c r="F8" s="33">
        <v>1891944000</v>
      </c>
      <c r="G8" s="32">
        <v>2951.78</v>
      </c>
    </row>
    <row r="9" spans="1:7" x14ac:dyDescent="0.25">
      <c r="A9" s="34">
        <v>40945</v>
      </c>
      <c r="B9" s="32">
        <v>2892.52</v>
      </c>
      <c r="C9" s="32">
        <v>2930.68</v>
      </c>
      <c r="D9" s="32">
        <v>2885.17</v>
      </c>
      <c r="E9" s="32">
        <v>2903.88</v>
      </c>
      <c r="F9" s="33">
        <v>1878190000</v>
      </c>
      <c r="G9" s="32">
        <v>2903.88</v>
      </c>
    </row>
    <row r="10" spans="1:7" x14ac:dyDescent="0.25">
      <c r="A10" s="34">
        <v>40938</v>
      </c>
      <c r="B10" s="32">
        <v>2790.4</v>
      </c>
      <c r="C10" s="32">
        <v>2908.13</v>
      </c>
      <c r="D10" s="32">
        <v>2782.44</v>
      </c>
      <c r="E10" s="32">
        <v>2905.66</v>
      </c>
      <c r="F10" s="33">
        <v>1929512000</v>
      </c>
      <c r="G10" s="32">
        <v>2905.66</v>
      </c>
    </row>
    <row r="11" spans="1:7" x14ac:dyDescent="0.25">
      <c r="A11" s="34">
        <v>40931</v>
      </c>
      <c r="B11" s="32">
        <v>2786.21</v>
      </c>
      <c r="C11" s="32">
        <v>2834.3</v>
      </c>
      <c r="D11" s="32">
        <v>2766.34</v>
      </c>
      <c r="E11" s="32">
        <v>2816.55</v>
      </c>
      <c r="F11" s="33">
        <v>1779598000</v>
      </c>
      <c r="G11" s="32">
        <v>2816.55</v>
      </c>
    </row>
    <row r="12" spans="1:7" x14ac:dyDescent="0.25">
      <c r="A12" s="34">
        <v>40925</v>
      </c>
      <c r="B12" s="32">
        <v>2736.34</v>
      </c>
      <c r="C12" s="32">
        <v>2793.35</v>
      </c>
      <c r="D12" s="32">
        <v>2721.03</v>
      </c>
      <c r="E12" s="32">
        <v>2786.7</v>
      </c>
      <c r="F12" s="33">
        <v>1885690000</v>
      </c>
      <c r="G12" s="32">
        <v>2786.7</v>
      </c>
    </row>
    <row r="13" spans="1:7" x14ac:dyDescent="0.25">
      <c r="A13" s="34">
        <v>40917</v>
      </c>
      <c r="B13" s="32">
        <v>2682.98</v>
      </c>
      <c r="C13" s="32">
        <v>2726.43</v>
      </c>
      <c r="D13" s="32">
        <v>2662.96</v>
      </c>
      <c r="E13" s="32">
        <v>2710.67</v>
      </c>
      <c r="F13" s="33">
        <v>1720550000</v>
      </c>
      <c r="G13" s="32">
        <v>2710.67</v>
      </c>
    </row>
    <row r="14" spans="1:7" x14ac:dyDescent="0.25">
      <c r="A14" s="34">
        <v>40911</v>
      </c>
      <c r="B14" s="32">
        <v>2657.39</v>
      </c>
      <c r="C14" s="32">
        <v>2682.12</v>
      </c>
      <c r="D14" s="32">
        <v>2627.23</v>
      </c>
      <c r="E14" s="32">
        <v>2674.22</v>
      </c>
      <c r="F14" s="33">
        <v>1706720000</v>
      </c>
      <c r="G14" s="32">
        <v>2674.22</v>
      </c>
    </row>
    <row r="15" spans="1:7" x14ac:dyDescent="0.25">
      <c r="A15" s="34">
        <v>40904</v>
      </c>
      <c r="B15" s="32">
        <v>2613.5100000000002</v>
      </c>
      <c r="C15" s="32">
        <v>2633.34</v>
      </c>
      <c r="D15" s="32">
        <v>2586.85</v>
      </c>
      <c r="E15" s="32">
        <v>2605.15</v>
      </c>
      <c r="F15" s="33">
        <v>1020922500</v>
      </c>
      <c r="G15" s="32">
        <v>2605.15</v>
      </c>
    </row>
    <row r="16" spans="1:7" x14ac:dyDescent="0.25">
      <c r="A16" s="34">
        <v>40896</v>
      </c>
      <c r="B16" s="32">
        <v>2564.0700000000002</v>
      </c>
      <c r="C16" s="32">
        <v>2618.84</v>
      </c>
      <c r="D16" s="32">
        <v>2518.0100000000002</v>
      </c>
      <c r="E16" s="32">
        <v>2618.64</v>
      </c>
      <c r="F16" s="33">
        <v>1545218000</v>
      </c>
      <c r="G16" s="32">
        <v>2618.64</v>
      </c>
    </row>
    <row r="17" spans="1:15" x14ac:dyDescent="0.25">
      <c r="A17" s="34">
        <v>40889</v>
      </c>
      <c r="B17" s="32">
        <v>2617.3200000000002</v>
      </c>
      <c r="C17" s="32">
        <v>2639.74</v>
      </c>
      <c r="D17" s="32">
        <v>2525.88</v>
      </c>
      <c r="E17" s="32">
        <v>2555.33</v>
      </c>
      <c r="F17" s="33">
        <v>1906394000</v>
      </c>
      <c r="G17" s="32">
        <v>2555.33</v>
      </c>
    </row>
    <row r="18" spans="1:15" x14ac:dyDescent="0.25">
      <c r="A18" s="34">
        <v>40882</v>
      </c>
      <c r="B18" s="32">
        <v>2666.47</v>
      </c>
      <c r="C18" s="32">
        <v>2674.53</v>
      </c>
      <c r="D18" s="32">
        <v>2592.5500000000002</v>
      </c>
      <c r="E18" s="32">
        <v>2646.85</v>
      </c>
      <c r="F18" s="33">
        <v>1669230000</v>
      </c>
      <c r="G18" s="32">
        <v>2646.85</v>
      </c>
    </row>
    <row r="19" spans="1:15" x14ac:dyDescent="0.25">
      <c r="A19" s="34">
        <v>40875</v>
      </c>
      <c r="B19" s="32">
        <v>2509.63</v>
      </c>
      <c r="C19" s="32">
        <v>2659.23</v>
      </c>
      <c r="D19" s="32">
        <v>2507.7199999999998</v>
      </c>
      <c r="E19" s="32">
        <v>2626.93</v>
      </c>
      <c r="F19" s="33">
        <v>1836032000</v>
      </c>
      <c r="G19" s="32">
        <v>2626.93</v>
      </c>
    </row>
    <row r="20" spans="1:15" x14ac:dyDescent="0.25">
      <c r="A20" s="34">
        <v>40868</v>
      </c>
      <c r="B20" s="32">
        <v>2535.34</v>
      </c>
      <c r="C20" s="32">
        <v>2539.87</v>
      </c>
      <c r="D20" s="32">
        <v>2441.48</v>
      </c>
      <c r="E20" s="32">
        <v>2441.5100000000002</v>
      </c>
      <c r="F20" s="33">
        <v>1560025000</v>
      </c>
      <c r="G20" s="32">
        <v>2441.5100000000002</v>
      </c>
    </row>
    <row r="21" spans="1:15" x14ac:dyDescent="0.25">
      <c r="A21" s="34">
        <v>40861</v>
      </c>
      <c r="B21" s="32">
        <v>2671.11</v>
      </c>
      <c r="C21" s="32">
        <v>2695.87</v>
      </c>
      <c r="D21" s="32">
        <v>2567.15</v>
      </c>
      <c r="E21" s="32">
        <v>2572.5</v>
      </c>
      <c r="F21" s="33">
        <v>1802276000</v>
      </c>
      <c r="G21" s="32">
        <v>2572.5</v>
      </c>
    </row>
    <row r="22" spans="1:15" x14ac:dyDescent="0.25">
      <c r="A22" s="34">
        <v>40854</v>
      </c>
      <c r="B22" s="32">
        <v>2683.38</v>
      </c>
      <c r="C22" s="32">
        <v>2730.39</v>
      </c>
      <c r="D22" s="32">
        <v>2601.79</v>
      </c>
      <c r="E22" s="32">
        <v>2678.75</v>
      </c>
      <c r="F22" s="33">
        <v>1840432000</v>
      </c>
      <c r="G22" s="32">
        <v>2678.75</v>
      </c>
    </row>
    <row r="23" spans="1:15" x14ac:dyDescent="0.25">
      <c r="A23" s="34">
        <v>40847</v>
      </c>
      <c r="B23" s="32">
        <v>2705.89</v>
      </c>
      <c r="C23" s="32">
        <v>2716.7</v>
      </c>
      <c r="D23" s="32">
        <v>2597.16</v>
      </c>
      <c r="E23" s="32">
        <v>2686.15</v>
      </c>
      <c r="F23" s="33">
        <v>2005112000</v>
      </c>
      <c r="G23" s="32">
        <v>2686.15</v>
      </c>
    </row>
    <row r="24" spans="1:15" x14ac:dyDescent="0.25">
      <c r="A24" s="34">
        <v>40840</v>
      </c>
      <c r="B24" s="32">
        <v>2644.83</v>
      </c>
      <c r="C24" s="32">
        <v>2753.37</v>
      </c>
      <c r="D24" s="32">
        <v>2598.7399999999998</v>
      </c>
      <c r="E24" s="32">
        <v>2737.15</v>
      </c>
      <c r="F24" s="33">
        <v>2086016000</v>
      </c>
      <c r="G24" s="32">
        <v>2737.15</v>
      </c>
    </row>
    <row r="25" spans="1:15" x14ac:dyDescent="0.25">
      <c r="A25" s="34">
        <v>40833</v>
      </c>
      <c r="B25" s="32">
        <v>2653.32</v>
      </c>
      <c r="C25" s="32">
        <v>2667.57</v>
      </c>
      <c r="D25" s="32">
        <v>2557.17</v>
      </c>
      <c r="E25" s="32">
        <v>2637.46</v>
      </c>
      <c r="F25" s="33">
        <v>1929442000</v>
      </c>
      <c r="G25" s="32">
        <v>2637.46</v>
      </c>
    </row>
    <row r="26" spans="1:15" x14ac:dyDescent="0.25">
      <c r="A26" s="34">
        <v>40826</v>
      </c>
      <c r="B26" s="32">
        <v>2522.7199999999998</v>
      </c>
      <c r="C26" s="32">
        <v>2667.85</v>
      </c>
      <c r="D26" s="32">
        <v>2519.7800000000002</v>
      </c>
      <c r="E26" s="32">
        <v>2667.85</v>
      </c>
      <c r="F26" s="33">
        <v>1708582000</v>
      </c>
      <c r="G26" s="32">
        <v>2667.85</v>
      </c>
    </row>
    <row r="27" spans="1:15" x14ac:dyDescent="0.25">
      <c r="A27" s="34">
        <v>40819</v>
      </c>
      <c r="B27" s="32">
        <v>2401.19</v>
      </c>
      <c r="C27" s="32">
        <v>2512.14</v>
      </c>
      <c r="D27" s="32">
        <v>2298.89</v>
      </c>
      <c r="E27" s="32">
        <v>2479.35</v>
      </c>
      <c r="F27" s="33">
        <v>2479014000</v>
      </c>
      <c r="G27" s="32">
        <v>2479.35</v>
      </c>
    </row>
    <row r="28" spans="1:15" ht="15.75" thickBot="1" x14ac:dyDescent="0.3">
      <c r="A28" s="34">
        <v>40812</v>
      </c>
      <c r="B28" s="32">
        <v>2496.98</v>
      </c>
      <c r="C28" s="32">
        <v>2590.94</v>
      </c>
      <c r="D28" s="32">
        <v>2415.0700000000002</v>
      </c>
      <c r="E28" s="32">
        <v>2415.4</v>
      </c>
      <c r="F28" s="33">
        <v>2067876000</v>
      </c>
      <c r="G28" s="32">
        <v>2415.4</v>
      </c>
    </row>
    <row r="29" spans="1:15" ht="18" customHeight="1" x14ac:dyDescent="0.25">
      <c r="A29" s="34">
        <v>40805</v>
      </c>
      <c r="B29" s="32">
        <v>2584.35</v>
      </c>
      <c r="C29" s="32">
        <v>2643.37</v>
      </c>
      <c r="D29" s="32">
        <v>2420.23</v>
      </c>
      <c r="E29" s="32">
        <v>2483.23</v>
      </c>
      <c r="F29" s="33">
        <v>2174664000</v>
      </c>
      <c r="G29" s="32">
        <v>2483.23</v>
      </c>
      <c r="K29" s="30" t="s">
        <v>26</v>
      </c>
      <c r="L29" s="39"/>
      <c r="M29" s="31"/>
      <c r="O29" s="42" t="s">
        <v>27</v>
      </c>
    </row>
    <row r="30" spans="1:15" ht="18" x14ac:dyDescent="0.25">
      <c r="A30" s="34">
        <v>40798</v>
      </c>
      <c r="B30" s="32">
        <v>2442.86</v>
      </c>
      <c r="C30" s="32">
        <v>2627.28</v>
      </c>
      <c r="D30" s="32">
        <v>2438.4</v>
      </c>
      <c r="E30" s="32">
        <v>2622.31</v>
      </c>
      <c r="F30" s="33">
        <v>2181394000</v>
      </c>
      <c r="G30" s="32">
        <v>2622.31</v>
      </c>
      <c r="K30" s="24" t="s">
        <v>0</v>
      </c>
      <c r="L30" s="25"/>
      <c r="M30" s="43">
        <f>G54</f>
        <v>2789.6</v>
      </c>
      <c r="O30" s="44"/>
    </row>
    <row r="31" spans="1:15" ht="18" x14ac:dyDescent="0.25">
      <c r="A31" s="34">
        <v>40792</v>
      </c>
      <c r="B31" s="32">
        <v>2417.61</v>
      </c>
      <c r="C31" s="32">
        <v>2568.4499999999998</v>
      </c>
      <c r="D31" s="32">
        <v>2414.31</v>
      </c>
      <c r="E31" s="32">
        <v>2467.9899999999998</v>
      </c>
      <c r="F31" s="33">
        <v>1890707500</v>
      </c>
      <c r="G31" s="32">
        <v>2467.9899999999998</v>
      </c>
      <c r="K31" s="24" t="s">
        <v>1</v>
      </c>
      <c r="L31" s="25"/>
      <c r="M31" s="43">
        <f>G2</f>
        <v>3091.57</v>
      </c>
      <c r="O31" s="44"/>
    </row>
    <row r="32" spans="1:15" ht="15.75" thickBot="1" x14ac:dyDescent="0.3">
      <c r="A32" s="34">
        <v>40784</v>
      </c>
      <c r="B32" s="32">
        <v>2510.9899999999998</v>
      </c>
      <c r="C32" s="32">
        <v>2611.58</v>
      </c>
      <c r="D32" s="32">
        <v>2469.35</v>
      </c>
      <c r="E32" s="32">
        <v>2480.33</v>
      </c>
      <c r="F32" s="33">
        <v>1759354000</v>
      </c>
      <c r="G32" s="32">
        <v>2480.33</v>
      </c>
      <c r="K32" s="24"/>
      <c r="L32" s="25"/>
      <c r="M32" s="26"/>
    </row>
    <row r="33" spans="1:13" ht="15.75" thickBot="1" x14ac:dyDescent="0.3">
      <c r="A33" s="34">
        <v>40777</v>
      </c>
      <c r="B33" s="32">
        <v>2396.88</v>
      </c>
      <c r="C33" s="32">
        <v>2486.04</v>
      </c>
      <c r="D33" s="32">
        <v>2337.2800000000002</v>
      </c>
      <c r="E33" s="32">
        <v>2479.85</v>
      </c>
      <c r="F33" s="33">
        <v>1926900000</v>
      </c>
      <c r="G33" s="32">
        <v>2479.85</v>
      </c>
      <c r="K33" s="45">
        <f>M31-M30</f>
        <v>301.97000000000025</v>
      </c>
      <c r="L33" s="18"/>
      <c r="M33" s="35">
        <f>K33/M30</f>
        <v>0.1082484944078005</v>
      </c>
    </row>
    <row r="34" spans="1:13" x14ac:dyDescent="0.25">
      <c r="A34" s="34">
        <v>40770</v>
      </c>
      <c r="B34" s="32">
        <v>2522.04</v>
      </c>
      <c r="C34" s="32">
        <v>2555.1999999999998</v>
      </c>
      <c r="D34" s="32">
        <v>2338.66</v>
      </c>
      <c r="E34" s="32">
        <v>2341.84</v>
      </c>
      <c r="F34" s="33">
        <v>2218884000</v>
      </c>
      <c r="G34" s="32">
        <v>2341.84</v>
      </c>
    </row>
    <row r="35" spans="1:13" x14ac:dyDescent="0.25">
      <c r="A35" s="34">
        <v>40763</v>
      </c>
      <c r="B35" s="32">
        <v>2447.3000000000002</v>
      </c>
      <c r="C35" s="32">
        <v>2524.09</v>
      </c>
      <c r="D35" s="32">
        <v>2331.65</v>
      </c>
      <c r="E35" s="32">
        <v>2507.98</v>
      </c>
      <c r="F35" s="33">
        <v>3310932000</v>
      </c>
      <c r="G35" s="32">
        <v>2507.98</v>
      </c>
    </row>
    <row r="36" spans="1:13" x14ac:dyDescent="0.25">
      <c r="A36" s="34">
        <v>40756</v>
      </c>
      <c r="B36" s="32">
        <v>2791.45</v>
      </c>
      <c r="C36" s="32">
        <v>2796.24</v>
      </c>
      <c r="D36" s="32">
        <v>2464.87</v>
      </c>
      <c r="E36" s="32">
        <v>2532.41</v>
      </c>
      <c r="F36" s="33">
        <v>2842298000</v>
      </c>
      <c r="G36" s="32">
        <v>2532.41</v>
      </c>
    </row>
    <row r="37" spans="1:13" x14ac:dyDescent="0.25">
      <c r="A37" s="34">
        <v>40749</v>
      </c>
      <c r="B37" s="32">
        <v>2832.11</v>
      </c>
      <c r="C37" s="32">
        <v>2859.4</v>
      </c>
      <c r="D37" s="32">
        <v>2724.99</v>
      </c>
      <c r="E37" s="32">
        <v>2756.38</v>
      </c>
      <c r="F37" s="33">
        <v>2017784000</v>
      </c>
      <c r="G37" s="32">
        <v>2756.38</v>
      </c>
    </row>
    <row r="38" spans="1:13" x14ac:dyDescent="0.25">
      <c r="A38" s="34">
        <v>40742</v>
      </c>
      <c r="B38" s="32">
        <v>2777.61</v>
      </c>
      <c r="C38" s="32">
        <v>2862.72</v>
      </c>
      <c r="D38" s="32">
        <v>2743.79</v>
      </c>
      <c r="E38" s="32">
        <v>2858.83</v>
      </c>
      <c r="F38" s="33">
        <v>1889604000</v>
      </c>
      <c r="G38" s="32">
        <v>2858.83</v>
      </c>
    </row>
    <row r="39" spans="1:13" x14ac:dyDescent="0.25">
      <c r="A39" s="34">
        <v>40735</v>
      </c>
      <c r="B39" s="32">
        <v>2828.1</v>
      </c>
      <c r="C39" s="32">
        <v>2841.12</v>
      </c>
      <c r="D39" s="32">
        <v>2755.9</v>
      </c>
      <c r="E39" s="32">
        <v>2789.8</v>
      </c>
      <c r="F39" s="33">
        <v>1883544000</v>
      </c>
      <c r="G39" s="32">
        <v>2789.8</v>
      </c>
    </row>
    <row r="40" spans="1:13" x14ac:dyDescent="0.25">
      <c r="A40" s="34">
        <v>40729</v>
      </c>
      <c r="B40" s="32">
        <v>2817.87</v>
      </c>
      <c r="C40" s="32">
        <v>2878.94</v>
      </c>
      <c r="D40" s="32">
        <v>2810</v>
      </c>
      <c r="E40" s="32">
        <v>2859.81</v>
      </c>
      <c r="F40" s="33">
        <v>1670485000</v>
      </c>
      <c r="G40" s="32">
        <v>2859.81</v>
      </c>
    </row>
    <row r="41" spans="1:13" x14ac:dyDescent="0.25">
      <c r="A41" s="34">
        <v>40721</v>
      </c>
      <c r="B41" s="32">
        <v>2653.07</v>
      </c>
      <c r="C41" s="32">
        <v>2818.19</v>
      </c>
      <c r="D41" s="32">
        <v>2647.55</v>
      </c>
      <c r="E41" s="32">
        <v>2816.03</v>
      </c>
      <c r="F41" s="33">
        <v>1740666000</v>
      </c>
      <c r="G41" s="32">
        <v>2816.03</v>
      </c>
    </row>
    <row r="42" spans="1:13" x14ac:dyDescent="0.25">
      <c r="A42" s="34">
        <v>40714</v>
      </c>
      <c r="B42" s="32">
        <v>2608.0500000000002</v>
      </c>
      <c r="C42" s="32">
        <v>2693.23</v>
      </c>
      <c r="D42" s="32">
        <v>2607.7399999999998</v>
      </c>
      <c r="E42" s="32">
        <v>2652.89</v>
      </c>
      <c r="F42" s="33">
        <v>2005806000</v>
      </c>
      <c r="G42" s="32">
        <v>2652.89</v>
      </c>
    </row>
    <row r="43" spans="1:13" x14ac:dyDescent="0.25">
      <c r="A43" s="34">
        <v>40707</v>
      </c>
      <c r="B43" s="32">
        <v>2649.3</v>
      </c>
      <c r="C43" s="32">
        <v>2685.65</v>
      </c>
      <c r="D43" s="32">
        <v>2599.86</v>
      </c>
      <c r="E43" s="32">
        <v>2616.48</v>
      </c>
      <c r="F43" s="33">
        <v>1976544000</v>
      </c>
      <c r="G43" s="32">
        <v>2616.48</v>
      </c>
    </row>
    <row r="44" spans="1:13" x14ac:dyDescent="0.25">
      <c r="A44" s="34">
        <v>40700</v>
      </c>
      <c r="B44" s="32">
        <v>2728.31</v>
      </c>
      <c r="C44" s="32">
        <v>2736.66</v>
      </c>
      <c r="D44" s="32">
        <v>2641.64</v>
      </c>
      <c r="E44" s="32">
        <v>2643.73</v>
      </c>
      <c r="F44" s="33">
        <v>1898346000</v>
      </c>
      <c r="G44" s="32">
        <v>2643.73</v>
      </c>
    </row>
    <row r="45" spans="1:13" x14ac:dyDescent="0.25">
      <c r="A45" s="34">
        <v>40694</v>
      </c>
      <c r="B45" s="32">
        <v>2824.25</v>
      </c>
      <c r="C45" s="32">
        <v>2835.34</v>
      </c>
      <c r="D45" s="32">
        <v>2730.63</v>
      </c>
      <c r="E45" s="32">
        <v>2732.78</v>
      </c>
      <c r="F45" s="33">
        <v>2140092500</v>
      </c>
      <c r="G45" s="32">
        <v>2732.78</v>
      </c>
    </row>
    <row r="46" spans="1:13" x14ac:dyDescent="0.25">
      <c r="A46" s="34">
        <v>40686</v>
      </c>
      <c r="B46" s="32">
        <v>2761.96</v>
      </c>
      <c r="C46" s="32">
        <v>2801.15</v>
      </c>
      <c r="D46" s="32">
        <v>2739.85</v>
      </c>
      <c r="E46" s="32">
        <v>2796.86</v>
      </c>
      <c r="F46" s="33">
        <v>1822256000</v>
      </c>
      <c r="G46" s="32">
        <v>2796.86</v>
      </c>
    </row>
    <row r="47" spans="1:13" x14ac:dyDescent="0.25">
      <c r="A47" s="34">
        <v>40679</v>
      </c>
      <c r="B47" s="32">
        <v>2815.9</v>
      </c>
      <c r="C47" s="32">
        <v>2828.41</v>
      </c>
      <c r="D47" s="32">
        <v>2759.29</v>
      </c>
      <c r="E47" s="32">
        <v>2803.32</v>
      </c>
      <c r="F47" s="33">
        <v>1939028000</v>
      </c>
      <c r="G47" s="32">
        <v>2803.32</v>
      </c>
    </row>
    <row r="48" spans="1:13" x14ac:dyDescent="0.25">
      <c r="A48" s="34">
        <v>40672</v>
      </c>
      <c r="B48" s="32">
        <v>2828.24</v>
      </c>
      <c r="C48" s="32">
        <v>2874.61</v>
      </c>
      <c r="D48" s="32">
        <v>2819.37</v>
      </c>
      <c r="E48" s="32">
        <v>2828.47</v>
      </c>
      <c r="F48" s="33">
        <v>2010516000</v>
      </c>
      <c r="G48" s="32">
        <v>2828.47</v>
      </c>
    </row>
    <row r="49" spans="1:7" x14ac:dyDescent="0.25">
      <c r="A49" s="34">
        <v>40665</v>
      </c>
      <c r="B49" s="32">
        <v>2881.28</v>
      </c>
      <c r="C49" s="32">
        <v>2887.75</v>
      </c>
      <c r="D49" s="32">
        <v>2804.82</v>
      </c>
      <c r="E49" s="32">
        <v>2827.56</v>
      </c>
      <c r="F49" s="33">
        <v>2151604000</v>
      </c>
      <c r="G49" s="32">
        <v>2827.56</v>
      </c>
    </row>
    <row r="50" spans="1:7" x14ac:dyDescent="0.25">
      <c r="A50" s="34">
        <v>40658</v>
      </c>
      <c r="B50" s="32">
        <v>2820.28</v>
      </c>
      <c r="C50" s="32">
        <v>2876.83</v>
      </c>
      <c r="D50" s="32">
        <v>2813.2</v>
      </c>
      <c r="E50" s="32">
        <v>2873.54</v>
      </c>
      <c r="F50" s="33">
        <v>2009800000</v>
      </c>
      <c r="G50" s="32">
        <v>2873.54</v>
      </c>
    </row>
    <row r="51" spans="1:7" x14ac:dyDescent="0.25">
      <c r="A51" s="34">
        <v>40651</v>
      </c>
      <c r="B51" s="32">
        <v>2731.22</v>
      </c>
      <c r="C51" s="32">
        <v>2820.77</v>
      </c>
      <c r="D51" s="32">
        <v>2706.5</v>
      </c>
      <c r="E51" s="32">
        <v>2820.16</v>
      </c>
      <c r="F51" s="33">
        <v>1912785000</v>
      </c>
      <c r="G51" s="32">
        <v>2820.16</v>
      </c>
    </row>
    <row r="52" spans="1:7" x14ac:dyDescent="0.25">
      <c r="A52" s="34">
        <v>40644</v>
      </c>
      <c r="B52" s="32">
        <v>2789.49</v>
      </c>
      <c r="C52" s="32">
        <v>2792.95</v>
      </c>
      <c r="D52" s="32">
        <v>2733.68</v>
      </c>
      <c r="E52" s="32">
        <v>2764.65</v>
      </c>
      <c r="F52" s="33">
        <v>1823888000</v>
      </c>
      <c r="G52" s="32">
        <v>2764.65</v>
      </c>
    </row>
    <row r="53" spans="1:7" x14ac:dyDescent="0.25">
      <c r="A53" s="34">
        <v>40637</v>
      </c>
      <c r="B53" s="32">
        <v>2796.26</v>
      </c>
      <c r="C53" s="32">
        <v>2815.55</v>
      </c>
      <c r="D53" s="32">
        <v>2771.42</v>
      </c>
      <c r="E53" s="32">
        <v>2780.42</v>
      </c>
      <c r="F53" s="33">
        <v>1822980000</v>
      </c>
      <c r="G53" s="32">
        <v>2780.42</v>
      </c>
    </row>
    <row r="54" spans="1:7" x14ac:dyDescent="0.25">
      <c r="A54" s="34">
        <v>40633</v>
      </c>
      <c r="B54" s="32">
        <v>2774.23</v>
      </c>
      <c r="C54" s="32">
        <v>2802.63</v>
      </c>
      <c r="D54" s="32">
        <v>2769.52</v>
      </c>
      <c r="E54" s="32">
        <v>2789.6</v>
      </c>
      <c r="F54" s="33">
        <v>1993270000</v>
      </c>
      <c r="G54" s="32">
        <v>2789.6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K33" sqref="K33"/>
    </sheetView>
  </sheetViews>
  <sheetFormatPr baseColWidth="10" defaultRowHeight="15" x14ac:dyDescent="0.25"/>
  <cols>
    <col min="6" max="6" width="13.140625" bestFit="1" customWidth="1"/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5854.9</v>
      </c>
      <c r="C2" s="32">
        <v>5941.9</v>
      </c>
      <c r="D2" s="32">
        <v>5726.5</v>
      </c>
      <c r="E2" s="32">
        <v>5768.5</v>
      </c>
      <c r="F2" s="33">
        <v>997423600</v>
      </c>
      <c r="G2" s="32">
        <v>5768.5</v>
      </c>
    </row>
    <row r="3" spans="1:7" x14ac:dyDescent="0.25">
      <c r="A3" s="34">
        <v>40987</v>
      </c>
      <c r="B3" s="32">
        <v>5965.6</v>
      </c>
      <c r="C3" s="32">
        <v>5968.9</v>
      </c>
      <c r="D3" s="32">
        <v>5801.7</v>
      </c>
      <c r="E3" s="32">
        <v>5854.9</v>
      </c>
      <c r="F3" s="33">
        <v>913738800</v>
      </c>
      <c r="G3" s="32">
        <v>5854.9</v>
      </c>
    </row>
    <row r="4" spans="1:7" x14ac:dyDescent="0.25">
      <c r="A4" s="34">
        <v>40980</v>
      </c>
      <c r="B4" s="32">
        <v>5887.5</v>
      </c>
      <c r="C4" s="32">
        <v>5989.1</v>
      </c>
      <c r="D4" s="32">
        <v>5860.4</v>
      </c>
      <c r="E4" s="32">
        <v>5965.6</v>
      </c>
      <c r="F4" s="33">
        <v>1120484400</v>
      </c>
      <c r="G4" s="32">
        <v>5965.6</v>
      </c>
    </row>
    <row r="5" spans="1:7" x14ac:dyDescent="0.25">
      <c r="A5" s="34">
        <v>40973</v>
      </c>
      <c r="B5" s="32">
        <v>5911.1</v>
      </c>
      <c r="C5" s="32">
        <v>5911.1</v>
      </c>
      <c r="D5" s="32">
        <v>5755.7</v>
      </c>
      <c r="E5" s="32">
        <v>5887.5</v>
      </c>
      <c r="F5" s="33">
        <v>882124000</v>
      </c>
      <c r="G5" s="32">
        <v>5887.5</v>
      </c>
    </row>
    <row r="6" spans="1:7" x14ac:dyDescent="0.25">
      <c r="A6" s="34">
        <v>40966</v>
      </c>
      <c r="B6" s="32">
        <v>5935.1</v>
      </c>
      <c r="C6" s="32">
        <v>5944.8</v>
      </c>
      <c r="D6" s="32">
        <v>5858.9</v>
      </c>
      <c r="E6" s="32">
        <v>5911.1</v>
      </c>
      <c r="F6" s="33">
        <v>927409700</v>
      </c>
      <c r="G6" s="32">
        <v>5911.1</v>
      </c>
    </row>
    <row r="7" spans="1:7" x14ac:dyDescent="0.25">
      <c r="A7" s="34">
        <v>40959</v>
      </c>
      <c r="B7" s="32">
        <v>5905.1</v>
      </c>
      <c r="C7" s="32">
        <v>5964</v>
      </c>
      <c r="D7" s="32">
        <v>5894.6</v>
      </c>
      <c r="E7" s="32">
        <v>5935.1</v>
      </c>
      <c r="F7" s="33">
        <v>905715100</v>
      </c>
      <c r="G7" s="32">
        <v>5935.1</v>
      </c>
    </row>
    <row r="8" spans="1:7" x14ac:dyDescent="0.25">
      <c r="A8" s="34">
        <v>40952</v>
      </c>
      <c r="B8" s="32">
        <v>5852.4</v>
      </c>
      <c r="C8" s="32">
        <v>5923.8</v>
      </c>
      <c r="D8" s="32">
        <v>5829.4</v>
      </c>
      <c r="E8" s="32">
        <v>5905.1</v>
      </c>
      <c r="F8" s="33">
        <v>826230300</v>
      </c>
      <c r="G8" s="32">
        <v>5905.1</v>
      </c>
    </row>
    <row r="9" spans="1:7" x14ac:dyDescent="0.25">
      <c r="A9" s="34">
        <v>40945</v>
      </c>
      <c r="B9" s="32">
        <v>5901.1</v>
      </c>
      <c r="C9" s="32">
        <v>5916.3</v>
      </c>
      <c r="D9" s="32">
        <v>5839.9</v>
      </c>
      <c r="E9" s="32">
        <v>5852.4</v>
      </c>
      <c r="F9" s="33">
        <v>869065000</v>
      </c>
      <c r="G9" s="32">
        <v>5852.4</v>
      </c>
    </row>
    <row r="10" spans="1:7" x14ac:dyDescent="0.25">
      <c r="A10" s="34">
        <v>40938</v>
      </c>
      <c r="B10" s="32">
        <v>5733.5</v>
      </c>
      <c r="C10" s="32">
        <v>5901.1</v>
      </c>
      <c r="D10" s="32">
        <v>5651.6</v>
      </c>
      <c r="E10" s="32">
        <v>5901.1</v>
      </c>
      <c r="F10" s="33">
        <v>982885700</v>
      </c>
      <c r="G10" s="32">
        <v>5901.1</v>
      </c>
    </row>
    <row r="11" spans="1:7" x14ac:dyDescent="0.25">
      <c r="A11" s="34">
        <v>40931</v>
      </c>
      <c r="B11" s="32">
        <v>5728.5</v>
      </c>
      <c r="C11" s="32">
        <v>5806.2</v>
      </c>
      <c r="D11" s="32">
        <v>5694</v>
      </c>
      <c r="E11" s="32">
        <v>5733.5</v>
      </c>
      <c r="F11" s="33">
        <v>863605800</v>
      </c>
      <c r="G11" s="32">
        <v>5733.5</v>
      </c>
    </row>
    <row r="12" spans="1:7" x14ac:dyDescent="0.25">
      <c r="A12" s="34">
        <v>40924</v>
      </c>
      <c r="B12" s="32">
        <v>5636.6</v>
      </c>
      <c r="C12" s="32">
        <v>5749.8</v>
      </c>
      <c r="D12" s="32">
        <v>5609.9</v>
      </c>
      <c r="E12" s="32">
        <v>5728.5</v>
      </c>
      <c r="F12" s="33">
        <v>1083387900</v>
      </c>
      <c r="G12" s="32">
        <v>5728.5</v>
      </c>
    </row>
    <row r="13" spans="1:7" x14ac:dyDescent="0.25">
      <c r="A13" s="34">
        <v>40917</v>
      </c>
      <c r="B13" s="32">
        <v>5649.7</v>
      </c>
      <c r="C13" s="32">
        <v>5711.9</v>
      </c>
      <c r="D13" s="32">
        <v>5583.5</v>
      </c>
      <c r="E13" s="32">
        <v>5636.6</v>
      </c>
      <c r="F13" s="33">
        <v>1050132600</v>
      </c>
      <c r="G13" s="32">
        <v>5636.6</v>
      </c>
    </row>
    <row r="14" spans="1:7" x14ac:dyDescent="0.25">
      <c r="A14" s="34">
        <v>40911</v>
      </c>
      <c r="B14" s="32">
        <v>5572.3</v>
      </c>
      <c r="C14" s="32">
        <v>5719.8</v>
      </c>
      <c r="D14" s="32">
        <v>5572.3</v>
      </c>
      <c r="E14" s="32">
        <v>5649.7</v>
      </c>
      <c r="F14" s="33">
        <v>744941100</v>
      </c>
      <c r="G14" s="32">
        <v>5649.7</v>
      </c>
    </row>
    <row r="15" spans="1:7" x14ac:dyDescent="0.25">
      <c r="A15" s="34">
        <v>40905</v>
      </c>
      <c r="B15" s="32">
        <v>5512.7</v>
      </c>
      <c r="C15" s="32">
        <v>5588.4</v>
      </c>
      <c r="D15" s="32">
        <v>5491</v>
      </c>
      <c r="E15" s="32">
        <v>5572.3</v>
      </c>
      <c r="F15" s="33">
        <v>321466400</v>
      </c>
      <c r="G15" s="32">
        <v>5572.3</v>
      </c>
    </row>
    <row r="16" spans="1:7" x14ac:dyDescent="0.25">
      <c r="A16" s="34">
        <v>40896</v>
      </c>
      <c r="B16" s="32">
        <v>5387.3</v>
      </c>
      <c r="C16" s="32">
        <v>5516.6</v>
      </c>
      <c r="D16" s="32">
        <v>5328.7</v>
      </c>
      <c r="E16" s="32">
        <v>5512.7</v>
      </c>
      <c r="F16" s="33">
        <v>607558500</v>
      </c>
      <c r="G16" s="32">
        <v>5512.7</v>
      </c>
    </row>
    <row r="17" spans="1:15" x14ac:dyDescent="0.25">
      <c r="A17" s="34">
        <v>40889</v>
      </c>
      <c r="B17" s="32">
        <v>5529.2</v>
      </c>
      <c r="C17" s="32">
        <v>5529.2</v>
      </c>
      <c r="D17" s="32">
        <v>5366.8</v>
      </c>
      <c r="E17" s="32">
        <v>5387.3</v>
      </c>
      <c r="F17" s="33">
        <v>902239900</v>
      </c>
      <c r="G17" s="32">
        <v>5387.3</v>
      </c>
    </row>
    <row r="18" spans="1:15" x14ac:dyDescent="0.25">
      <c r="A18" s="34">
        <v>40882</v>
      </c>
      <c r="B18" s="32">
        <v>5552.3</v>
      </c>
      <c r="C18" s="32">
        <v>5631.9</v>
      </c>
      <c r="D18" s="32">
        <v>5440.9</v>
      </c>
      <c r="E18" s="32">
        <v>5529.2</v>
      </c>
      <c r="F18" s="33">
        <v>887892000</v>
      </c>
      <c r="G18" s="32">
        <v>5529.2</v>
      </c>
    </row>
    <row r="19" spans="1:15" x14ac:dyDescent="0.25">
      <c r="A19" s="34">
        <v>40875</v>
      </c>
      <c r="B19" s="32">
        <v>5164.6000000000004</v>
      </c>
      <c r="C19" s="32">
        <v>5595.5</v>
      </c>
      <c r="D19" s="32">
        <v>5164.6000000000004</v>
      </c>
      <c r="E19" s="32">
        <v>5552.3</v>
      </c>
      <c r="F19" s="33">
        <v>1053717600</v>
      </c>
      <c r="G19" s="32">
        <v>5552.3</v>
      </c>
    </row>
    <row r="20" spans="1:15" x14ac:dyDescent="0.25">
      <c r="A20" s="34">
        <v>40868</v>
      </c>
      <c r="B20" s="32">
        <v>5362.9</v>
      </c>
      <c r="C20" s="32">
        <v>5362.9</v>
      </c>
      <c r="D20" s="32">
        <v>5075.2</v>
      </c>
      <c r="E20" s="32">
        <v>5164.6000000000004</v>
      </c>
      <c r="F20" s="33">
        <v>894182800</v>
      </c>
      <c r="G20" s="32">
        <v>5164.6000000000004</v>
      </c>
    </row>
    <row r="21" spans="1:15" x14ac:dyDescent="0.25">
      <c r="A21" s="34">
        <v>40861</v>
      </c>
      <c r="B21" s="32">
        <v>5545.4</v>
      </c>
      <c r="C21" s="32">
        <v>5575.2</v>
      </c>
      <c r="D21" s="32">
        <v>5347.9</v>
      </c>
      <c r="E21" s="32">
        <v>5362.9</v>
      </c>
      <c r="F21" s="33">
        <v>871339100</v>
      </c>
      <c r="G21" s="32">
        <v>5362.9</v>
      </c>
    </row>
    <row r="22" spans="1:15" x14ac:dyDescent="0.25">
      <c r="A22" s="34">
        <v>40854</v>
      </c>
      <c r="B22" s="32">
        <v>5527.2</v>
      </c>
      <c r="C22" s="32">
        <v>5616</v>
      </c>
      <c r="D22" s="32">
        <v>5360.2</v>
      </c>
      <c r="E22" s="32">
        <v>5545.4</v>
      </c>
      <c r="F22" s="33">
        <v>842271200</v>
      </c>
      <c r="G22" s="32">
        <v>5545.4</v>
      </c>
    </row>
    <row r="23" spans="1:15" x14ac:dyDescent="0.25">
      <c r="A23" s="34">
        <v>40847</v>
      </c>
      <c r="B23" s="32">
        <v>5702.2</v>
      </c>
      <c r="C23" s="32">
        <v>5702.2</v>
      </c>
      <c r="D23" s="32">
        <v>5338.4</v>
      </c>
      <c r="E23" s="32">
        <v>5527.2</v>
      </c>
      <c r="F23" s="33">
        <v>1176840500</v>
      </c>
      <c r="G23" s="32">
        <v>5527.2</v>
      </c>
    </row>
    <row r="24" spans="1:15" x14ac:dyDescent="0.25">
      <c r="A24" s="34">
        <v>40840</v>
      </c>
      <c r="B24" s="32">
        <v>5488.6</v>
      </c>
      <c r="C24" s="32">
        <v>5747.3</v>
      </c>
      <c r="D24" s="32">
        <v>5465.5</v>
      </c>
      <c r="E24" s="32">
        <v>5702.2</v>
      </c>
      <c r="F24" s="33">
        <v>923178400</v>
      </c>
      <c r="G24" s="32">
        <v>5702.2</v>
      </c>
    </row>
    <row r="25" spans="1:15" x14ac:dyDescent="0.25">
      <c r="A25" s="34">
        <v>40833</v>
      </c>
      <c r="B25" s="32">
        <v>5466.4</v>
      </c>
      <c r="C25" s="32">
        <v>5543.7</v>
      </c>
      <c r="D25" s="32">
        <v>5348.6</v>
      </c>
      <c r="E25" s="32">
        <v>5488.6</v>
      </c>
      <c r="F25" s="33">
        <v>745138400</v>
      </c>
      <c r="G25" s="32">
        <v>5488.6</v>
      </c>
    </row>
    <row r="26" spans="1:15" x14ac:dyDescent="0.25">
      <c r="A26" s="34">
        <v>40826</v>
      </c>
      <c r="B26" s="32">
        <v>5303.4</v>
      </c>
      <c r="C26" s="32">
        <v>5501.4</v>
      </c>
      <c r="D26" s="32">
        <v>5303.4</v>
      </c>
      <c r="E26" s="32">
        <v>5466.4</v>
      </c>
      <c r="F26" s="33">
        <v>734238400</v>
      </c>
      <c r="G26" s="32">
        <v>5466.4</v>
      </c>
    </row>
    <row r="27" spans="1:15" x14ac:dyDescent="0.25">
      <c r="A27" s="34">
        <v>40819</v>
      </c>
      <c r="B27" s="32">
        <v>5128.5</v>
      </c>
      <c r="C27" s="32">
        <v>5370.9</v>
      </c>
      <c r="D27" s="32">
        <v>4868.6000000000004</v>
      </c>
      <c r="E27" s="32">
        <v>5303.4</v>
      </c>
      <c r="F27" s="33">
        <v>977657900</v>
      </c>
      <c r="G27" s="32">
        <v>5303.4</v>
      </c>
    </row>
    <row r="28" spans="1:15" ht="15.75" thickBot="1" x14ac:dyDescent="0.3">
      <c r="A28" s="34">
        <v>40812</v>
      </c>
      <c r="B28" s="32">
        <v>5066.8</v>
      </c>
      <c r="C28" s="32">
        <v>5314.3</v>
      </c>
      <c r="D28" s="32">
        <v>4974</v>
      </c>
      <c r="E28" s="32">
        <v>5128.5</v>
      </c>
      <c r="F28" s="33">
        <v>871318000</v>
      </c>
      <c r="G28" s="32">
        <v>5128.5</v>
      </c>
    </row>
    <row r="29" spans="1:15" x14ac:dyDescent="0.25">
      <c r="A29" s="34">
        <v>40805</v>
      </c>
      <c r="B29" s="32">
        <v>5368.4</v>
      </c>
      <c r="C29" s="32">
        <v>5377.4</v>
      </c>
      <c r="D29" s="32">
        <v>4928.1000000000004</v>
      </c>
      <c r="E29" s="32">
        <v>5066.8</v>
      </c>
      <c r="F29" s="33">
        <v>881592800</v>
      </c>
      <c r="G29" s="32">
        <v>5066.8</v>
      </c>
      <c r="K29" s="30" t="s">
        <v>17</v>
      </c>
      <c r="L29" s="39"/>
      <c r="M29" s="31"/>
      <c r="O29" s="38" t="s">
        <v>28</v>
      </c>
    </row>
    <row r="30" spans="1:15" x14ac:dyDescent="0.25">
      <c r="A30" s="34">
        <v>40798</v>
      </c>
      <c r="B30" s="32">
        <v>5214.6000000000004</v>
      </c>
      <c r="C30" s="32">
        <v>5406.1</v>
      </c>
      <c r="D30" s="32">
        <v>5059.2</v>
      </c>
      <c r="E30" s="32">
        <v>5368.4</v>
      </c>
      <c r="F30" s="33">
        <v>1120255100</v>
      </c>
      <c r="G30" s="32">
        <v>5368.4</v>
      </c>
      <c r="K30" s="24" t="s">
        <v>0</v>
      </c>
      <c r="L30" s="25"/>
      <c r="M30" s="43">
        <f>G54</f>
        <v>6009.9</v>
      </c>
    </row>
    <row r="31" spans="1:15" x14ac:dyDescent="0.25">
      <c r="A31" s="34">
        <v>40791</v>
      </c>
      <c r="B31" s="32">
        <v>5292</v>
      </c>
      <c r="C31" s="32">
        <v>5369.8</v>
      </c>
      <c r="D31" s="32">
        <v>5086.8</v>
      </c>
      <c r="E31" s="32">
        <v>5214.6000000000004</v>
      </c>
      <c r="F31" s="33">
        <v>909046500</v>
      </c>
      <c r="G31" s="32">
        <v>5214.6000000000004</v>
      </c>
      <c r="K31" s="24" t="s">
        <v>1</v>
      </c>
      <c r="L31" s="25"/>
      <c r="M31" s="43">
        <f>G2</f>
        <v>5768.5</v>
      </c>
    </row>
    <row r="32" spans="1:15" ht="15.75" thickBot="1" x14ac:dyDescent="0.3">
      <c r="A32" s="34">
        <v>40785</v>
      </c>
      <c r="B32" s="32">
        <v>5129.8999999999996</v>
      </c>
      <c r="C32" s="32">
        <v>5449.7</v>
      </c>
      <c r="D32" s="32">
        <v>5129.8999999999996</v>
      </c>
      <c r="E32" s="32">
        <v>5292</v>
      </c>
      <c r="F32" s="33">
        <v>972858500</v>
      </c>
      <c r="G32" s="32">
        <v>5292</v>
      </c>
      <c r="K32" s="24"/>
      <c r="L32" s="25"/>
      <c r="M32" s="26"/>
    </row>
    <row r="33" spans="1:13" ht="15.75" thickBot="1" x14ac:dyDescent="0.3">
      <c r="A33" s="34">
        <v>40777</v>
      </c>
      <c r="B33" s="32">
        <v>5040.8</v>
      </c>
      <c r="C33" s="32">
        <v>5254.2</v>
      </c>
      <c r="D33" s="32">
        <v>4993.3</v>
      </c>
      <c r="E33" s="32">
        <v>5129.8999999999996</v>
      </c>
      <c r="F33" s="33">
        <v>967414000</v>
      </c>
      <c r="G33" s="32">
        <v>5129.8999999999996</v>
      </c>
      <c r="K33" s="45">
        <f>M31-M30</f>
        <v>-241.39999999999964</v>
      </c>
      <c r="L33" s="18"/>
      <c r="M33" s="35">
        <f>K33/M30</f>
        <v>-4.0167057688147829E-2</v>
      </c>
    </row>
    <row r="34" spans="1:13" x14ac:dyDescent="0.25">
      <c r="A34" s="34">
        <v>40770</v>
      </c>
      <c r="B34" s="32">
        <v>5320</v>
      </c>
      <c r="C34" s="32">
        <v>5377.2</v>
      </c>
      <c r="D34" s="32">
        <v>4929.5</v>
      </c>
      <c r="E34" s="32">
        <v>5040.8</v>
      </c>
      <c r="F34" s="33">
        <v>966648100</v>
      </c>
      <c r="G34" s="32">
        <v>5040.8</v>
      </c>
    </row>
    <row r="35" spans="1:13" x14ac:dyDescent="0.25">
      <c r="A35" s="34">
        <v>40763</v>
      </c>
      <c r="B35" s="32">
        <v>5247</v>
      </c>
      <c r="C35" s="32">
        <v>5320</v>
      </c>
      <c r="D35" s="32">
        <v>4791</v>
      </c>
      <c r="E35" s="32">
        <v>5320</v>
      </c>
      <c r="F35" s="33">
        <v>1548970400</v>
      </c>
      <c r="G35" s="32">
        <v>5320</v>
      </c>
    </row>
    <row r="36" spans="1:13" x14ac:dyDescent="0.25">
      <c r="A36" s="34">
        <v>40756</v>
      </c>
      <c r="B36" s="32">
        <v>5815.2</v>
      </c>
      <c r="C36" s="32">
        <v>5913.5</v>
      </c>
      <c r="D36" s="32">
        <v>5202.6000000000004</v>
      </c>
      <c r="E36" s="32">
        <v>5247</v>
      </c>
      <c r="F36" s="33">
        <v>1286238100</v>
      </c>
      <c r="G36" s="32">
        <v>5247</v>
      </c>
    </row>
    <row r="37" spans="1:13" x14ac:dyDescent="0.25">
      <c r="A37" s="34">
        <v>40749</v>
      </c>
      <c r="B37" s="32">
        <v>5935</v>
      </c>
      <c r="C37" s="32">
        <v>5951.3</v>
      </c>
      <c r="D37" s="32">
        <v>5772.4</v>
      </c>
      <c r="E37" s="32">
        <v>5815.2</v>
      </c>
      <c r="F37" s="33">
        <v>764706600</v>
      </c>
      <c r="G37" s="32">
        <v>5815.2</v>
      </c>
    </row>
    <row r="38" spans="1:13" x14ac:dyDescent="0.25">
      <c r="A38" s="34">
        <v>40742</v>
      </c>
      <c r="B38" s="32">
        <v>5843.7</v>
      </c>
      <c r="C38" s="32">
        <v>5966.8</v>
      </c>
      <c r="D38" s="32">
        <v>5752.8</v>
      </c>
      <c r="E38" s="32">
        <v>5935</v>
      </c>
      <c r="F38" s="33">
        <v>917334900</v>
      </c>
      <c r="G38" s="32">
        <v>5935</v>
      </c>
    </row>
    <row r="39" spans="1:13" x14ac:dyDescent="0.25">
      <c r="A39" s="34">
        <v>40735</v>
      </c>
      <c r="B39" s="32">
        <v>5990.6</v>
      </c>
      <c r="C39" s="32">
        <v>5998.6</v>
      </c>
      <c r="D39" s="32">
        <v>5793</v>
      </c>
      <c r="E39" s="32">
        <v>5843.7</v>
      </c>
      <c r="F39" s="33">
        <v>836309800</v>
      </c>
      <c r="G39" s="32">
        <v>5843.7</v>
      </c>
    </row>
    <row r="40" spans="1:13" x14ac:dyDescent="0.25">
      <c r="A40" s="34">
        <v>40728</v>
      </c>
      <c r="B40" s="32">
        <v>5989.8</v>
      </c>
      <c r="C40" s="32">
        <v>6084.1</v>
      </c>
      <c r="D40" s="32">
        <v>5973.8</v>
      </c>
      <c r="E40" s="32">
        <v>5990.6</v>
      </c>
      <c r="F40" s="33">
        <v>711841600</v>
      </c>
      <c r="G40" s="32">
        <v>5990.6</v>
      </c>
    </row>
    <row r="41" spans="1:13" x14ac:dyDescent="0.25">
      <c r="A41" s="34">
        <v>40721</v>
      </c>
      <c r="B41" s="32">
        <v>5697.7</v>
      </c>
      <c r="C41" s="32">
        <v>5999</v>
      </c>
      <c r="D41" s="32">
        <v>5679.6</v>
      </c>
      <c r="E41" s="32">
        <v>5989.8</v>
      </c>
      <c r="F41" s="33">
        <v>929666600</v>
      </c>
      <c r="G41" s="32">
        <v>5989.8</v>
      </c>
    </row>
    <row r="42" spans="1:13" x14ac:dyDescent="0.25">
      <c r="A42" s="34">
        <v>40714</v>
      </c>
      <c r="B42" s="32">
        <v>5714.9</v>
      </c>
      <c r="C42" s="32">
        <v>5789.1</v>
      </c>
      <c r="D42" s="32">
        <v>5647.2</v>
      </c>
      <c r="E42" s="32">
        <v>5697.7</v>
      </c>
      <c r="F42" s="33">
        <v>836112900</v>
      </c>
      <c r="G42" s="32">
        <v>5697.7</v>
      </c>
    </row>
    <row r="43" spans="1:13" x14ac:dyDescent="0.25">
      <c r="A43" s="34">
        <v>40707</v>
      </c>
      <c r="B43" s="32">
        <v>5765.8</v>
      </c>
      <c r="C43" s="32">
        <v>5822.6</v>
      </c>
      <c r="D43" s="32">
        <v>5644.4</v>
      </c>
      <c r="E43" s="32">
        <v>5714.9</v>
      </c>
      <c r="F43" s="33">
        <v>903494500</v>
      </c>
      <c r="G43" s="32">
        <v>5714.9</v>
      </c>
    </row>
    <row r="44" spans="1:13" x14ac:dyDescent="0.25">
      <c r="A44" s="34">
        <v>40700</v>
      </c>
      <c r="B44" s="32">
        <v>5855</v>
      </c>
      <c r="C44" s="32">
        <v>5890.6</v>
      </c>
      <c r="D44" s="32">
        <v>5758.3</v>
      </c>
      <c r="E44" s="32">
        <v>5765.8</v>
      </c>
      <c r="F44" s="33">
        <v>786608300</v>
      </c>
      <c r="G44" s="32">
        <v>5765.8</v>
      </c>
    </row>
    <row r="45" spans="1:13" x14ac:dyDescent="0.25">
      <c r="A45" s="34">
        <v>40694</v>
      </c>
      <c r="B45" s="32">
        <v>5938.9</v>
      </c>
      <c r="C45" s="32">
        <v>6010</v>
      </c>
      <c r="D45" s="32">
        <v>5802.7</v>
      </c>
      <c r="E45" s="32">
        <v>5855</v>
      </c>
      <c r="F45" s="33">
        <v>904951400</v>
      </c>
      <c r="G45" s="32">
        <v>5855</v>
      </c>
    </row>
    <row r="46" spans="1:13" x14ac:dyDescent="0.25">
      <c r="A46" s="34">
        <v>40686</v>
      </c>
      <c r="B46" s="32">
        <v>5948.5</v>
      </c>
      <c r="C46" s="32">
        <v>5951.4</v>
      </c>
      <c r="D46" s="32">
        <v>5810.5</v>
      </c>
      <c r="E46" s="32">
        <v>5938.9</v>
      </c>
      <c r="F46" s="33">
        <v>884713000</v>
      </c>
      <c r="G46" s="32">
        <v>5938.9</v>
      </c>
    </row>
    <row r="47" spans="1:13" x14ac:dyDescent="0.25">
      <c r="A47" s="34">
        <v>40679</v>
      </c>
      <c r="B47" s="32">
        <v>5925.9</v>
      </c>
      <c r="C47" s="32">
        <v>6017.6</v>
      </c>
      <c r="D47" s="32">
        <v>5860.6</v>
      </c>
      <c r="E47" s="32">
        <v>5948.5</v>
      </c>
      <c r="F47" s="33">
        <v>778732700</v>
      </c>
      <c r="G47" s="32">
        <v>5948.5</v>
      </c>
    </row>
    <row r="48" spans="1:13" x14ac:dyDescent="0.25">
      <c r="A48" s="34">
        <v>40672</v>
      </c>
      <c r="B48" s="32">
        <v>5976.8</v>
      </c>
      <c r="C48" s="32">
        <v>6040.2</v>
      </c>
      <c r="D48" s="32">
        <v>5882.4</v>
      </c>
      <c r="E48" s="32">
        <v>5925.9</v>
      </c>
      <c r="F48" s="33">
        <v>807136100</v>
      </c>
      <c r="G48" s="32">
        <v>5925.9</v>
      </c>
    </row>
    <row r="49" spans="1:7" x14ac:dyDescent="0.25">
      <c r="A49" s="34">
        <v>40666</v>
      </c>
      <c r="B49" s="32">
        <v>6069.9</v>
      </c>
      <c r="C49" s="32">
        <v>6103.7</v>
      </c>
      <c r="D49" s="32">
        <v>5871.6</v>
      </c>
      <c r="E49" s="32">
        <v>5976.8</v>
      </c>
      <c r="F49" s="33">
        <v>1143030200</v>
      </c>
      <c r="G49" s="32">
        <v>5976.8</v>
      </c>
    </row>
    <row r="50" spans="1:7" x14ac:dyDescent="0.25">
      <c r="A50" s="34">
        <v>40659</v>
      </c>
      <c r="B50" s="32">
        <v>6018.3</v>
      </c>
      <c r="C50" s="32">
        <v>6091.8</v>
      </c>
      <c r="D50" s="32">
        <v>6007</v>
      </c>
      <c r="E50" s="32">
        <v>6069.9</v>
      </c>
      <c r="F50" s="33">
        <v>667330300</v>
      </c>
      <c r="G50" s="32">
        <v>6069.9</v>
      </c>
    </row>
    <row r="51" spans="1:7" x14ac:dyDescent="0.25">
      <c r="A51" s="34">
        <v>40651</v>
      </c>
      <c r="B51" s="32">
        <v>5996</v>
      </c>
      <c r="C51" s="32">
        <v>6049.4</v>
      </c>
      <c r="D51" s="32">
        <v>5858.3</v>
      </c>
      <c r="E51" s="32">
        <v>6018.3</v>
      </c>
      <c r="F51" s="33">
        <v>735899100</v>
      </c>
      <c r="G51" s="32">
        <v>6018.3</v>
      </c>
    </row>
    <row r="52" spans="1:7" x14ac:dyDescent="0.25">
      <c r="A52" s="34">
        <v>40644</v>
      </c>
      <c r="B52" s="32">
        <v>6055.8</v>
      </c>
      <c r="C52" s="32">
        <v>6070.8</v>
      </c>
      <c r="D52" s="32">
        <v>5943.8</v>
      </c>
      <c r="E52" s="32">
        <v>5996</v>
      </c>
      <c r="F52" s="33">
        <v>712025400</v>
      </c>
      <c r="G52" s="32">
        <v>5996</v>
      </c>
    </row>
    <row r="53" spans="1:7" x14ac:dyDescent="0.25">
      <c r="A53" s="34">
        <v>40637</v>
      </c>
      <c r="B53" s="32">
        <v>6009.9</v>
      </c>
      <c r="C53" s="32">
        <v>6066.4</v>
      </c>
      <c r="D53" s="32">
        <v>5987.7</v>
      </c>
      <c r="E53" s="32">
        <v>6055.8</v>
      </c>
      <c r="F53" s="33">
        <v>705258600</v>
      </c>
      <c r="G53" s="32">
        <v>6055.8</v>
      </c>
    </row>
    <row r="54" spans="1:7" x14ac:dyDescent="0.25">
      <c r="A54" s="34">
        <v>40633</v>
      </c>
      <c r="B54" s="32">
        <v>5948.3</v>
      </c>
      <c r="C54" s="32">
        <v>6014.8</v>
      </c>
      <c r="D54" s="32">
        <v>5908.8</v>
      </c>
      <c r="E54" s="32">
        <v>6009.9</v>
      </c>
      <c r="F54" s="33">
        <v>977720700</v>
      </c>
      <c r="G54" s="32">
        <v>6009.9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N31" sqref="N31"/>
    </sheetView>
  </sheetViews>
  <sheetFormatPr baseColWidth="10" defaultRowHeight="15" x14ac:dyDescent="0.25"/>
  <cols>
    <col min="6" max="6" width="12" bestFit="1" customWidth="1"/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3495.76</v>
      </c>
      <c r="C2" s="32">
        <v>3535.6</v>
      </c>
      <c r="D2" s="32">
        <v>3374.69</v>
      </c>
      <c r="E2" s="32">
        <v>3423.81</v>
      </c>
      <c r="F2" s="33">
        <v>144488200</v>
      </c>
      <c r="G2" s="32">
        <v>3423.81</v>
      </c>
    </row>
    <row r="3" spans="1:7" x14ac:dyDescent="0.25">
      <c r="A3" s="34">
        <v>40987</v>
      </c>
      <c r="B3" s="32">
        <v>3581.48</v>
      </c>
      <c r="C3" s="32">
        <v>3581.48</v>
      </c>
      <c r="D3" s="32">
        <v>3432.56</v>
      </c>
      <c r="E3" s="32">
        <v>3476.18</v>
      </c>
      <c r="F3" s="33">
        <v>129699600</v>
      </c>
      <c r="G3" s="32">
        <v>3476.18</v>
      </c>
    </row>
    <row r="4" spans="1:7" x14ac:dyDescent="0.25">
      <c r="A4" s="34">
        <v>40980</v>
      </c>
      <c r="B4" s="32">
        <v>3473.37</v>
      </c>
      <c r="C4" s="32">
        <v>3600.48</v>
      </c>
      <c r="D4" s="32">
        <v>3467.61</v>
      </c>
      <c r="E4" s="32">
        <v>3594.83</v>
      </c>
      <c r="F4" s="33">
        <v>169721300</v>
      </c>
      <c r="G4" s="32">
        <v>3594.83</v>
      </c>
    </row>
    <row r="5" spans="1:7" x14ac:dyDescent="0.25">
      <c r="A5" s="34">
        <v>40973</v>
      </c>
      <c r="B5" s="32">
        <v>3485.51</v>
      </c>
      <c r="C5" s="32">
        <v>3507.52</v>
      </c>
      <c r="D5" s="32">
        <v>3362.56</v>
      </c>
      <c r="E5" s="32">
        <v>3487.48</v>
      </c>
      <c r="F5" s="33">
        <v>155715200</v>
      </c>
      <c r="G5" s="32">
        <v>3487.48</v>
      </c>
    </row>
    <row r="6" spans="1:7" x14ac:dyDescent="0.25">
      <c r="A6" s="34">
        <v>40966</v>
      </c>
      <c r="B6" s="32">
        <v>3452.01</v>
      </c>
      <c r="C6" s="32">
        <v>3514.15</v>
      </c>
      <c r="D6" s="32">
        <v>3412.17</v>
      </c>
      <c r="E6" s="32">
        <v>3501.17</v>
      </c>
      <c r="F6" s="33">
        <v>154883900</v>
      </c>
      <c r="G6" s="32">
        <v>3501.17</v>
      </c>
    </row>
    <row r="7" spans="1:7" x14ac:dyDescent="0.25">
      <c r="A7" s="34">
        <v>40959</v>
      </c>
      <c r="B7" s="32">
        <v>3463.56</v>
      </c>
      <c r="C7" s="32">
        <v>3478.03</v>
      </c>
      <c r="D7" s="32">
        <v>3425.02</v>
      </c>
      <c r="E7" s="32">
        <v>3467.03</v>
      </c>
      <c r="F7" s="33">
        <v>149988300</v>
      </c>
      <c r="G7" s="32">
        <v>3467.03</v>
      </c>
    </row>
    <row r="8" spans="1:7" x14ac:dyDescent="0.25">
      <c r="A8" s="34">
        <v>40952</v>
      </c>
      <c r="B8" s="32">
        <v>3406.86</v>
      </c>
      <c r="C8" s="32">
        <v>3450.76</v>
      </c>
      <c r="D8" s="32">
        <v>3352.63</v>
      </c>
      <c r="E8" s="32">
        <v>3439.62</v>
      </c>
      <c r="F8" s="33">
        <v>164783600</v>
      </c>
      <c r="G8" s="32">
        <v>3439.62</v>
      </c>
    </row>
    <row r="9" spans="1:7" x14ac:dyDescent="0.25">
      <c r="A9" s="34">
        <v>40945</v>
      </c>
      <c r="B9" s="32">
        <v>3412.32</v>
      </c>
      <c r="C9" s="32">
        <v>3449.24</v>
      </c>
      <c r="D9" s="32">
        <v>3365.48</v>
      </c>
      <c r="E9" s="32">
        <v>3373.14</v>
      </c>
      <c r="F9" s="33">
        <v>166403100</v>
      </c>
      <c r="G9" s="32">
        <v>3373.14</v>
      </c>
    </row>
    <row r="10" spans="1:7" x14ac:dyDescent="0.25">
      <c r="A10" s="34">
        <v>40938</v>
      </c>
      <c r="B10" s="32">
        <v>3295.98</v>
      </c>
      <c r="C10" s="32">
        <v>3427.92</v>
      </c>
      <c r="D10" s="32">
        <v>3264.02</v>
      </c>
      <c r="E10" s="32">
        <v>3427.92</v>
      </c>
      <c r="F10" s="33">
        <v>149118100</v>
      </c>
      <c r="G10" s="32">
        <v>3427.92</v>
      </c>
    </row>
    <row r="11" spans="1:7" x14ac:dyDescent="0.25">
      <c r="A11" s="34">
        <v>40931</v>
      </c>
      <c r="B11" s="32">
        <v>3325.42</v>
      </c>
      <c r="C11" s="32">
        <v>3368.66</v>
      </c>
      <c r="D11" s="32">
        <v>3285.63</v>
      </c>
      <c r="E11" s="32">
        <v>3318.76</v>
      </c>
      <c r="F11" s="33">
        <v>157318800</v>
      </c>
      <c r="G11" s="32">
        <v>3318.76</v>
      </c>
    </row>
    <row r="12" spans="1:7" x14ac:dyDescent="0.25">
      <c r="A12" s="34">
        <v>40924</v>
      </c>
      <c r="B12" s="32">
        <v>3174.33</v>
      </c>
      <c r="C12" s="32">
        <v>3336.62</v>
      </c>
      <c r="D12" s="32">
        <v>3163.68</v>
      </c>
      <c r="E12" s="32">
        <v>3321.5</v>
      </c>
      <c r="F12" s="33">
        <v>162709500</v>
      </c>
      <c r="G12" s="32">
        <v>3321.5</v>
      </c>
    </row>
    <row r="13" spans="1:7" x14ac:dyDescent="0.25">
      <c r="A13" s="34">
        <v>40917</v>
      </c>
      <c r="B13" s="32">
        <v>3143.95</v>
      </c>
      <c r="C13" s="32">
        <v>3253.29</v>
      </c>
      <c r="D13" s="32">
        <v>3114.45</v>
      </c>
      <c r="E13" s="32">
        <v>3196.49</v>
      </c>
      <c r="F13" s="33">
        <v>142190800</v>
      </c>
      <c r="G13" s="32">
        <v>3196.49</v>
      </c>
    </row>
    <row r="14" spans="1:7" x14ac:dyDescent="0.25">
      <c r="A14" s="34">
        <v>40910</v>
      </c>
      <c r="B14" s="32">
        <v>3158.24</v>
      </c>
      <c r="C14" s="32">
        <v>3246.74</v>
      </c>
      <c r="D14" s="32">
        <v>3122.63</v>
      </c>
      <c r="E14" s="32">
        <v>3137.36</v>
      </c>
      <c r="F14" s="33">
        <v>108099800</v>
      </c>
      <c r="G14" s="32">
        <v>3137.36</v>
      </c>
    </row>
    <row r="15" spans="1:7" x14ac:dyDescent="0.25">
      <c r="A15" s="34">
        <v>40904</v>
      </c>
      <c r="B15" s="32">
        <v>3111.14</v>
      </c>
      <c r="C15" s="32">
        <v>3159.81</v>
      </c>
      <c r="D15" s="32">
        <v>3064.69</v>
      </c>
      <c r="E15" s="32">
        <v>3159.81</v>
      </c>
      <c r="F15" s="33">
        <v>57437300</v>
      </c>
      <c r="G15" s="32">
        <v>3159.81</v>
      </c>
    </row>
    <row r="16" spans="1:7" x14ac:dyDescent="0.25">
      <c r="A16" s="34">
        <v>40896</v>
      </c>
      <c r="B16" s="32">
        <v>2942.34</v>
      </c>
      <c r="C16" s="32">
        <v>3121.39</v>
      </c>
      <c r="D16" s="32">
        <v>2941.4</v>
      </c>
      <c r="E16" s="32">
        <v>3102.09</v>
      </c>
      <c r="F16" s="33">
        <v>110012800</v>
      </c>
      <c r="G16" s="32">
        <v>3102.09</v>
      </c>
    </row>
    <row r="17" spans="1:15" x14ac:dyDescent="0.25">
      <c r="A17" s="34">
        <v>40889</v>
      </c>
      <c r="B17" s="32">
        <v>3150.84</v>
      </c>
      <c r="C17" s="32">
        <v>3163.7</v>
      </c>
      <c r="D17" s="32">
        <v>2969.4</v>
      </c>
      <c r="E17" s="32">
        <v>2972.3</v>
      </c>
      <c r="F17" s="33">
        <v>154788400</v>
      </c>
      <c r="G17" s="32">
        <v>2972.3</v>
      </c>
    </row>
    <row r="18" spans="1:15" x14ac:dyDescent="0.25">
      <c r="A18" s="34">
        <v>40882</v>
      </c>
      <c r="B18" s="32">
        <v>3206.67</v>
      </c>
      <c r="C18" s="32">
        <v>3244.89</v>
      </c>
      <c r="D18" s="32">
        <v>3064.63</v>
      </c>
      <c r="E18" s="32">
        <v>3172.35</v>
      </c>
      <c r="F18" s="33">
        <v>154398000</v>
      </c>
      <c r="G18" s="32">
        <v>3172.35</v>
      </c>
    </row>
    <row r="19" spans="1:15" x14ac:dyDescent="0.25">
      <c r="A19" s="34">
        <v>40875</v>
      </c>
      <c r="B19" s="32">
        <v>2897.48</v>
      </c>
      <c r="C19" s="32">
        <v>3201.06</v>
      </c>
      <c r="D19" s="32">
        <v>2890.76</v>
      </c>
      <c r="E19" s="32">
        <v>3164.95</v>
      </c>
      <c r="F19" s="33">
        <v>169760800</v>
      </c>
      <c r="G19" s="32">
        <v>3164.95</v>
      </c>
    </row>
    <row r="20" spans="1:15" x14ac:dyDescent="0.25">
      <c r="A20" s="34">
        <v>40868</v>
      </c>
      <c r="B20" s="32">
        <v>2981.79</v>
      </c>
      <c r="C20" s="32">
        <v>2981.79</v>
      </c>
      <c r="D20" s="32">
        <v>2793.22</v>
      </c>
      <c r="E20" s="32">
        <v>2856.97</v>
      </c>
      <c r="F20" s="33">
        <v>156795300</v>
      </c>
      <c r="G20" s="32">
        <v>2856.97</v>
      </c>
    </row>
    <row r="21" spans="1:15" x14ac:dyDescent="0.25">
      <c r="A21" s="34">
        <v>40861</v>
      </c>
      <c r="B21" s="32">
        <v>3169.43</v>
      </c>
      <c r="C21" s="32">
        <v>3174.32</v>
      </c>
      <c r="D21" s="32">
        <v>2979.6</v>
      </c>
      <c r="E21" s="32">
        <v>2997.01</v>
      </c>
      <c r="F21" s="33">
        <v>133968500</v>
      </c>
      <c r="G21" s="32">
        <v>2997.01</v>
      </c>
    </row>
    <row r="22" spans="1:15" x14ac:dyDescent="0.25">
      <c r="A22" s="34">
        <v>40854</v>
      </c>
      <c r="B22" s="32">
        <v>3087.98</v>
      </c>
      <c r="C22" s="32">
        <v>3193.62</v>
      </c>
      <c r="D22" s="32">
        <v>3008.73</v>
      </c>
      <c r="E22" s="32">
        <v>3149.38</v>
      </c>
      <c r="F22" s="33">
        <v>183852000</v>
      </c>
      <c r="G22" s="32">
        <v>3149.38</v>
      </c>
    </row>
    <row r="23" spans="1:15" x14ac:dyDescent="0.25">
      <c r="A23" s="34">
        <v>40847</v>
      </c>
      <c r="B23" s="32">
        <v>3302.78</v>
      </c>
      <c r="C23" s="32">
        <v>3310.3</v>
      </c>
      <c r="D23" s="32">
        <v>3029.44</v>
      </c>
      <c r="E23" s="32">
        <v>3123.55</v>
      </c>
      <c r="F23" s="33">
        <v>214390300</v>
      </c>
      <c r="G23" s="32">
        <v>3123.55</v>
      </c>
    </row>
    <row r="24" spans="1:15" x14ac:dyDescent="0.25">
      <c r="A24" s="34">
        <v>40840</v>
      </c>
      <c r="B24" s="32">
        <v>3190.71</v>
      </c>
      <c r="C24" s="32">
        <v>3411.22</v>
      </c>
      <c r="D24" s="32">
        <v>3146.11</v>
      </c>
      <c r="E24" s="32">
        <v>3348.63</v>
      </c>
      <c r="F24" s="33">
        <v>176610600</v>
      </c>
      <c r="G24" s="32">
        <v>3348.63</v>
      </c>
    </row>
    <row r="25" spans="1:15" x14ac:dyDescent="0.25">
      <c r="A25" s="34">
        <v>40833</v>
      </c>
      <c r="B25" s="32">
        <v>3241.97</v>
      </c>
      <c r="C25" s="32">
        <v>3266.57</v>
      </c>
      <c r="D25" s="32">
        <v>3082.12</v>
      </c>
      <c r="E25" s="32">
        <v>3171.34</v>
      </c>
      <c r="F25" s="33">
        <v>168698400</v>
      </c>
      <c r="G25" s="32">
        <v>3171.34</v>
      </c>
    </row>
    <row r="26" spans="1:15" x14ac:dyDescent="0.25">
      <c r="A26" s="34">
        <v>40826</v>
      </c>
      <c r="B26" s="32">
        <v>3121.41</v>
      </c>
      <c r="C26" s="32">
        <v>3251.62</v>
      </c>
      <c r="D26" s="32">
        <v>3094.17</v>
      </c>
      <c r="E26" s="32">
        <v>3217.89</v>
      </c>
      <c r="F26" s="33">
        <v>169089900</v>
      </c>
      <c r="G26" s="32">
        <v>3217.89</v>
      </c>
    </row>
    <row r="27" spans="1:15" x14ac:dyDescent="0.25">
      <c r="A27" s="34">
        <v>40819</v>
      </c>
      <c r="B27" s="32">
        <v>2913.07</v>
      </c>
      <c r="C27" s="32">
        <v>3126</v>
      </c>
      <c r="D27" s="32">
        <v>2808.22</v>
      </c>
      <c r="E27" s="32">
        <v>3095.56</v>
      </c>
      <c r="F27" s="33">
        <v>190374400</v>
      </c>
      <c r="G27" s="32">
        <v>3095.56</v>
      </c>
    </row>
    <row r="28" spans="1:15" ht="15.75" thickBot="1" x14ac:dyDescent="0.3">
      <c r="A28" s="34">
        <v>40812</v>
      </c>
      <c r="B28" s="32">
        <v>2754.82</v>
      </c>
      <c r="C28" s="32">
        <v>3060.43</v>
      </c>
      <c r="D28" s="32">
        <v>2753.27</v>
      </c>
      <c r="E28" s="32">
        <v>2981.96</v>
      </c>
      <c r="F28" s="33">
        <v>182947100</v>
      </c>
      <c r="G28" s="32">
        <v>2981.96</v>
      </c>
      <c r="O28" s="38" t="s">
        <v>29</v>
      </c>
    </row>
    <row r="29" spans="1:15" x14ac:dyDescent="0.25">
      <c r="A29" s="34">
        <v>40805</v>
      </c>
      <c r="B29" s="32">
        <v>2960.93</v>
      </c>
      <c r="C29" s="32">
        <v>2991.21</v>
      </c>
      <c r="D29" s="32">
        <v>2693.21</v>
      </c>
      <c r="E29" s="32">
        <v>2810.11</v>
      </c>
      <c r="F29" s="33">
        <v>198025200</v>
      </c>
      <c r="G29" s="32">
        <v>2810.11</v>
      </c>
      <c r="K29" s="30" t="s">
        <v>17</v>
      </c>
      <c r="L29" s="39"/>
      <c r="M29" s="31"/>
    </row>
    <row r="30" spans="1:15" x14ac:dyDescent="0.25">
      <c r="A30" s="34">
        <v>40798</v>
      </c>
      <c r="B30" s="32">
        <v>2880.46</v>
      </c>
      <c r="C30" s="32">
        <v>3086.64</v>
      </c>
      <c r="D30" s="32">
        <v>2769.97</v>
      </c>
      <c r="E30" s="32">
        <v>3031.08</v>
      </c>
      <c r="F30" s="33">
        <v>268054900</v>
      </c>
      <c r="G30" s="32">
        <v>3031.08</v>
      </c>
      <c r="K30" s="24" t="s">
        <v>0</v>
      </c>
      <c r="L30" s="25"/>
      <c r="M30" s="43">
        <f>G54</f>
        <v>4054.76</v>
      </c>
    </row>
    <row r="31" spans="1:15" x14ac:dyDescent="0.25">
      <c r="A31" s="34">
        <v>40791</v>
      </c>
      <c r="B31" s="32">
        <v>3072.51</v>
      </c>
      <c r="C31" s="32">
        <v>3116.21</v>
      </c>
      <c r="D31" s="32">
        <v>2942.78</v>
      </c>
      <c r="E31" s="32">
        <v>2974.59</v>
      </c>
      <c r="F31" s="33">
        <v>190825300</v>
      </c>
      <c r="G31" s="32">
        <v>2974.59</v>
      </c>
      <c r="K31" s="24" t="s">
        <v>1</v>
      </c>
      <c r="L31" s="25"/>
      <c r="M31" s="43">
        <f>G2</f>
        <v>3423.81</v>
      </c>
    </row>
    <row r="32" spans="1:15" ht="15.75" thickBot="1" x14ac:dyDescent="0.3">
      <c r="A32" s="34">
        <v>40784</v>
      </c>
      <c r="B32" s="32">
        <v>3141.19</v>
      </c>
      <c r="C32" s="32">
        <v>3295.54</v>
      </c>
      <c r="D32" s="32">
        <v>3117.94</v>
      </c>
      <c r="E32" s="32">
        <v>3148.53</v>
      </c>
      <c r="F32" s="33">
        <v>146176300</v>
      </c>
      <c r="G32" s="32">
        <v>3148.53</v>
      </c>
      <c r="K32" s="24"/>
      <c r="L32" s="25"/>
      <c r="M32" s="26"/>
    </row>
    <row r="33" spans="1:13" ht="15.75" thickBot="1" x14ac:dyDescent="0.3">
      <c r="A33" s="34">
        <v>40777</v>
      </c>
      <c r="B33" s="32">
        <v>2989.6</v>
      </c>
      <c r="C33" s="32">
        <v>3189.42</v>
      </c>
      <c r="D33" s="32">
        <v>2989.6</v>
      </c>
      <c r="E33" s="32">
        <v>3087.64</v>
      </c>
      <c r="F33" s="33">
        <v>147108800</v>
      </c>
      <c r="G33" s="32">
        <v>3087.64</v>
      </c>
      <c r="K33" s="45">
        <f>M31-M30</f>
        <v>-630.95000000000027</v>
      </c>
      <c r="L33" s="18"/>
      <c r="M33" s="35">
        <f>K33/M30</f>
        <v>-0.1556072369264766</v>
      </c>
    </row>
    <row r="34" spans="1:13" x14ac:dyDescent="0.25">
      <c r="A34" s="34">
        <v>40770</v>
      </c>
      <c r="B34" s="32">
        <v>3248.14</v>
      </c>
      <c r="C34" s="32">
        <v>3288.82</v>
      </c>
      <c r="D34" s="32">
        <v>2947.91</v>
      </c>
      <c r="E34" s="32">
        <v>3016.99</v>
      </c>
      <c r="F34" s="33">
        <v>174452900</v>
      </c>
      <c r="G34" s="32">
        <v>3016.99</v>
      </c>
    </row>
    <row r="35" spans="1:13" x14ac:dyDescent="0.25">
      <c r="A35" s="34">
        <v>40763</v>
      </c>
      <c r="B35" s="32">
        <v>3254.36</v>
      </c>
      <c r="C35" s="32">
        <v>3333.61</v>
      </c>
      <c r="D35" s="32">
        <v>2891.11</v>
      </c>
      <c r="E35" s="32">
        <v>3213.88</v>
      </c>
      <c r="F35" s="33">
        <v>359307700</v>
      </c>
      <c r="G35" s="32">
        <v>3213.88</v>
      </c>
    </row>
    <row r="36" spans="1:13" x14ac:dyDescent="0.25">
      <c r="A36" s="34">
        <v>40756</v>
      </c>
      <c r="B36" s="32">
        <v>3718.11</v>
      </c>
      <c r="C36" s="32">
        <v>3722.59</v>
      </c>
      <c r="D36" s="32">
        <v>3218.39</v>
      </c>
      <c r="E36" s="32">
        <v>3278.56</v>
      </c>
      <c r="F36" s="33">
        <v>262477100</v>
      </c>
      <c r="G36" s="32">
        <v>3278.56</v>
      </c>
    </row>
    <row r="37" spans="1:13" x14ac:dyDescent="0.25">
      <c r="A37" s="34">
        <v>40749</v>
      </c>
      <c r="B37" s="32">
        <v>3813.5</v>
      </c>
      <c r="C37" s="32">
        <v>3845.06</v>
      </c>
      <c r="D37" s="32">
        <v>3630.75</v>
      </c>
      <c r="E37" s="32">
        <v>3672.77</v>
      </c>
      <c r="F37" s="33">
        <v>176544900</v>
      </c>
      <c r="G37" s="32">
        <v>3672.77</v>
      </c>
    </row>
    <row r="38" spans="1:13" x14ac:dyDescent="0.25">
      <c r="A38" s="34">
        <v>40742</v>
      </c>
      <c r="B38" s="32">
        <v>3697.54</v>
      </c>
      <c r="C38" s="32">
        <v>3866.34</v>
      </c>
      <c r="D38" s="32">
        <v>3645.79</v>
      </c>
      <c r="E38" s="32">
        <v>3842.7</v>
      </c>
      <c r="F38" s="33">
        <v>166024900</v>
      </c>
      <c r="G38" s="32">
        <v>3842.7</v>
      </c>
    </row>
    <row r="39" spans="1:13" x14ac:dyDescent="0.25">
      <c r="A39" s="34">
        <v>40735</v>
      </c>
      <c r="B39" s="32">
        <v>3878.6</v>
      </c>
      <c r="C39" s="32">
        <v>3890.07</v>
      </c>
      <c r="D39" s="32">
        <v>3706.82</v>
      </c>
      <c r="E39" s="32">
        <v>3726.59</v>
      </c>
      <c r="F39" s="33">
        <v>179388000</v>
      </c>
      <c r="G39" s="32">
        <v>3726.59</v>
      </c>
    </row>
    <row r="40" spans="1:13" x14ac:dyDescent="0.25">
      <c r="A40" s="34">
        <v>40728</v>
      </c>
      <c r="B40" s="32">
        <v>4010.37</v>
      </c>
      <c r="C40" s="32">
        <v>4020.33</v>
      </c>
      <c r="D40" s="32">
        <v>3912.77</v>
      </c>
      <c r="E40" s="32">
        <v>3913.55</v>
      </c>
      <c r="F40" s="33">
        <v>163562300</v>
      </c>
      <c r="G40" s="32">
        <v>3913.55</v>
      </c>
    </row>
    <row r="41" spans="1:13" x14ac:dyDescent="0.25">
      <c r="A41" s="34">
        <v>40721</v>
      </c>
      <c r="B41" s="32">
        <v>3775.75</v>
      </c>
      <c r="C41" s="32">
        <v>4023.59</v>
      </c>
      <c r="D41" s="32">
        <v>3769.61</v>
      </c>
      <c r="E41" s="32">
        <v>4007.35</v>
      </c>
      <c r="F41" s="33">
        <v>131993200</v>
      </c>
      <c r="G41" s="32">
        <v>4007.35</v>
      </c>
    </row>
    <row r="42" spans="1:13" x14ac:dyDescent="0.25">
      <c r="A42" s="34">
        <v>40714</v>
      </c>
      <c r="B42" s="32">
        <v>3758.98</v>
      </c>
      <c r="C42" s="32">
        <v>3885.23</v>
      </c>
      <c r="D42" s="32">
        <v>3755.29</v>
      </c>
      <c r="E42" s="32">
        <v>3784.8</v>
      </c>
      <c r="F42" s="33">
        <v>131899600</v>
      </c>
      <c r="G42" s="32">
        <v>3784.8</v>
      </c>
    </row>
    <row r="43" spans="1:13" x14ac:dyDescent="0.25">
      <c r="A43" s="34">
        <v>40707</v>
      </c>
      <c r="B43" s="32">
        <v>3807.46</v>
      </c>
      <c r="C43" s="32">
        <v>3877.81</v>
      </c>
      <c r="D43" s="32">
        <v>3742.31</v>
      </c>
      <c r="E43" s="32">
        <v>3823.74</v>
      </c>
      <c r="F43" s="33">
        <v>149644900</v>
      </c>
      <c r="G43" s="32">
        <v>3823.74</v>
      </c>
    </row>
    <row r="44" spans="1:13" x14ac:dyDescent="0.25">
      <c r="A44" s="34">
        <v>40700</v>
      </c>
      <c r="B44" s="32">
        <v>3875.63</v>
      </c>
      <c r="C44" s="32">
        <v>3889.97</v>
      </c>
      <c r="D44" s="32">
        <v>3798.88</v>
      </c>
      <c r="E44" s="32">
        <v>3805.09</v>
      </c>
      <c r="F44" s="33">
        <v>120552200</v>
      </c>
      <c r="G44" s="32">
        <v>3805.09</v>
      </c>
    </row>
    <row r="45" spans="1:13" x14ac:dyDescent="0.25">
      <c r="A45" s="34">
        <v>40693</v>
      </c>
      <c r="B45" s="32">
        <v>3947.16</v>
      </c>
      <c r="C45" s="32">
        <v>4015.85</v>
      </c>
      <c r="D45" s="32">
        <v>3845.39</v>
      </c>
      <c r="E45" s="32">
        <v>3890.68</v>
      </c>
      <c r="F45" s="33">
        <v>116778400</v>
      </c>
      <c r="G45" s="32">
        <v>3890.68</v>
      </c>
    </row>
    <row r="46" spans="1:13" x14ac:dyDescent="0.25">
      <c r="A46" s="34">
        <v>40686</v>
      </c>
      <c r="B46" s="32">
        <v>3934.36</v>
      </c>
      <c r="C46" s="32">
        <v>3979.07</v>
      </c>
      <c r="D46" s="32">
        <v>3884.55</v>
      </c>
      <c r="E46" s="32">
        <v>3950.98</v>
      </c>
      <c r="F46" s="33">
        <v>126602700</v>
      </c>
      <c r="G46" s="32">
        <v>3950.98</v>
      </c>
    </row>
    <row r="47" spans="1:13" x14ac:dyDescent="0.25">
      <c r="A47" s="34">
        <v>40679</v>
      </c>
      <c r="B47" s="32">
        <v>3975.38</v>
      </c>
      <c r="C47" s="32">
        <v>4050.57</v>
      </c>
      <c r="D47" s="32">
        <v>3941.58</v>
      </c>
      <c r="E47" s="32">
        <v>3990.85</v>
      </c>
      <c r="F47" s="33">
        <v>135430400</v>
      </c>
      <c r="G47" s="32">
        <v>3990.85</v>
      </c>
    </row>
    <row r="48" spans="1:13" x14ac:dyDescent="0.25">
      <c r="A48" s="34">
        <v>40672</v>
      </c>
      <c r="B48" s="32">
        <v>4037.91</v>
      </c>
      <c r="C48" s="32">
        <v>4076.66</v>
      </c>
      <c r="D48" s="32">
        <v>3986.93</v>
      </c>
      <c r="E48" s="32">
        <v>4018.85</v>
      </c>
      <c r="F48" s="33">
        <v>137233000</v>
      </c>
      <c r="G48" s="32">
        <v>4018.85</v>
      </c>
    </row>
    <row r="49" spans="1:7" x14ac:dyDescent="0.25">
      <c r="A49" s="34">
        <v>40665</v>
      </c>
      <c r="B49" s="32">
        <v>4137.75</v>
      </c>
      <c r="C49" s="32">
        <v>4137.97</v>
      </c>
      <c r="D49" s="32">
        <v>3981.19</v>
      </c>
      <c r="E49" s="32">
        <v>4058.01</v>
      </c>
      <c r="F49" s="33">
        <v>145663600</v>
      </c>
      <c r="G49" s="32">
        <v>4058.01</v>
      </c>
    </row>
    <row r="50" spans="1:7" x14ac:dyDescent="0.25">
      <c r="A50" s="34">
        <v>40659</v>
      </c>
      <c r="B50" s="32">
        <v>4014.29</v>
      </c>
      <c r="C50" s="32">
        <v>4110.41</v>
      </c>
      <c r="D50" s="32">
        <v>4009.82</v>
      </c>
      <c r="E50" s="32">
        <v>4106.92</v>
      </c>
      <c r="F50" s="33">
        <v>118693800</v>
      </c>
      <c r="G50" s="32">
        <v>4106.92</v>
      </c>
    </row>
    <row r="51" spans="1:7" x14ac:dyDescent="0.25">
      <c r="A51" s="34">
        <v>40651</v>
      </c>
      <c r="B51" s="32">
        <v>3970.62</v>
      </c>
      <c r="C51" s="32">
        <v>4034.5</v>
      </c>
      <c r="D51" s="32">
        <v>3862.4</v>
      </c>
      <c r="E51" s="32">
        <v>4021.88</v>
      </c>
      <c r="F51" s="33">
        <v>140667800</v>
      </c>
      <c r="G51" s="32">
        <v>4021.88</v>
      </c>
    </row>
    <row r="52" spans="1:7" x14ac:dyDescent="0.25">
      <c r="A52" s="34">
        <v>40644</v>
      </c>
      <c r="B52" s="32">
        <v>4056.94</v>
      </c>
      <c r="C52" s="32">
        <v>4057.53</v>
      </c>
      <c r="D52" s="32">
        <v>3949.01</v>
      </c>
      <c r="E52" s="32">
        <v>3974.48</v>
      </c>
      <c r="F52" s="33">
        <v>125704500</v>
      </c>
      <c r="G52" s="32">
        <v>3974.48</v>
      </c>
    </row>
    <row r="53" spans="1:7" x14ac:dyDescent="0.25">
      <c r="A53" s="34">
        <v>40637</v>
      </c>
      <c r="B53" s="32">
        <v>4051.44</v>
      </c>
      <c r="C53" s="32">
        <v>4070.89</v>
      </c>
      <c r="D53" s="32">
        <v>4013.67</v>
      </c>
      <c r="E53" s="32">
        <v>4061.91</v>
      </c>
      <c r="F53" s="33">
        <v>115476200</v>
      </c>
      <c r="G53" s="32">
        <v>4061.91</v>
      </c>
    </row>
    <row r="54" spans="1:7" x14ac:dyDescent="0.25">
      <c r="A54" s="34">
        <v>40633</v>
      </c>
      <c r="B54" s="32">
        <v>4025.87</v>
      </c>
      <c r="C54" s="32">
        <v>4055.88</v>
      </c>
      <c r="D54" s="32">
        <v>3989.18</v>
      </c>
      <c r="E54" s="32">
        <v>4054.76</v>
      </c>
      <c r="F54" s="33">
        <v>138935200</v>
      </c>
      <c r="G54" s="32">
        <v>4054.76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M33" sqref="M33"/>
    </sheetView>
  </sheetViews>
  <sheetFormatPr baseColWidth="10" defaultRowHeight="15" x14ac:dyDescent="0.25"/>
  <cols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7022.64</v>
      </c>
      <c r="C2" s="32">
        <v>7153.68</v>
      </c>
      <c r="D2" s="32">
        <v>6841.97</v>
      </c>
      <c r="E2" s="32">
        <v>6946.83</v>
      </c>
      <c r="F2" s="33">
        <v>30359200</v>
      </c>
      <c r="G2" s="32">
        <v>6946.83</v>
      </c>
    </row>
    <row r="3" spans="1:7" x14ac:dyDescent="0.25">
      <c r="A3" s="34">
        <v>40987</v>
      </c>
      <c r="B3" s="32">
        <v>7143.93</v>
      </c>
      <c r="C3" s="32">
        <v>7154.83</v>
      </c>
      <c r="D3" s="32">
        <v>6908.97</v>
      </c>
      <c r="E3" s="32">
        <v>6995.62</v>
      </c>
      <c r="F3" s="33">
        <v>31766800</v>
      </c>
      <c r="G3" s="32">
        <v>6995.62</v>
      </c>
    </row>
    <row r="4" spans="1:7" x14ac:dyDescent="0.25">
      <c r="A4" s="34">
        <v>40980</v>
      </c>
      <c r="B4" s="32">
        <v>6868.97</v>
      </c>
      <c r="C4" s="32">
        <v>7194.33</v>
      </c>
      <c r="D4" s="32">
        <v>6846.9</v>
      </c>
      <c r="E4" s="32">
        <v>7157.82</v>
      </c>
      <c r="F4" s="33">
        <v>46589600</v>
      </c>
      <c r="G4" s="32">
        <v>7157.82</v>
      </c>
    </row>
    <row r="5" spans="1:7" x14ac:dyDescent="0.25">
      <c r="A5" s="34">
        <v>40973</v>
      </c>
      <c r="B5" s="32">
        <v>6876.89</v>
      </c>
      <c r="C5" s="32">
        <v>6912.42</v>
      </c>
      <c r="D5" s="32">
        <v>6612.61</v>
      </c>
      <c r="E5" s="32">
        <v>6880.21</v>
      </c>
      <c r="F5" s="33">
        <v>36121200</v>
      </c>
      <c r="G5" s="32">
        <v>6880.21</v>
      </c>
    </row>
    <row r="6" spans="1:7" x14ac:dyDescent="0.25">
      <c r="A6" s="34">
        <v>40966</v>
      </c>
      <c r="B6" s="32">
        <v>6817.46</v>
      </c>
      <c r="C6" s="32">
        <v>6967.14</v>
      </c>
      <c r="D6" s="32">
        <v>6743.65</v>
      </c>
      <c r="E6" s="32">
        <v>6921.37</v>
      </c>
      <c r="F6" s="33">
        <v>31540400</v>
      </c>
      <c r="G6" s="32">
        <v>6921.37</v>
      </c>
    </row>
    <row r="7" spans="1:7" x14ac:dyDescent="0.25">
      <c r="A7" s="34">
        <v>40959</v>
      </c>
      <c r="B7" s="32">
        <v>6892</v>
      </c>
      <c r="C7" s="32">
        <v>6971.03</v>
      </c>
      <c r="D7" s="32">
        <v>6733.59</v>
      </c>
      <c r="E7" s="32">
        <v>6864.43</v>
      </c>
      <c r="F7" s="33">
        <v>25205000</v>
      </c>
      <c r="G7" s="32">
        <v>6864.43</v>
      </c>
    </row>
    <row r="8" spans="1:7" x14ac:dyDescent="0.25">
      <c r="A8" s="34">
        <v>40952</v>
      </c>
      <c r="B8" s="32">
        <v>6748.68</v>
      </c>
      <c r="C8" s="32">
        <v>6874.53</v>
      </c>
      <c r="D8" s="32">
        <v>6651.72</v>
      </c>
      <c r="E8" s="32">
        <v>6848.03</v>
      </c>
      <c r="F8" s="33">
        <v>30510500</v>
      </c>
      <c r="G8" s="32">
        <v>6848.03</v>
      </c>
    </row>
    <row r="9" spans="1:7" x14ac:dyDescent="0.25">
      <c r="A9" s="34">
        <v>40945</v>
      </c>
      <c r="B9" s="32">
        <v>6752.03</v>
      </c>
      <c r="C9" s="32">
        <v>6838.13</v>
      </c>
      <c r="D9" s="32">
        <v>6649.56</v>
      </c>
      <c r="E9" s="32">
        <v>6692.96</v>
      </c>
      <c r="F9" s="33">
        <v>32387900</v>
      </c>
      <c r="G9" s="32">
        <v>6692.96</v>
      </c>
    </row>
    <row r="10" spans="1:7" x14ac:dyDescent="0.25">
      <c r="A10" s="34">
        <v>40938</v>
      </c>
      <c r="B10" s="32">
        <v>6454.54</v>
      </c>
      <c r="C10" s="32">
        <v>6767.46</v>
      </c>
      <c r="D10" s="32">
        <v>6414.33</v>
      </c>
      <c r="E10" s="32">
        <v>6766.67</v>
      </c>
      <c r="F10" s="33">
        <v>35212400</v>
      </c>
      <c r="G10" s="32">
        <v>6766.67</v>
      </c>
    </row>
    <row r="11" spans="1:7" x14ac:dyDescent="0.25">
      <c r="A11" s="34">
        <v>40931</v>
      </c>
      <c r="B11" s="32">
        <v>6387.33</v>
      </c>
      <c r="C11" s="32">
        <v>6574.19</v>
      </c>
      <c r="D11" s="32">
        <v>6339</v>
      </c>
      <c r="E11" s="32">
        <v>6511.98</v>
      </c>
      <c r="F11" s="33">
        <v>34689300</v>
      </c>
      <c r="G11" s="32">
        <v>6511.98</v>
      </c>
    </row>
    <row r="12" spans="1:7" x14ac:dyDescent="0.25">
      <c r="A12" s="34">
        <v>40924</v>
      </c>
      <c r="B12" s="32">
        <v>6120.4</v>
      </c>
      <c r="C12" s="32">
        <v>6431.26</v>
      </c>
      <c r="D12" s="32">
        <v>6104.11</v>
      </c>
      <c r="E12" s="32">
        <v>6404.39</v>
      </c>
      <c r="F12" s="33">
        <v>37216600</v>
      </c>
      <c r="G12" s="32">
        <v>6404.39</v>
      </c>
    </row>
    <row r="13" spans="1:7" x14ac:dyDescent="0.25">
      <c r="A13" s="34">
        <v>40917</v>
      </c>
      <c r="B13" s="32">
        <v>6061.26</v>
      </c>
      <c r="C13" s="32">
        <v>6256.95</v>
      </c>
      <c r="D13" s="32">
        <v>5987.75</v>
      </c>
      <c r="E13" s="32">
        <v>6143.08</v>
      </c>
      <c r="F13" s="33">
        <v>32407600</v>
      </c>
      <c r="G13" s="32">
        <v>6143.08</v>
      </c>
    </row>
    <row r="14" spans="1:7" x14ac:dyDescent="0.25">
      <c r="A14" s="34">
        <v>40911</v>
      </c>
      <c r="B14" s="32">
        <v>6124.11</v>
      </c>
      <c r="C14" s="32">
        <v>6179.03</v>
      </c>
      <c r="D14" s="32">
        <v>6012.64</v>
      </c>
      <c r="E14" s="32">
        <v>6057.92</v>
      </c>
      <c r="F14" s="33">
        <v>25766000</v>
      </c>
      <c r="G14" s="32">
        <v>6057.92</v>
      </c>
    </row>
    <row r="15" spans="1:7" x14ac:dyDescent="0.25">
      <c r="A15" s="34">
        <v>40904</v>
      </c>
      <c r="B15" s="32">
        <v>5900.7</v>
      </c>
      <c r="C15" s="32">
        <v>5924.38</v>
      </c>
      <c r="D15" s="32">
        <v>5771.27</v>
      </c>
      <c r="E15" s="32">
        <v>5898.35</v>
      </c>
      <c r="F15" s="33">
        <v>11697100</v>
      </c>
      <c r="G15" s="32">
        <v>5898.35</v>
      </c>
    </row>
    <row r="16" spans="1:7" x14ac:dyDescent="0.25">
      <c r="A16" s="34">
        <v>40896</v>
      </c>
      <c r="B16" s="32">
        <v>5651.74</v>
      </c>
      <c r="C16" s="32">
        <v>5965.35</v>
      </c>
      <c r="D16" s="32">
        <v>5637.53</v>
      </c>
      <c r="E16" s="32">
        <v>5878.93</v>
      </c>
      <c r="F16" s="33">
        <v>22268300</v>
      </c>
      <c r="G16" s="32">
        <v>5878.93</v>
      </c>
    </row>
    <row r="17" spans="1:15" x14ac:dyDescent="0.25">
      <c r="A17" s="34">
        <v>40889</v>
      </c>
      <c r="B17" s="32">
        <v>5945.19</v>
      </c>
      <c r="C17" s="32">
        <v>5952.55</v>
      </c>
      <c r="D17" s="32">
        <v>5675.14</v>
      </c>
      <c r="E17" s="32">
        <v>5701.78</v>
      </c>
      <c r="F17" s="33">
        <v>38916200</v>
      </c>
      <c r="G17" s="32">
        <v>5701.78</v>
      </c>
    </row>
    <row r="18" spans="1:15" x14ac:dyDescent="0.25">
      <c r="A18" s="34">
        <v>40882</v>
      </c>
      <c r="B18" s="32">
        <v>6137.87</v>
      </c>
      <c r="C18" s="32">
        <v>6170.04</v>
      </c>
      <c r="D18" s="32">
        <v>5802.36</v>
      </c>
      <c r="E18" s="32">
        <v>5986.71</v>
      </c>
      <c r="F18" s="33">
        <v>34567400</v>
      </c>
      <c r="G18" s="32">
        <v>5986.71</v>
      </c>
    </row>
    <row r="19" spans="1:15" x14ac:dyDescent="0.25">
      <c r="A19" s="34">
        <v>40875</v>
      </c>
      <c r="B19" s="32">
        <v>5577.19</v>
      </c>
      <c r="C19" s="32">
        <v>6169.64</v>
      </c>
      <c r="D19" s="32">
        <v>5573</v>
      </c>
      <c r="E19" s="32">
        <v>6080.68</v>
      </c>
      <c r="F19" s="33">
        <v>37344700</v>
      </c>
      <c r="G19" s="32">
        <v>6080.68</v>
      </c>
    </row>
    <row r="20" spans="1:15" x14ac:dyDescent="0.25">
      <c r="A20" s="34">
        <v>40868</v>
      </c>
      <c r="B20" s="32">
        <v>5767.09</v>
      </c>
      <c r="C20" s="32">
        <v>5771.7</v>
      </c>
      <c r="D20" s="32">
        <v>5366.5</v>
      </c>
      <c r="E20" s="32">
        <v>5492.87</v>
      </c>
      <c r="F20" s="33">
        <v>23504000</v>
      </c>
      <c r="G20" s="32">
        <v>5492.87</v>
      </c>
    </row>
    <row r="21" spans="1:15" x14ac:dyDescent="0.25">
      <c r="A21" s="34">
        <v>40861</v>
      </c>
      <c r="B21" s="32">
        <v>6097.27</v>
      </c>
      <c r="C21" s="32">
        <v>6116.07</v>
      </c>
      <c r="D21" s="32">
        <v>5769.69</v>
      </c>
      <c r="E21" s="32">
        <v>5800.24</v>
      </c>
      <c r="F21" s="33">
        <v>29383100</v>
      </c>
      <c r="G21" s="32">
        <v>5800.24</v>
      </c>
    </row>
    <row r="22" spans="1:15" x14ac:dyDescent="0.25">
      <c r="A22" s="34">
        <v>40854</v>
      </c>
      <c r="B22" s="32">
        <v>5905.93</v>
      </c>
      <c r="C22" s="32">
        <v>6087.06</v>
      </c>
      <c r="D22" s="32">
        <v>5721.97</v>
      </c>
      <c r="E22" s="32">
        <v>6057.03</v>
      </c>
      <c r="F22" s="33">
        <v>33897900</v>
      </c>
      <c r="G22" s="32">
        <v>6057.03</v>
      </c>
    </row>
    <row r="23" spans="1:15" x14ac:dyDescent="0.25">
      <c r="A23" s="34">
        <v>40847</v>
      </c>
      <c r="B23" s="32">
        <v>6283.19</v>
      </c>
      <c r="C23" s="32">
        <v>6304.84</v>
      </c>
      <c r="D23" s="32">
        <v>5762.26</v>
      </c>
      <c r="E23" s="32">
        <v>5966.16</v>
      </c>
      <c r="F23" s="33">
        <v>41130900</v>
      </c>
      <c r="G23" s="32">
        <v>5966.16</v>
      </c>
    </row>
    <row r="24" spans="1:15" x14ac:dyDescent="0.25">
      <c r="A24" s="34">
        <v>40840</v>
      </c>
      <c r="B24" s="32">
        <v>6014.36</v>
      </c>
      <c r="C24" s="32">
        <v>6430.6</v>
      </c>
      <c r="D24" s="32">
        <v>5937.58</v>
      </c>
      <c r="E24" s="32">
        <v>6346.19</v>
      </c>
      <c r="F24" s="33">
        <v>39127400</v>
      </c>
      <c r="G24" s="32">
        <v>6346.19</v>
      </c>
    </row>
    <row r="25" spans="1:15" x14ac:dyDescent="0.25">
      <c r="A25" s="34">
        <v>40833</v>
      </c>
      <c r="B25" s="32">
        <v>6021.29</v>
      </c>
      <c r="C25" s="32">
        <v>6081.41</v>
      </c>
      <c r="D25" s="32">
        <v>5747.65</v>
      </c>
      <c r="E25" s="32">
        <v>5970.96</v>
      </c>
      <c r="F25" s="33">
        <v>32209900</v>
      </c>
      <c r="G25" s="32">
        <v>5970.96</v>
      </c>
    </row>
    <row r="26" spans="1:15" x14ac:dyDescent="0.25">
      <c r="A26" s="34">
        <v>40826</v>
      </c>
      <c r="B26" s="32">
        <v>5705.4</v>
      </c>
      <c r="C26" s="32">
        <v>6037.29</v>
      </c>
      <c r="D26" s="32">
        <v>5652.99</v>
      </c>
      <c r="E26" s="32">
        <v>5967.2</v>
      </c>
      <c r="F26" s="33">
        <v>33719100</v>
      </c>
      <c r="G26" s="32">
        <v>5967.2</v>
      </c>
    </row>
    <row r="27" spans="1:15" x14ac:dyDescent="0.25">
      <c r="A27" s="34">
        <v>40819</v>
      </c>
      <c r="B27" s="32">
        <v>5311.93</v>
      </c>
      <c r="C27" s="32">
        <v>5749.13</v>
      </c>
      <c r="D27" s="32">
        <v>5125.4399999999996</v>
      </c>
      <c r="E27" s="32">
        <v>5675.7</v>
      </c>
      <c r="F27" s="33">
        <v>35764300</v>
      </c>
      <c r="G27" s="32">
        <v>5675.7</v>
      </c>
    </row>
    <row r="28" spans="1:15" ht="15.75" thickBot="1" x14ac:dyDescent="0.3">
      <c r="A28" s="34">
        <v>40812</v>
      </c>
      <c r="B28" s="32">
        <v>5128.5600000000004</v>
      </c>
      <c r="C28" s="32">
        <v>5704.41</v>
      </c>
      <c r="D28" s="32">
        <v>5118.1899999999996</v>
      </c>
      <c r="E28" s="32">
        <v>5502.02</v>
      </c>
      <c r="F28" s="33">
        <v>38304800</v>
      </c>
      <c r="G28" s="32">
        <v>5502.02</v>
      </c>
    </row>
    <row r="29" spans="1:15" x14ac:dyDescent="0.25">
      <c r="A29" s="34">
        <v>40805</v>
      </c>
      <c r="B29" s="32">
        <v>5447.32</v>
      </c>
      <c r="C29" s="32">
        <v>5577.6</v>
      </c>
      <c r="D29" s="32">
        <v>4973.92</v>
      </c>
      <c r="E29" s="32">
        <v>5196.5600000000004</v>
      </c>
      <c r="F29" s="33">
        <v>34965200</v>
      </c>
      <c r="G29" s="32">
        <v>5196.5600000000004</v>
      </c>
      <c r="K29" s="30" t="s">
        <v>17</v>
      </c>
      <c r="L29" s="39"/>
      <c r="M29" s="31"/>
      <c r="O29" s="38" t="s">
        <v>30</v>
      </c>
    </row>
    <row r="30" spans="1:15" x14ac:dyDescent="0.25">
      <c r="A30" s="34">
        <v>40798</v>
      </c>
      <c r="B30" s="32">
        <v>5063.59</v>
      </c>
      <c r="C30" s="32">
        <v>5655.95</v>
      </c>
      <c r="D30" s="32">
        <v>4965.8</v>
      </c>
      <c r="E30" s="32">
        <v>5573.51</v>
      </c>
      <c r="F30" s="33">
        <v>51761000</v>
      </c>
      <c r="G30" s="32">
        <v>5573.51</v>
      </c>
      <c r="K30" s="24" t="s">
        <v>0</v>
      </c>
      <c r="L30" s="25"/>
      <c r="M30" s="43">
        <f>G54</f>
        <v>7179.81</v>
      </c>
    </row>
    <row r="31" spans="1:15" x14ac:dyDescent="0.25">
      <c r="A31" s="34">
        <v>40791</v>
      </c>
      <c r="B31" s="32">
        <v>5409.9</v>
      </c>
      <c r="C31" s="32">
        <v>5473.68</v>
      </c>
      <c r="D31" s="32">
        <v>5150.05</v>
      </c>
      <c r="E31" s="32">
        <v>5189.93</v>
      </c>
      <c r="F31" s="33">
        <v>30337700</v>
      </c>
      <c r="G31" s="32">
        <v>5189.93</v>
      </c>
      <c r="K31" s="24" t="s">
        <v>1</v>
      </c>
      <c r="L31" s="25"/>
      <c r="M31" s="43">
        <f>G2</f>
        <v>6946.83</v>
      </c>
    </row>
    <row r="32" spans="1:15" ht="15.75" thickBot="1" x14ac:dyDescent="0.3">
      <c r="A32" s="34">
        <v>40784</v>
      </c>
      <c r="B32" s="32">
        <v>5634.06</v>
      </c>
      <c r="C32" s="32">
        <v>5869.65</v>
      </c>
      <c r="D32" s="32">
        <v>5493.31</v>
      </c>
      <c r="E32" s="32">
        <v>5538.33</v>
      </c>
      <c r="F32" s="33">
        <v>33901400</v>
      </c>
      <c r="G32" s="32">
        <v>5538.33</v>
      </c>
      <c r="K32" s="24"/>
      <c r="L32" s="25"/>
      <c r="M32" s="26"/>
    </row>
    <row r="33" spans="1:13" ht="15.75" thickBot="1" x14ac:dyDescent="0.3">
      <c r="A33" s="34">
        <v>40777</v>
      </c>
      <c r="B33" s="32">
        <v>5412.75</v>
      </c>
      <c r="C33" s="32">
        <v>5777.04</v>
      </c>
      <c r="D33" s="32">
        <v>5403.58</v>
      </c>
      <c r="E33" s="32">
        <v>5537.48</v>
      </c>
      <c r="F33" s="33">
        <v>37742800</v>
      </c>
      <c r="G33" s="32">
        <v>5537.48</v>
      </c>
      <c r="K33" s="45">
        <f>M31-M30</f>
        <v>-232.98000000000047</v>
      </c>
      <c r="L33" s="18"/>
      <c r="M33" s="35">
        <f>K33/M30</f>
        <v>-3.2449326653490894E-2</v>
      </c>
    </row>
    <row r="34" spans="1:13" x14ac:dyDescent="0.25">
      <c r="A34" s="34">
        <v>40770</v>
      </c>
      <c r="B34" s="32">
        <v>6075.59</v>
      </c>
      <c r="C34" s="32">
        <v>6106.11</v>
      </c>
      <c r="D34" s="32">
        <v>5345.36</v>
      </c>
      <c r="E34" s="32">
        <v>5480</v>
      </c>
      <c r="F34" s="33">
        <v>42723900</v>
      </c>
      <c r="G34" s="32">
        <v>5480</v>
      </c>
    </row>
    <row r="35" spans="1:13" x14ac:dyDescent="0.25">
      <c r="A35" s="34">
        <v>40763</v>
      </c>
      <c r="B35" s="32">
        <v>6170.69</v>
      </c>
      <c r="C35" s="32">
        <v>6272.94</v>
      </c>
      <c r="D35" s="32">
        <v>5487.82</v>
      </c>
      <c r="E35" s="32">
        <v>5997.74</v>
      </c>
      <c r="F35" s="33">
        <v>75783900</v>
      </c>
      <c r="G35" s="32">
        <v>5997.74</v>
      </c>
    </row>
    <row r="36" spans="1:13" x14ac:dyDescent="0.25">
      <c r="A36" s="34">
        <v>40756</v>
      </c>
      <c r="B36" s="32">
        <v>7254.5</v>
      </c>
      <c r="C36" s="32">
        <v>7282.01</v>
      </c>
      <c r="D36" s="32">
        <v>6152.62</v>
      </c>
      <c r="E36" s="32">
        <v>6236.16</v>
      </c>
      <c r="F36" s="33">
        <v>59065200</v>
      </c>
      <c r="G36" s="32">
        <v>6236.16</v>
      </c>
    </row>
    <row r="37" spans="1:13" x14ac:dyDescent="0.25">
      <c r="A37" s="34">
        <v>40749</v>
      </c>
      <c r="B37" s="32">
        <v>7273.6</v>
      </c>
      <c r="C37" s="32">
        <v>7382.8</v>
      </c>
      <c r="D37" s="32">
        <v>7063.82</v>
      </c>
      <c r="E37" s="32">
        <v>7158.77</v>
      </c>
      <c r="F37" s="33">
        <v>34893100</v>
      </c>
      <c r="G37" s="32">
        <v>7158.77</v>
      </c>
    </row>
    <row r="38" spans="1:13" x14ac:dyDescent="0.25">
      <c r="A38" s="34">
        <v>40742</v>
      </c>
      <c r="B38" s="32">
        <v>7162.82</v>
      </c>
      <c r="C38" s="32">
        <v>7357.25</v>
      </c>
      <c r="D38" s="32">
        <v>7063.02</v>
      </c>
      <c r="E38" s="32">
        <v>7326.39</v>
      </c>
      <c r="F38" s="33">
        <v>20057900</v>
      </c>
      <c r="G38" s="32">
        <v>7326.39</v>
      </c>
    </row>
    <row r="39" spans="1:13" x14ac:dyDescent="0.25">
      <c r="A39" s="34">
        <v>40735</v>
      </c>
      <c r="B39" s="32">
        <v>7352.73</v>
      </c>
      <c r="C39" s="32">
        <v>7358.5</v>
      </c>
      <c r="D39" s="32">
        <v>6996.26</v>
      </c>
      <c r="E39" s="32">
        <v>7220.12</v>
      </c>
      <c r="F39" s="33">
        <v>34775900</v>
      </c>
      <c r="G39" s="32">
        <v>7220.12</v>
      </c>
    </row>
    <row r="40" spans="1:13" x14ac:dyDescent="0.25">
      <c r="A40" s="34">
        <v>40728</v>
      </c>
      <c r="B40" s="32">
        <v>7427.14</v>
      </c>
      <c r="C40" s="32">
        <v>7523.53</v>
      </c>
      <c r="D40" s="32">
        <v>7389.8</v>
      </c>
      <c r="E40" s="32">
        <v>7402.73</v>
      </c>
      <c r="F40" s="33">
        <v>29482300</v>
      </c>
      <c r="G40" s="32">
        <v>7402.73</v>
      </c>
    </row>
    <row r="41" spans="1:13" x14ac:dyDescent="0.25">
      <c r="A41" s="34">
        <v>40721</v>
      </c>
      <c r="B41" s="32">
        <v>7101.15</v>
      </c>
      <c r="C41" s="32">
        <v>7443.2</v>
      </c>
      <c r="D41" s="32">
        <v>7075.19</v>
      </c>
      <c r="E41" s="32">
        <v>7419.44</v>
      </c>
      <c r="F41" s="33">
        <v>33984400</v>
      </c>
      <c r="G41" s="32">
        <v>7419.44</v>
      </c>
    </row>
    <row r="42" spans="1:13" x14ac:dyDescent="0.25">
      <c r="A42" s="34">
        <v>40714</v>
      </c>
      <c r="B42" s="32">
        <v>7078.59</v>
      </c>
      <c r="C42" s="32">
        <v>7310.1</v>
      </c>
      <c r="D42" s="32">
        <v>7063.86</v>
      </c>
      <c r="E42" s="32">
        <v>7121.38</v>
      </c>
      <c r="F42" s="33">
        <v>33502600</v>
      </c>
      <c r="G42" s="32">
        <v>7121.38</v>
      </c>
    </row>
    <row r="43" spans="1:13" x14ac:dyDescent="0.25">
      <c r="A43" s="34">
        <v>40707</v>
      </c>
      <c r="B43" s="32">
        <v>7075.91</v>
      </c>
      <c r="C43" s="32">
        <v>7231.49</v>
      </c>
      <c r="D43" s="32">
        <v>7017.98</v>
      </c>
      <c r="E43" s="32">
        <v>7164.05</v>
      </c>
      <c r="F43" s="33">
        <v>40007100</v>
      </c>
      <c r="G43" s="32">
        <v>7164.05</v>
      </c>
    </row>
    <row r="44" spans="1:13" x14ac:dyDescent="0.25">
      <c r="A44" s="34">
        <v>40700</v>
      </c>
      <c r="B44" s="32">
        <v>7095.4</v>
      </c>
      <c r="C44" s="32">
        <v>7183.78</v>
      </c>
      <c r="D44" s="32">
        <v>6991.62</v>
      </c>
      <c r="E44" s="32">
        <v>7069.9</v>
      </c>
      <c r="F44" s="33">
        <v>30561100</v>
      </c>
      <c r="G44" s="32">
        <v>7069.9</v>
      </c>
    </row>
    <row r="45" spans="1:13" x14ac:dyDescent="0.25">
      <c r="A45" s="34">
        <v>40693</v>
      </c>
      <c r="B45" s="32">
        <v>7165</v>
      </c>
      <c r="C45" s="32">
        <v>7319.69</v>
      </c>
      <c r="D45" s="32">
        <v>7021.36</v>
      </c>
      <c r="E45" s="32">
        <v>7109.03</v>
      </c>
      <c r="F45" s="33">
        <v>26838800</v>
      </c>
      <c r="G45" s="32">
        <v>7109.03</v>
      </c>
    </row>
    <row r="46" spans="1:13" x14ac:dyDescent="0.25">
      <c r="A46" s="34">
        <v>40686</v>
      </c>
      <c r="B46" s="32">
        <v>7158.08</v>
      </c>
      <c r="C46" s="32">
        <v>7217.24</v>
      </c>
      <c r="D46" s="32">
        <v>7071.42</v>
      </c>
      <c r="E46" s="32">
        <v>7163.47</v>
      </c>
      <c r="F46" s="33">
        <v>39113300</v>
      </c>
      <c r="G46" s="32">
        <v>7163.47</v>
      </c>
    </row>
    <row r="47" spans="1:13" x14ac:dyDescent="0.25">
      <c r="A47" s="34">
        <v>40679</v>
      </c>
      <c r="B47" s="32">
        <v>7348.12</v>
      </c>
      <c r="C47" s="32">
        <v>7415.65</v>
      </c>
      <c r="D47" s="32">
        <v>7228.13</v>
      </c>
      <c r="E47" s="32">
        <v>7266.82</v>
      </c>
      <c r="F47" s="33">
        <v>42572800</v>
      </c>
      <c r="G47" s="32">
        <v>7266.82</v>
      </c>
    </row>
    <row r="48" spans="1:13" x14ac:dyDescent="0.25">
      <c r="A48" s="34">
        <v>40672</v>
      </c>
      <c r="B48" s="32">
        <v>7461.35</v>
      </c>
      <c r="C48" s="32">
        <v>7566.41</v>
      </c>
      <c r="D48" s="32">
        <v>7356.76</v>
      </c>
      <c r="E48" s="32">
        <v>7403.31</v>
      </c>
      <c r="F48" s="33">
        <v>40329600</v>
      </c>
      <c r="G48" s="32">
        <v>7403.31</v>
      </c>
    </row>
    <row r="49" spans="1:7" x14ac:dyDescent="0.25">
      <c r="A49" s="34">
        <v>40665</v>
      </c>
      <c r="B49" s="32">
        <v>7570.86</v>
      </c>
      <c r="C49" s="32">
        <v>7600.41</v>
      </c>
      <c r="D49" s="32">
        <v>7291.39</v>
      </c>
      <c r="E49" s="32">
        <v>7492.25</v>
      </c>
      <c r="F49" s="33">
        <v>55379800</v>
      </c>
      <c r="G49" s="32">
        <v>7492.25</v>
      </c>
    </row>
    <row r="50" spans="1:7" x14ac:dyDescent="0.25">
      <c r="A50" s="34">
        <v>40658</v>
      </c>
      <c r="B50" s="32">
        <v>7295.49</v>
      </c>
      <c r="C50" s="32">
        <v>7514.69</v>
      </c>
      <c r="D50" s="32">
        <v>7278.52</v>
      </c>
      <c r="E50" s="32">
        <v>7514.46</v>
      </c>
      <c r="F50" s="33">
        <v>29169700</v>
      </c>
      <c r="G50" s="32">
        <v>7514.46</v>
      </c>
    </row>
    <row r="51" spans="1:7" x14ac:dyDescent="0.25">
      <c r="A51" s="34">
        <v>40651</v>
      </c>
      <c r="B51" s="32">
        <v>7165.99</v>
      </c>
      <c r="C51" s="32">
        <v>7316.53</v>
      </c>
      <c r="D51" s="32">
        <v>6994.56</v>
      </c>
      <c r="E51" s="32">
        <v>7295.49</v>
      </c>
      <c r="F51" s="33">
        <v>39840500</v>
      </c>
      <c r="G51" s="32">
        <v>7295.49</v>
      </c>
    </row>
    <row r="52" spans="1:7" x14ac:dyDescent="0.25">
      <c r="A52" s="34">
        <v>40644</v>
      </c>
      <c r="B52" s="32">
        <v>7215.34</v>
      </c>
      <c r="C52" s="32">
        <v>7224.74</v>
      </c>
      <c r="D52" s="32">
        <v>7089.17</v>
      </c>
      <c r="E52" s="32">
        <v>7178.29</v>
      </c>
      <c r="F52" s="33">
        <v>42656800</v>
      </c>
      <c r="G52" s="32">
        <v>7178.29</v>
      </c>
    </row>
    <row r="53" spans="1:7" x14ac:dyDescent="0.25">
      <c r="A53" s="34">
        <v>40637</v>
      </c>
      <c r="B53" s="32">
        <v>7178.59</v>
      </c>
      <c r="C53" s="32">
        <v>7242.69</v>
      </c>
      <c r="D53" s="32">
        <v>7129.41</v>
      </c>
      <c r="E53" s="32">
        <v>7217.02</v>
      </c>
      <c r="F53" s="33">
        <v>31875900</v>
      </c>
      <c r="G53" s="32">
        <v>7217.02</v>
      </c>
    </row>
    <row r="54" spans="1:7" x14ac:dyDescent="0.25">
      <c r="A54" s="34">
        <v>40633</v>
      </c>
      <c r="B54" s="32">
        <v>7068.29</v>
      </c>
      <c r="C54" s="32">
        <v>7192.38</v>
      </c>
      <c r="D54" s="32">
        <v>7041.31</v>
      </c>
      <c r="E54" s="32">
        <v>7179.81</v>
      </c>
      <c r="F54" s="33">
        <v>33669200</v>
      </c>
      <c r="G54" s="32">
        <v>7179.81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M33" sqref="M33"/>
    </sheetView>
  </sheetViews>
  <sheetFormatPr baseColWidth="10" defaultRowHeight="15" x14ac:dyDescent="0.25"/>
  <cols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10040.1</v>
      </c>
      <c r="C2" s="32">
        <v>10255.15</v>
      </c>
      <c r="D2" s="32">
        <v>10016.049999999999</v>
      </c>
      <c r="E2" s="32">
        <v>10083.56</v>
      </c>
      <c r="F2" s="33">
        <v>143100</v>
      </c>
      <c r="G2" s="32">
        <v>10083.56</v>
      </c>
    </row>
    <row r="3" spans="1:7" x14ac:dyDescent="0.25">
      <c r="A3" s="34">
        <v>40987</v>
      </c>
      <c r="B3" s="32">
        <v>10150.85</v>
      </c>
      <c r="C3" s="32">
        <v>10172.64</v>
      </c>
      <c r="D3" s="32">
        <v>9999.3700000000008</v>
      </c>
      <c r="E3" s="32">
        <v>10011.469999999999</v>
      </c>
      <c r="F3" s="33">
        <v>138400</v>
      </c>
      <c r="G3" s="32">
        <v>10011.469999999999</v>
      </c>
    </row>
    <row r="4" spans="1:7" x14ac:dyDescent="0.25">
      <c r="A4" s="34">
        <v>40980</v>
      </c>
      <c r="B4" s="32">
        <v>10015.92</v>
      </c>
      <c r="C4" s="32">
        <v>10158.74</v>
      </c>
      <c r="D4" s="32">
        <v>9888.2999999999993</v>
      </c>
      <c r="E4" s="32">
        <v>10129.83</v>
      </c>
      <c r="F4" s="33">
        <v>173600</v>
      </c>
      <c r="G4" s="32">
        <v>10129.83</v>
      </c>
    </row>
    <row r="5" spans="1:7" x14ac:dyDescent="0.25">
      <c r="A5" s="34">
        <v>40973</v>
      </c>
      <c r="B5" s="32">
        <v>9756.98</v>
      </c>
      <c r="C5" s="32">
        <v>10007.620000000001</v>
      </c>
      <c r="D5" s="32">
        <v>9509.1</v>
      </c>
      <c r="E5" s="32">
        <v>9929.74</v>
      </c>
      <c r="F5" s="33">
        <v>173900</v>
      </c>
      <c r="G5" s="32">
        <v>9929.74</v>
      </c>
    </row>
    <row r="6" spans="1:7" x14ac:dyDescent="0.25">
      <c r="A6" s="34">
        <v>40966</v>
      </c>
      <c r="B6" s="32">
        <v>9726.2000000000007</v>
      </c>
      <c r="C6" s="32">
        <v>9866.41</v>
      </c>
      <c r="D6" s="32">
        <v>9528.77</v>
      </c>
      <c r="E6" s="32">
        <v>9777.0300000000007</v>
      </c>
      <c r="F6" s="33">
        <v>175100</v>
      </c>
      <c r="G6" s="32">
        <v>9777.0300000000007</v>
      </c>
    </row>
    <row r="7" spans="1:7" x14ac:dyDescent="0.25">
      <c r="A7" s="34">
        <v>40959</v>
      </c>
      <c r="B7" s="32">
        <v>9534.0300000000007</v>
      </c>
      <c r="C7" s="32">
        <v>9647.3799999999992</v>
      </c>
      <c r="D7" s="32">
        <v>9440.41</v>
      </c>
      <c r="E7" s="32">
        <v>9647.3799999999992</v>
      </c>
      <c r="F7" s="33">
        <v>172800</v>
      </c>
      <c r="G7" s="32">
        <v>9647.3799999999992</v>
      </c>
    </row>
    <row r="8" spans="1:7" x14ac:dyDescent="0.25">
      <c r="A8" s="34">
        <v>40952</v>
      </c>
      <c r="B8" s="32">
        <v>8954.0300000000007</v>
      </c>
      <c r="C8" s="32">
        <v>9435.0300000000007</v>
      </c>
      <c r="D8" s="32">
        <v>8948.5400000000009</v>
      </c>
      <c r="E8" s="32">
        <v>9384.17</v>
      </c>
      <c r="F8" s="33">
        <v>169100</v>
      </c>
      <c r="G8" s="32">
        <v>9384.17</v>
      </c>
    </row>
    <row r="9" spans="1:7" x14ac:dyDescent="0.25">
      <c r="A9" s="34">
        <v>40945</v>
      </c>
      <c r="B9" s="32">
        <v>8939.99</v>
      </c>
      <c r="C9" s="32">
        <v>9018.49</v>
      </c>
      <c r="D9" s="32">
        <v>8887.19</v>
      </c>
      <c r="E9" s="32">
        <v>8947.17</v>
      </c>
      <c r="F9" s="33">
        <v>152400</v>
      </c>
      <c r="G9" s="32">
        <v>8947.17</v>
      </c>
    </row>
    <row r="10" spans="1:7" x14ac:dyDescent="0.25">
      <c r="A10" s="34">
        <v>40938</v>
      </c>
      <c r="B10" s="32">
        <v>8803.7900000000009</v>
      </c>
      <c r="C10" s="32">
        <v>8893.2199999999993</v>
      </c>
      <c r="D10" s="32">
        <v>8774.23</v>
      </c>
      <c r="E10" s="32">
        <v>8831.93</v>
      </c>
      <c r="F10" s="33">
        <v>135600</v>
      </c>
      <c r="G10" s="32">
        <v>8831.93</v>
      </c>
    </row>
    <row r="11" spans="1:7" x14ac:dyDescent="0.25">
      <c r="A11" s="34">
        <v>40931</v>
      </c>
      <c r="B11" s="32">
        <v>8753.91</v>
      </c>
      <c r="C11" s="32">
        <v>8911.6200000000008</v>
      </c>
      <c r="D11" s="32">
        <v>8744.5400000000009</v>
      </c>
      <c r="E11" s="32">
        <v>8841.2199999999993</v>
      </c>
      <c r="F11" s="33">
        <v>123700</v>
      </c>
      <c r="G11" s="32">
        <v>8841.2199999999993</v>
      </c>
    </row>
    <row r="12" spans="1:7" x14ac:dyDescent="0.25">
      <c r="A12" s="34">
        <v>40924</v>
      </c>
      <c r="B12" s="32">
        <v>8409.7900000000009</v>
      </c>
      <c r="C12" s="32">
        <v>8791.39</v>
      </c>
      <c r="D12" s="32">
        <v>8352.23</v>
      </c>
      <c r="E12" s="32">
        <v>8766.36</v>
      </c>
      <c r="F12" s="33">
        <v>120100</v>
      </c>
      <c r="G12" s="32">
        <v>8766.36</v>
      </c>
    </row>
    <row r="13" spans="1:7" x14ac:dyDescent="0.25">
      <c r="A13" s="34">
        <v>40918</v>
      </c>
      <c r="B13" s="32">
        <v>8422.99</v>
      </c>
      <c r="C13" s="32">
        <v>8509.76</v>
      </c>
      <c r="D13" s="32">
        <v>8360.33</v>
      </c>
      <c r="E13" s="32">
        <v>8500.02</v>
      </c>
      <c r="F13" s="33">
        <v>103300</v>
      </c>
      <c r="G13" s="32">
        <v>8500.02</v>
      </c>
    </row>
    <row r="14" spans="1:7" x14ac:dyDescent="0.25">
      <c r="A14" s="34">
        <v>40912</v>
      </c>
      <c r="B14" s="32">
        <v>8549.5400000000009</v>
      </c>
      <c r="C14" s="32">
        <v>8581.4500000000007</v>
      </c>
      <c r="D14" s="32">
        <v>8349.33</v>
      </c>
      <c r="E14" s="32">
        <v>8390.35</v>
      </c>
      <c r="F14" s="33">
        <v>95000</v>
      </c>
      <c r="G14" s="32">
        <v>8390.35</v>
      </c>
    </row>
    <row r="15" spans="1:7" x14ac:dyDescent="0.25">
      <c r="A15" s="34">
        <v>40904</v>
      </c>
      <c r="B15" s="32">
        <v>8443</v>
      </c>
      <c r="C15" s="32">
        <v>8458.26</v>
      </c>
      <c r="D15" s="32">
        <v>8330.8700000000008</v>
      </c>
      <c r="E15" s="32">
        <v>8455.35</v>
      </c>
      <c r="F15" s="33">
        <v>61500</v>
      </c>
      <c r="G15" s="32">
        <v>8455.35</v>
      </c>
    </row>
    <row r="16" spans="1:7" x14ac:dyDescent="0.25">
      <c r="A16" s="34">
        <v>40896</v>
      </c>
      <c r="B16" s="32">
        <v>8363.39</v>
      </c>
      <c r="C16" s="32">
        <v>8471.11</v>
      </c>
      <c r="D16" s="32">
        <v>8272.26</v>
      </c>
      <c r="E16" s="32">
        <v>8395.16</v>
      </c>
      <c r="F16" s="33">
        <v>87400</v>
      </c>
      <c r="G16" s="32">
        <v>8395.16</v>
      </c>
    </row>
    <row r="17" spans="1:15" x14ac:dyDescent="0.25">
      <c r="A17" s="34">
        <v>40889</v>
      </c>
      <c r="B17" s="32">
        <v>8652.98</v>
      </c>
      <c r="C17" s="32">
        <v>8682.4699999999993</v>
      </c>
      <c r="D17" s="32">
        <v>8374.25</v>
      </c>
      <c r="E17" s="32">
        <v>8401.7199999999993</v>
      </c>
      <c r="F17" s="33">
        <v>104100</v>
      </c>
      <c r="G17" s="32">
        <v>8401.7199999999993</v>
      </c>
    </row>
    <row r="18" spans="1:15" x14ac:dyDescent="0.25">
      <c r="A18" s="34">
        <v>40882</v>
      </c>
      <c r="B18" s="32">
        <v>8697.7800000000007</v>
      </c>
      <c r="C18" s="32">
        <v>8729.81</v>
      </c>
      <c r="D18" s="32">
        <v>8503.0300000000007</v>
      </c>
      <c r="E18" s="32">
        <v>8536.4599999999991</v>
      </c>
      <c r="F18" s="33">
        <v>131800</v>
      </c>
      <c r="G18" s="32">
        <v>8536.4599999999991</v>
      </c>
    </row>
    <row r="19" spans="1:15" x14ac:dyDescent="0.25">
      <c r="A19" s="34">
        <v>40875</v>
      </c>
      <c r="B19" s="32">
        <v>8269.91</v>
      </c>
      <c r="C19" s="32">
        <v>8653.8799999999992</v>
      </c>
      <c r="D19" s="32">
        <v>8259.7099999999991</v>
      </c>
      <c r="E19" s="32">
        <v>8643.75</v>
      </c>
      <c r="F19" s="33">
        <v>118700</v>
      </c>
      <c r="G19" s="32">
        <v>8643.75</v>
      </c>
    </row>
    <row r="20" spans="1:15" x14ac:dyDescent="0.25">
      <c r="A20" s="34">
        <v>40868</v>
      </c>
      <c r="B20" s="32">
        <v>8349.0499999999993</v>
      </c>
      <c r="C20" s="32">
        <v>8375.6</v>
      </c>
      <c r="D20" s="32">
        <v>8135.79</v>
      </c>
      <c r="E20" s="32">
        <v>8160.01</v>
      </c>
      <c r="F20" s="33">
        <v>105800</v>
      </c>
      <c r="G20" s="32">
        <v>8160.01</v>
      </c>
    </row>
    <row r="21" spans="1:15" x14ac:dyDescent="0.25">
      <c r="A21" s="34">
        <v>40861</v>
      </c>
      <c r="B21" s="32">
        <v>8631.2800000000007</v>
      </c>
      <c r="C21" s="32">
        <v>8655.31</v>
      </c>
      <c r="D21" s="32">
        <v>8359.6</v>
      </c>
      <c r="E21" s="32">
        <v>8374.91</v>
      </c>
      <c r="F21" s="33">
        <v>100300</v>
      </c>
      <c r="G21" s="32">
        <v>8374.91</v>
      </c>
    </row>
    <row r="22" spans="1:15" x14ac:dyDescent="0.25">
      <c r="A22" s="34">
        <v>40854</v>
      </c>
      <c r="B22" s="32">
        <v>8771.82</v>
      </c>
      <c r="C22" s="32">
        <v>8779.5499999999993</v>
      </c>
      <c r="D22" s="32">
        <v>8485.77</v>
      </c>
      <c r="E22" s="32">
        <v>8514.4699999999993</v>
      </c>
      <c r="F22" s="33">
        <v>129700</v>
      </c>
      <c r="G22" s="32">
        <v>8514.4699999999993</v>
      </c>
    </row>
    <row r="23" spans="1:15" x14ac:dyDescent="0.25">
      <c r="A23" s="34">
        <v>40847</v>
      </c>
      <c r="B23" s="32">
        <v>9011.18</v>
      </c>
      <c r="C23" s="32">
        <v>9152.39</v>
      </c>
      <c r="D23" s="32">
        <v>8640.42</v>
      </c>
      <c r="E23" s="32">
        <v>8801.4</v>
      </c>
      <c r="F23" s="33">
        <v>122900</v>
      </c>
      <c r="G23" s="32">
        <v>8801.4</v>
      </c>
    </row>
    <row r="24" spans="1:15" x14ac:dyDescent="0.25">
      <c r="A24" s="34">
        <v>40840</v>
      </c>
      <c r="B24" s="32">
        <v>8764.92</v>
      </c>
      <c r="C24" s="32">
        <v>9086.43</v>
      </c>
      <c r="D24" s="32">
        <v>8642.56</v>
      </c>
      <c r="E24" s="32">
        <v>9050.4699999999993</v>
      </c>
      <c r="F24" s="33">
        <v>123500</v>
      </c>
      <c r="G24" s="32">
        <v>9050.4699999999993</v>
      </c>
    </row>
    <row r="25" spans="1:15" x14ac:dyDescent="0.25">
      <c r="A25" s="34">
        <v>40833</v>
      </c>
      <c r="B25" s="32">
        <v>8881.44</v>
      </c>
      <c r="C25" s="32">
        <v>8911.7000000000007</v>
      </c>
      <c r="D25" s="32">
        <v>8652.26</v>
      </c>
      <c r="E25" s="32">
        <v>8678.89</v>
      </c>
      <c r="F25" s="33">
        <v>95000</v>
      </c>
      <c r="G25" s="32">
        <v>8678.89</v>
      </c>
    </row>
    <row r="26" spans="1:15" x14ac:dyDescent="0.25">
      <c r="A26" s="34">
        <v>40827</v>
      </c>
      <c r="B26" s="32">
        <v>8733.5400000000009</v>
      </c>
      <c r="C26" s="32">
        <v>8854.16</v>
      </c>
      <c r="D26" s="32">
        <v>8689.3799999999992</v>
      </c>
      <c r="E26" s="32">
        <v>8747.9599999999991</v>
      </c>
      <c r="F26" s="33">
        <v>109700</v>
      </c>
      <c r="G26" s="32">
        <v>8747.9599999999991</v>
      </c>
    </row>
    <row r="27" spans="1:15" x14ac:dyDescent="0.25">
      <c r="A27" s="34">
        <v>40819</v>
      </c>
      <c r="B27" s="32">
        <v>8567.98</v>
      </c>
      <c r="C27" s="32">
        <v>8663.57</v>
      </c>
      <c r="D27" s="32">
        <v>8343.01</v>
      </c>
      <c r="E27" s="32">
        <v>8605.6200000000008</v>
      </c>
      <c r="F27" s="33">
        <v>141200</v>
      </c>
      <c r="G27" s="32">
        <v>8605.6200000000008</v>
      </c>
    </row>
    <row r="28" spans="1:15" ht="15.75" thickBot="1" x14ac:dyDescent="0.3">
      <c r="A28" s="34">
        <v>40812</v>
      </c>
      <c r="B28" s="32">
        <v>8547.6200000000008</v>
      </c>
      <c r="C28" s="32">
        <v>8756</v>
      </c>
      <c r="D28" s="32">
        <v>8359.7000000000007</v>
      </c>
      <c r="E28" s="32">
        <v>8700.2900000000009</v>
      </c>
      <c r="F28" s="33">
        <v>150800</v>
      </c>
      <c r="G28" s="32">
        <v>8700.2900000000009</v>
      </c>
    </row>
    <row r="29" spans="1:15" x14ac:dyDescent="0.25">
      <c r="A29" s="34">
        <v>40806</v>
      </c>
      <c r="B29" s="32">
        <v>8763.61</v>
      </c>
      <c r="C29" s="32">
        <v>8771.7199999999993</v>
      </c>
      <c r="D29" s="32">
        <v>8545.4599999999991</v>
      </c>
      <c r="E29" s="32">
        <v>8560.26</v>
      </c>
      <c r="F29" s="33">
        <v>111800</v>
      </c>
      <c r="G29" s="32">
        <v>8560.26</v>
      </c>
      <c r="K29" s="30" t="s">
        <v>17</v>
      </c>
      <c r="L29" s="39"/>
      <c r="M29" s="31"/>
      <c r="O29" s="38" t="s">
        <v>31</v>
      </c>
    </row>
    <row r="30" spans="1:15" x14ac:dyDescent="0.25">
      <c r="A30" s="34">
        <v>40798</v>
      </c>
      <c r="B30" s="32">
        <v>8578.7099999999991</v>
      </c>
      <c r="C30" s="32">
        <v>8864.16</v>
      </c>
      <c r="D30" s="32">
        <v>8499.34</v>
      </c>
      <c r="E30" s="32">
        <v>8864.16</v>
      </c>
      <c r="F30" s="33">
        <v>130400</v>
      </c>
      <c r="G30" s="32">
        <v>8864.16</v>
      </c>
      <c r="K30" s="24" t="s">
        <v>0</v>
      </c>
      <c r="L30" s="25"/>
      <c r="M30" s="43">
        <f>G54</f>
        <v>9708.39</v>
      </c>
    </row>
    <row r="31" spans="1:15" x14ac:dyDescent="0.25">
      <c r="A31" s="34">
        <v>40791</v>
      </c>
      <c r="B31" s="32">
        <v>8828.4599999999991</v>
      </c>
      <c r="C31" s="32">
        <v>8876.49</v>
      </c>
      <c r="D31" s="32">
        <v>8588.34</v>
      </c>
      <c r="E31" s="32">
        <v>8737.66</v>
      </c>
      <c r="F31" s="33">
        <v>133800</v>
      </c>
      <c r="G31" s="32">
        <v>8737.66</v>
      </c>
      <c r="K31" s="24" t="s">
        <v>1</v>
      </c>
      <c r="L31" s="25"/>
      <c r="M31" s="43">
        <f>G2</f>
        <v>10083.56</v>
      </c>
    </row>
    <row r="32" spans="1:15" ht="15.75" thickBot="1" x14ac:dyDescent="0.3">
      <c r="A32" s="34">
        <v>40784</v>
      </c>
      <c r="B32" s="32">
        <v>8802.25</v>
      </c>
      <c r="C32" s="32">
        <v>9098.15</v>
      </c>
      <c r="D32" s="32">
        <v>8751.2900000000009</v>
      </c>
      <c r="E32" s="32">
        <v>8950.74</v>
      </c>
      <c r="F32" s="33">
        <v>133700</v>
      </c>
      <c r="G32" s="32">
        <v>8950.74</v>
      </c>
      <c r="K32" s="24"/>
      <c r="L32" s="25"/>
      <c r="M32" s="26"/>
    </row>
    <row r="33" spans="1:13" ht="15.75" thickBot="1" x14ac:dyDescent="0.3">
      <c r="A33" s="34">
        <v>40777</v>
      </c>
      <c r="B33" s="32">
        <v>8686.91</v>
      </c>
      <c r="C33" s="32">
        <v>8849.94</v>
      </c>
      <c r="D33" s="32">
        <v>8619.2099999999991</v>
      </c>
      <c r="E33" s="32">
        <v>8797.7800000000007</v>
      </c>
      <c r="F33" s="33">
        <v>154700</v>
      </c>
      <c r="G33" s="32">
        <v>8797.7800000000007</v>
      </c>
      <c r="K33" s="45">
        <f>M31-M30</f>
        <v>375.17000000000007</v>
      </c>
      <c r="L33" s="18"/>
      <c r="M33" s="35">
        <f>K33/M30</f>
        <v>3.8643894610743912E-2</v>
      </c>
    </row>
    <row r="34" spans="1:13" x14ac:dyDescent="0.25">
      <c r="A34" s="34">
        <v>40770</v>
      </c>
      <c r="B34" s="32">
        <v>9082.5300000000007</v>
      </c>
      <c r="C34" s="32">
        <v>9150.31</v>
      </c>
      <c r="D34" s="32">
        <v>8707.4699999999993</v>
      </c>
      <c r="E34" s="32">
        <v>8719.24</v>
      </c>
      <c r="F34" s="33">
        <v>122400</v>
      </c>
      <c r="G34" s="32">
        <v>8719.24</v>
      </c>
    </row>
    <row r="35" spans="1:13" x14ac:dyDescent="0.25">
      <c r="A35" s="34">
        <v>40763</v>
      </c>
      <c r="B35" s="32">
        <v>9169.67</v>
      </c>
      <c r="C35" s="32">
        <v>9215.09</v>
      </c>
      <c r="D35" s="32">
        <v>8656.7900000000009</v>
      </c>
      <c r="E35" s="32">
        <v>8963.7199999999993</v>
      </c>
      <c r="F35" s="33">
        <v>177200</v>
      </c>
      <c r="G35" s="32">
        <v>8963.7199999999993</v>
      </c>
    </row>
    <row r="36" spans="1:13" x14ac:dyDescent="0.25">
      <c r="A36" s="34">
        <v>40756</v>
      </c>
      <c r="B36" s="32">
        <v>9907.0400000000009</v>
      </c>
      <c r="C36" s="32">
        <v>10040.129999999999</v>
      </c>
      <c r="D36" s="32">
        <v>9264.09</v>
      </c>
      <c r="E36" s="32">
        <v>9299.8799999999992</v>
      </c>
      <c r="F36" s="33">
        <v>148100</v>
      </c>
      <c r="G36" s="32">
        <v>9299.8799999999992</v>
      </c>
    </row>
    <row r="37" spans="1:13" x14ac:dyDescent="0.25">
      <c r="A37" s="34">
        <v>40749</v>
      </c>
      <c r="B37" s="32">
        <v>10080.82</v>
      </c>
      <c r="C37" s="32">
        <v>10130.25</v>
      </c>
      <c r="D37" s="32">
        <v>9824.34</v>
      </c>
      <c r="E37" s="32">
        <v>9833.0300000000007</v>
      </c>
      <c r="F37" s="33">
        <v>123400</v>
      </c>
      <c r="G37" s="32">
        <v>9833.0300000000007</v>
      </c>
    </row>
    <row r="38" spans="1:13" x14ac:dyDescent="0.25">
      <c r="A38" s="34">
        <v>40743</v>
      </c>
      <c r="B38" s="32">
        <v>9921.5</v>
      </c>
      <c r="C38" s="32">
        <v>10149.18</v>
      </c>
      <c r="D38" s="32">
        <v>9889.7199999999993</v>
      </c>
      <c r="E38" s="32">
        <v>10132.11</v>
      </c>
      <c r="F38" s="33">
        <v>118200</v>
      </c>
      <c r="G38" s="32">
        <v>10132.11</v>
      </c>
    </row>
    <row r="39" spans="1:13" x14ac:dyDescent="0.25">
      <c r="A39" s="34">
        <v>40735</v>
      </c>
      <c r="B39" s="32">
        <v>10069.01</v>
      </c>
      <c r="C39" s="32">
        <v>10109.299999999999</v>
      </c>
      <c r="D39" s="32">
        <v>9884</v>
      </c>
      <c r="E39" s="32">
        <v>9974.4699999999993</v>
      </c>
      <c r="F39" s="33">
        <v>117400</v>
      </c>
      <c r="G39" s="32">
        <v>9974.4699999999993</v>
      </c>
    </row>
    <row r="40" spans="1:13" x14ac:dyDescent="0.25">
      <c r="A40" s="34">
        <v>40728</v>
      </c>
      <c r="B40" s="32">
        <v>9980.16</v>
      </c>
      <c r="C40" s="32">
        <v>10207.91</v>
      </c>
      <c r="D40" s="32">
        <v>9940.4699999999993</v>
      </c>
      <c r="E40" s="32">
        <v>10137.73</v>
      </c>
      <c r="F40" s="33">
        <v>132400</v>
      </c>
      <c r="G40" s="32">
        <v>10137.73</v>
      </c>
    </row>
    <row r="41" spans="1:13" x14ac:dyDescent="0.25">
      <c r="A41" s="34">
        <v>40721</v>
      </c>
      <c r="B41" s="32">
        <v>9633.92</v>
      </c>
      <c r="C41" s="32">
        <v>9900.57</v>
      </c>
      <c r="D41" s="32">
        <v>9570.58</v>
      </c>
      <c r="E41" s="32">
        <v>9868.07</v>
      </c>
      <c r="F41" s="33">
        <v>121600</v>
      </c>
      <c r="G41" s="32">
        <v>9868.07</v>
      </c>
    </row>
    <row r="42" spans="1:13" x14ac:dyDescent="0.25">
      <c r="A42" s="34">
        <v>40714</v>
      </c>
      <c r="B42" s="32">
        <v>9383.24</v>
      </c>
      <c r="C42" s="32">
        <v>9695.09</v>
      </c>
      <c r="D42" s="32">
        <v>9346.76</v>
      </c>
      <c r="E42" s="32">
        <v>9678.7099999999991</v>
      </c>
      <c r="F42" s="33">
        <v>126800</v>
      </c>
      <c r="G42" s="32">
        <v>9678.7099999999991</v>
      </c>
    </row>
    <row r="43" spans="1:13" x14ac:dyDescent="0.25">
      <c r="A43" s="34">
        <v>40707</v>
      </c>
      <c r="B43" s="32">
        <v>9405.16</v>
      </c>
      <c r="C43" s="32">
        <v>9599.9</v>
      </c>
      <c r="D43" s="32">
        <v>9318.6200000000008</v>
      </c>
      <c r="E43" s="32">
        <v>9351.4</v>
      </c>
      <c r="F43" s="33">
        <v>129100</v>
      </c>
      <c r="G43" s="32">
        <v>9351.4</v>
      </c>
    </row>
    <row r="44" spans="1:13" x14ac:dyDescent="0.25">
      <c r="A44" s="34">
        <v>40700</v>
      </c>
      <c r="B44" s="32">
        <v>9467.3700000000008</v>
      </c>
      <c r="C44" s="32">
        <v>9613.75</v>
      </c>
      <c r="D44" s="32">
        <v>9358.31</v>
      </c>
      <c r="E44" s="32">
        <v>9514.44</v>
      </c>
      <c r="F44" s="33">
        <v>143500</v>
      </c>
      <c r="G44" s="32">
        <v>9514.44</v>
      </c>
    </row>
    <row r="45" spans="1:13" x14ac:dyDescent="0.25">
      <c r="A45" s="34">
        <v>40693</v>
      </c>
      <c r="B45" s="32">
        <v>9489.7800000000007</v>
      </c>
      <c r="C45" s="32">
        <v>9720.73</v>
      </c>
      <c r="D45" s="32">
        <v>9448</v>
      </c>
      <c r="E45" s="32">
        <v>9492.2099999999991</v>
      </c>
      <c r="F45" s="33">
        <v>129100</v>
      </c>
      <c r="G45" s="32">
        <v>9492.2099999999991</v>
      </c>
    </row>
    <row r="46" spans="1:13" x14ac:dyDescent="0.25">
      <c r="A46" s="34">
        <v>40686</v>
      </c>
      <c r="B46" s="32">
        <v>9547.86</v>
      </c>
      <c r="C46" s="32">
        <v>9588.7000000000007</v>
      </c>
      <c r="D46" s="32">
        <v>9406.0400000000009</v>
      </c>
      <c r="E46" s="32">
        <v>9521.94</v>
      </c>
      <c r="F46" s="33">
        <v>118000</v>
      </c>
      <c r="G46" s="32">
        <v>9521.94</v>
      </c>
    </row>
    <row r="47" spans="1:13" x14ac:dyDescent="0.25">
      <c r="A47" s="34">
        <v>40679</v>
      </c>
      <c r="B47" s="32">
        <v>9571.1299999999992</v>
      </c>
      <c r="C47" s="32">
        <v>9731.1200000000008</v>
      </c>
      <c r="D47" s="32">
        <v>9502.39</v>
      </c>
      <c r="E47" s="32">
        <v>9607.08</v>
      </c>
      <c r="F47" s="33">
        <v>126600</v>
      </c>
      <c r="G47" s="32">
        <v>9607.08</v>
      </c>
    </row>
    <row r="48" spans="1:13" x14ac:dyDescent="0.25">
      <c r="A48" s="34">
        <v>40672</v>
      </c>
      <c r="B48" s="32">
        <v>9881.67</v>
      </c>
      <c r="C48" s="32">
        <v>9929.0400000000009</v>
      </c>
      <c r="D48" s="32">
        <v>9552.93</v>
      </c>
      <c r="E48" s="32">
        <v>9648.77</v>
      </c>
      <c r="F48" s="33">
        <v>148400</v>
      </c>
      <c r="G48" s="32">
        <v>9648.77</v>
      </c>
    </row>
    <row r="49" spans="1:7" x14ac:dyDescent="0.25">
      <c r="A49" s="34">
        <v>40665</v>
      </c>
      <c r="B49" s="32">
        <v>9964.39</v>
      </c>
      <c r="C49" s="32">
        <v>10017.469999999999</v>
      </c>
      <c r="D49" s="32">
        <v>9782.66</v>
      </c>
      <c r="E49" s="32">
        <v>9859.2000000000007</v>
      </c>
      <c r="F49" s="33">
        <v>130100</v>
      </c>
      <c r="G49" s="32">
        <v>9859.2000000000007</v>
      </c>
    </row>
    <row r="50" spans="1:7" x14ac:dyDescent="0.25">
      <c r="A50" s="34">
        <v>40658</v>
      </c>
      <c r="B50" s="32">
        <v>9705.9</v>
      </c>
      <c r="C50" s="32">
        <v>9849.74</v>
      </c>
      <c r="D50" s="32">
        <v>9536.51</v>
      </c>
      <c r="E50" s="32">
        <v>9849.74</v>
      </c>
      <c r="F50" s="33">
        <v>118600</v>
      </c>
      <c r="G50" s="32">
        <v>9849.74</v>
      </c>
    </row>
    <row r="51" spans="1:7" x14ac:dyDescent="0.25">
      <c r="A51" s="34">
        <v>40651</v>
      </c>
      <c r="B51" s="32">
        <v>9593.41</v>
      </c>
      <c r="C51" s="32">
        <v>9732.6299999999992</v>
      </c>
      <c r="D51" s="32">
        <v>9405.19</v>
      </c>
      <c r="E51" s="32">
        <v>9682.2099999999991</v>
      </c>
      <c r="F51" s="33">
        <v>122300</v>
      </c>
      <c r="G51" s="32">
        <v>9682.2099999999991</v>
      </c>
    </row>
    <row r="52" spans="1:7" x14ac:dyDescent="0.25">
      <c r="A52" s="34">
        <v>40644</v>
      </c>
      <c r="B52" s="32">
        <v>9731.32</v>
      </c>
      <c r="C52" s="32">
        <v>9775.6</v>
      </c>
      <c r="D52" s="32">
        <v>9513.27</v>
      </c>
      <c r="E52" s="32">
        <v>9591.52</v>
      </c>
      <c r="F52" s="33">
        <v>154900</v>
      </c>
      <c r="G52" s="32">
        <v>9591.52</v>
      </c>
    </row>
    <row r="53" spans="1:7" x14ac:dyDescent="0.25">
      <c r="A53" s="34">
        <v>40637</v>
      </c>
      <c r="B53" s="32">
        <v>9773.91</v>
      </c>
      <c r="C53" s="32">
        <v>9808.6</v>
      </c>
      <c r="D53" s="32">
        <v>9536.68</v>
      </c>
      <c r="E53" s="32">
        <v>9768.08</v>
      </c>
      <c r="F53" s="33">
        <v>187600</v>
      </c>
      <c r="G53" s="32">
        <v>9768.08</v>
      </c>
    </row>
    <row r="54" spans="1:7" x14ac:dyDescent="0.25">
      <c r="A54" s="34">
        <v>40633</v>
      </c>
      <c r="B54" s="32">
        <v>9765.2800000000007</v>
      </c>
      <c r="C54" s="32">
        <v>9822.06</v>
      </c>
      <c r="D54" s="32">
        <v>9658.64</v>
      </c>
      <c r="E54" s="32">
        <v>9708.39</v>
      </c>
      <c r="F54" s="33">
        <v>189300</v>
      </c>
      <c r="G54" s="32">
        <v>9708.39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P33" sqref="P33"/>
    </sheetView>
  </sheetViews>
  <sheetFormatPr baseColWidth="10" defaultRowHeight="15" x14ac:dyDescent="0.25"/>
  <cols>
    <col min="6" max="6" width="13.5703125" bestFit="1" customWidth="1"/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20672.37</v>
      </c>
      <c r="C2" s="32">
        <v>21063.38</v>
      </c>
      <c r="D2" s="32">
        <v>20374.03</v>
      </c>
      <c r="E2" s="32">
        <v>20555.580000000002</v>
      </c>
      <c r="F2" s="33">
        <v>1608741900</v>
      </c>
      <c r="G2" s="32">
        <v>20555.580000000002</v>
      </c>
    </row>
    <row r="3" spans="1:7" x14ac:dyDescent="0.25">
      <c r="A3" s="34">
        <v>40987</v>
      </c>
      <c r="B3" s="32">
        <v>21454.01</v>
      </c>
      <c r="C3" s="32">
        <v>21454.01</v>
      </c>
      <c r="D3" s="32">
        <v>20596.89</v>
      </c>
      <c r="E3" s="32">
        <v>20668.8</v>
      </c>
      <c r="F3" s="33">
        <v>1463115000</v>
      </c>
      <c r="G3" s="32">
        <v>20668.8</v>
      </c>
    </row>
    <row r="4" spans="1:7" x14ac:dyDescent="0.25">
      <c r="A4" s="34">
        <v>40980</v>
      </c>
      <c r="B4" s="32">
        <v>21073.59</v>
      </c>
      <c r="C4" s="32">
        <v>21638.32</v>
      </c>
      <c r="D4" s="32">
        <v>20924.36</v>
      </c>
      <c r="E4" s="32">
        <v>21317.85</v>
      </c>
      <c r="F4" s="33">
        <v>1454665100</v>
      </c>
      <c r="G4" s="32">
        <v>21317.85</v>
      </c>
    </row>
    <row r="5" spans="1:7" x14ac:dyDescent="0.25">
      <c r="A5" s="34">
        <v>40973</v>
      </c>
      <c r="B5" s="32">
        <v>21518.03</v>
      </c>
      <c r="C5" s="32">
        <v>21578.76</v>
      </c>
      <c r="D5" s="32">
        <v>20521.96</v>
      </c>
      <c r="E5" s="32">
        <v>21086</v>
      </c>
      <c r="F5" s="33">
        <v>2079997200</v>
      </c>
      <c r="G5" s="32">
        <v>21086</v>
      </c>
    </row>
    <row r="6" spans="1:7" x14ac:dyDescent="0.25">
      <c r="A6" s="34">
        <v>40966</v>
      </c>
      <c r="B6" s="32">
        <v>21381.66</v>
      </c>
      <c r="C6" s="32">
        <v>21716.76</v>
      </c>
      <c r="D6" s="32">
        <v>21076.52</v>
      </c>
      <c r="E6" s="32">
        <v>21562.26</v>
      </c>
      <c r="F6" s="33">
        <v>1550589400</v>
      </c>
      <c r="G6" s="32">
        <v>21562.26</v>
      </c>
    </row>
    <row r="7" spans="1:7" x14ac:dyDescent="0.25">
      <c r="A7" s="34">
        <v>40959</v>
      </c>
      <c r="B7" s="32">
        <v>21760.34</v>
      </c>
      <c r="C7" s="32">
        <v>21760.34</v>
      </c>
      <c r="D7" s="32">
        <v>21221.39</v>
      </c>
      <c r="E7" s="32">
        <v>21406.86</v>
      </c>
      <c r="F7" s="33">
        <v>1458318700</v>
      </c>
      <c r="G7" s="32">
        <v>21406.86</v>
      </c>
    </row>
    <row r="8" spans="1:7" x14ac:dyDescent="0.25">
      <c r="A8" s="34">
        <v>40952</v>
      </c>
      <c r="B8" s="32">
        <v>20718.8</v>
      </c>
      <c r="C8" s="32">
        <v>21546.73</v>
      </c>
      <c r="D8" s="32">
        <v>20673.96</v>
      </c>
      <c r="E8" s="32">
        <v>21491.62</v>
      </c>
      <c r="F8" s="33">
        <v>1573419600</v>
      </c>
      <c r="G8" s="32">
        <v>21491.62</v>
      </c>
    </row>
    <row r="9" spans="1:7" x14ac:dyDescent="0.25">
      <c r="A9" s="34">
        <v>40945</v>
      </c>
      <c r="B9" s="32">
        <v>21015.55</v>
      </c>
      <c r="C9" s="32">
        <v>21053.06</v>
      </c>
      <c r="D9" s="32">
        <v>20633.13</v>
      </c>
      <c r="E9" s="32">
        <v>20783.86</v>
      </c>
      <c r="F9" s="33">
        <v>1873047600</v>
      </c>
      <c r="G9" s="32">
        <v>20783.86</v>
      </c>
    </row>
    <row r="10" spans="1:7" x14ac:dyDescent="0.25">
      <c r="A10" s="34">
        <v>40938</v>
      </c>
      <c r="B10" s="32">
        <v>20518</v>
      </c>
      <c r="C10" s="32">
        <v>20796.740000000002</v>
      </c>
      <c r="D10" s="32">
        <v>20144.95</v>
      </c>
      <c r="E10" s="32">
        <v>20756.98</v>
      </c>
      <c r="F10" s="33">
        <v>1957256100</v>
      </c>
      <c r="G10" s="32">
        <v>20756.98</v>
      </c>
    </row>
    <row r="11" spans="1:7" x14ac:dyDescent="0.25">
      <c r="A11" s="34">
        <v>40931</v>
      </c>
      <c r="B11" s="32">
        <v>20110.37</v>
      </c>
      <c r="C11" s="32">
        <v>20590.8</v>
      </c>
      <c r="D11" s="32">
        <v>20110.37</v>
      </c>
      <c r="E11" s="32">
        <v>20501.669999999998</v>
      </c>
      <c r="F11" s="33">
        <v>1283778600</v>
      </c>
      <c r="G11" s="32">
        <v>20501.669999999998</v>
      </c>
    </row>
    <row r="12" spans="1:7" x14ac:dyDescent="0.25">
      <c r="A12" s="34">
        <v>40924</v>
      </c>
      <c r="B12" s="32">
        <v>19070.740000000002</v>
      </c>
      <c r="C12" s="32">
        <v>20161.72</v>
      </c>
      <c r="D12" s="32">
        <v>18985.75</v>
      </c>
      <c r="E12" s="32">
        <v>20110.37</v>
      </c>
      <c r="F12" s="33">
        <v>2071223100</v>
      </c>
      <c r="G12" s="32">
        <v>20110.37</v>
      </c>
    </row>
    <row r="13" spans="1:7" x14ac:dyDescent="0.25">
      <c r="A13" s="34">
        <v>40917</v>
      </c>
      <c r="B13" s="32">
        <v>18588.36</v>
      </c>
      <c r="C13" s="32">
        <v>19261.29</v>
      </c>
      <c r="D13" s="32">
        <v>18302.84</v>
      </c>
      <c r="E13" s="32">
        <v>19204.419999999998</v>
      </c>
      <c r="F13" s="33">
        <v>1844628100</v>
      </c>
      <c r="G13" s="32">
        <v>19204.419999999998</v>
      </c>
    </row>
    <row r="14" spans="1:7" x14ac:dyDescent="0.25">
      <c r="A14" s="34">
        <v>40911</v>
      </c>
      <c r="B14" s="32">
        <v>18770.64</v>
      </c>
      <c r="C14" s="32">
        <v>18970.599999999999</v>
      </c>
      <c r="D14" s="32">
        <v>18506.580000000002</v>
      </c>
      <c r="E14" s="32">
        <v>18593.060000000001</v>
      </c>
      <c r="F14" s="33">
        <v>1221579300</v>
      </c>
      <c r="G14" s="32">
        <v>18593.060000000001</v>
      </c>
    </row>
    <row r="15" spans="1:7" x14ac:dyDescent="0.25">
      <c r="A15" s="34">
        <v>40904</v>
      </c>
      <c r="B15" s="32">
        <v>18629.169999999998</v>
      </c>
      <c r="C15" s="32">
        <v>18629.169999999998</v>
      </c>
      <c r="D15" s="32">
        <v>18293.810000000001</v>
      </c>
      <c r="E15" s="32">
        <v>18434.39</v>
      </c>
      <c r="F15" s="33">
        <v>726263000</v>
      </c>
      <c r="G15" s="32">
        <v>18434.39</v>
      </c>
    </row>
    <row r="16" spans="1:7" x14ac:dyDescent="0.25">
      <c r="A16" s="34">
        <v>40896</v>
      </c>
      <c r="B16" s="32">
        <v>18053.64</v>
      </c>
      <c r="C16" s="32">
        <v>18636.75</v>
      </c>
      <c r="D16" s="32">
        <v>17821.52</v>
      </c>
      <c r="E16" s="32">
        <v>18629.169999999998</v>
      </c>
      <c r="F16" s="33">
        <v>1176641600</v>
      </c>
      <c r="G16" s="32">
        <v>18629.169999999998</v>
      </c>
    </row>
    <row r="17" spans="1:15" x14ac:dyDescent="0.25">
      <c r="A17" s="34">
        <v>40889</v>
      </c>
      <c r="B17" s="32">
        <v>18853.32</v>
      </c>
      <c r="C17" s="32">
        <v>18919.419999999998</v>
      </c>
      <c r="D17" s="32">
        <v>17895.150000000001</v>
      </c>
      <c r="E17" s="32">
        <v>18285.39</v>
      </c>
      <c r="F17" s="33">
        <v>1468450300</v>
      </c>
      <c r="G17" s="32">
        <v>18285.39</v>
      </c>
    </row>
    <row r="18" spans="1:15" x14ac:dyDescent="0.25">
      <c r="A18" s="34">
        <v>40882</v>
      </c>
      <c r="B18" s="32">
        <v>19117.89</v>
      </c>
      <c r="C18" s="32">
        <v>19242.8</v>
      </c>
      <c r="D18" s="32">
        <v>18511.419999999998</v>
      </c>
      <c r="E18" s="32">
        <v>18586.23</v>
      </c>
      <c r="F18" s="33">
        <v>1532679500</v>
      </c>
      <c r="G18" s="32">
        <v>18586.23</v>
      </c>
    </row>
    <row r="19" spans="1:15" x14ac:dyDescent="0.25">
      <c r="A19" s="34">
        <v>40875</v>
      </c>
      <c r="B19" s="32">
        <v>18019.21</v>
      </c>
      <c r="C19" s="32">
        <v>19151.650000000001</v>
      </c>
      <c r="D19" s="32">
        <v>17860.8</v>
      </c>
      <c r="E19" s="32">
        <v>19040.39</v>
      </c>
      <c r="F19" s="33">
        <v>2431578200</v>
      </c>
      <c r="G19" s="32">
        <v>19040.39</v>
      </c>
    </row>
    <row r="20" spans="1:15" x14ac:dyDescent="0.25">
      <c r="A20" s="34">
        <v>40868</v>
      </c>
      <c r="B20" s="32">
        <v>18213.72</v>
      </c>
      <c r="C20" s="32">
        <v>18355.12</v>
      </c>
      <c r="D20" s="32">
        <v>17613.2</v>
      </c>
      <c r="E20" s="32">
        <v>17689.48</v>
      </c>
      <c r="F20" s="33">
        <v>1451517400</v>
      </c>
      <c r="G20" s="32">
        <v>17689.48</v>
      </c>
    </row>
    <row r="21" spans="1:15" x14ac:dyDescent="0.25">
      <c r="A21" s="34">
        <v>40861</v>
      </c>
      <c r="B21" s="32">
        <v>19600.37</v>
      </c>
      <c r="C21" s="32">
        <v>19640.68</v>
      </c>
      <c r="D21" s="32">
        <v>18398.96</v>
      </c>
      <c r="E21" s="32">
        <v>18491.23</v>
      </c>
      <c r="F21" s="33">
        <v>2539129000</v>
      </c>
      <c r="G21" s="32">
        <v>18491.23</v>
      </c>
    </row>
    <row r="22" spans="1:15" x14ac:dyDescent="0.25">
      <c r="A22" s="34">
        <v>40854</v>
      </c>
      <c r="B22" s="32">
        <v>19894.22</v>
      </c>
      <c r="C22" s="32">
        <v>20173.14</v>
      </c>
      <c r="D22" s="32">
        <v>18945.580000000002</v>
      </c>
      <c r="E22" s="32">
        <v>19137.169999999998</v>
      </c>
      <c r="F22" s="33">
        <v>1758772600</v>
      </c>
      <c r="G22" s="32">
        <v>19137.169999999998</v>
      </c>
    </row>
    <row r="23" spans="1:15" x14ac:dyDescent="0.25">
      <c r="A23" s="34">
        <v>40847</v>
      </c>
      <c r="B23" s="32">
        <v>20027.72</v>
      </c>
      <c r="C23" s="32">
        <v>20155.62</v>
      </c>
      <c r="D23" s="32">
        <v>19024.07</v>
      </c>
      <c r="E23" s="32">
        <v>19842.79</v>
      </c>
      <c r="F23" s="33">
        <v>1974773800</v>
      </c>
      <c r="G23" s="32">
        <v>19842.79</v>
      </c>
    </row>
    <row r="24" spans="1:15" x14ac:dyDescent="0.25">
      <c r="A24" s="34">
        <v>40840</v>
      </c>
      <c r="B24" s="32">
        <v>18444.16</v>
      </c>
      <c r="C24" s="32">
        <v>20272.38</v>
      </c>
      <c r="D24" s="32">
        <v>18435.41</v>
      </c>
      <c r="E24" s="32">
        <v>20019.240000000002</v>
      </c>
      <c r="F24" s="33">
        <v>2485423600</v>
      </c>
      <c r="G24" s="32">
        <v>20019.240000000002</v>
      </c>
    </row>
    <row r="25" spans="1:15" x14ac:dyDescent="0.25">
      <c r="A25" s="34">
        <v>40833</v>
      </c>
      <c r="B25" s="32">
        <v>18808.66</v>
      </c>
      <c r="C25" s="32">
        <v>18908.169999999998</v>
      </c>
      <c r="D25" s="32">
        <v>17782</v>
      </c>
      <c r="E25" s="32">
        <v>18025.72</v>
      </c>
      <c r="F25" s="33">
        <v>1506614800</v>
      </c>
      <c r="G25" s="32">
        <v>18025.72</v>
      </c>
    </row>
    <row r="26" spans="1:15" x14ac:dyDescent="0.25">
      <c r="A26" s="34">
        <v>40826</v>
      </c>
      <c r="B26" s="32">
        <v>17853.259999999998</v>
      </c>
      <c r="C26" s="32">
        <v>18758.740000000002</v>
      </c>
      <c r="D26" s="32">
        <v>17437.84</v>
      </c>
      <c r="E26" s="32">
        <v>18501.79</v>
      </c>
      <c r="F26" s="33">
        <v>2180494000</v>
      </c>
      <c r="G26" s="32">
        <v>18501.79</v>
      </c>
    </row>
    <row r="27" spans="1:15" x14ac:dyDescent="0.25">
      <c r="A27" s="34">
        <v>40819</v>
      </c>
      <c r="B27" s="32">
        <v>17179.2</v>
      </c>
      <c r="C27" s="32">
        <v>17800.72</v>
      </c>
      <c r="D27" s="32">
        <v>16170.35</v>
      </c>
      <c r="E27" s="32">
        <v>17707.009999999998</v>
      </c>
      <c r="F27" s="33">
        <v>2904995500</v>
      </c>
      <c r="G27" s="32">
        <v>17707.009999999998</v>
      </c>
    </row>
    <row r="28" spans="1:15" ht="15.75" thickBot="1" x14ac:dyDescent="0.3">
      <c r="A28" s="34">
        <v>40812</v>
      </c>
      <c r="B28" s="32">
        <v>17634.419999999998</v>
      </c>
      <c r="C28" s="32">
        <v>18136.02</v>
      </c>
      <c r="D28" s="32">
        <v>16999.54</v>
      </c>
      <c r="E28" s="32">
        <v>17592.41</v>
      </c>
      <c r="F28" s="33">
        <v>2351768600</v>
      </c>
      <c r="G28" s="32">
        <v>17592.41</v>
      </c>
    </row>
    <row r="29" spans="1:15" x14ac:dyDescent="0.25">
      <c r="A29" s="34">
        <v>40805</v>
      </c>
      <c r="B29" s="32">
        <v>19247.59</v>
      </c>
      <c r="C29" s="32">
        <v>19247.59</v>
      </c>
      <c r="D29" s="32">
        <v>17373.41</v>
      </c>
      <c r="E29" s="32">
        <v>17668.830000000002</v>
      </c>
      <c r="F29" s="33">
        <v>2379390100</v>
      </c>
      <c r="G29" s="32">
        <v>17668.830000000002</v>
      </c>
      <c r="K29" s="30" t="s">
        <v>17</v>
      </c>
      <c r="L29" s="39"/>
      <c r="M29" s="31"/>
      <c r="O29" s="38" t="s">
        <v>32</v>
      </c>
    </row>
    <row r="30" spans="1:15" x14ac:dyDescent="0.25">
      <c r="A30" s="34">
        <v>40798</v>
      </c>
      <c r="B30" s="32">
        <v>19264.68</v>
      </c>
      <c r="C30" s="32">
        <v>19652.53</v>
      </c>
      <c r="D30" s="32">
        <v>18627.650000000001</v>
      </c>
      <c r="E30" s="32">
        <v>19455.310000000001</v>
      </c>
      <c r="F30" s="33">
        <v>2189866400</v>
      </c>
      <c r="G30" s="32">
        <v>19455.310000000001</v>
      </c>
      <c r="K30" s="24" t="s">
        <v>0</v>
      </c>
      <c r="L30" s="25"/>
      <c r="M30" s="43">
        <f>G54</f>
        <v>23801.9</v>
      </c>
    </row>
    <row r="31" spans="1:15" x14ac:dyDescent="0.25">
      <c r="A31" s="34">
        <v>40791</v>
      </c>
      <c r="B31" s="32">
        <v>19830.5</v>
      </c>
      <c r="C31" s="32">
        <v>20159.29</v>
      </c>
      <c r="D31" s="32">
        <v>19290.400000000001</v>
      </c>
      <c r="E31" s="32">
        <v>19866.63</v>
      </c>
      <c r="F31" s="33">
        <v>1720369500</v>
      </c>
      <c r="G31" s="32">
        <v>19866.63</v>
      </c>
      <c r="K31" s="24" t="s">
        <v>1</v>
      </c>
      <c r="L31" s="25"/>
      <c r="M31" s="43">
        <f>G2</f>
        <v>20555.580000000002</v>
      </c>
    </row>
    <row r="32" spans="1:15" ht="15.75" thickBot="1" x14ac:dyDescent="0.3">
      <c r="A32" s="34">
        <v>40784</v>
      </c>
      <c r="B32" s="32">
        <v>19883.060000000001</v>
      </c>
      <c r="C32" s="32">
        <v>20975.3</v>
      </c>
      <c r="D32" s="32">
        <v>19749.400000000001</v>
      </c>
      <c r="E32" s="32">
        <v>20212.91</v>
      </c>
      <c r="F32" s="33">
        <v>3337132300</v>
      </c>
      <c r="G32" s="32">
        <v>20212.91</v>
      </c>
      <c r="K32" s="24"/>
      <c r="L32" s="25"/>
      <c r="M32" s="26"/>
    </row>
    <row r="33" spans="1:13" ht="15.75" thickBot="1" x14ac:dyDescent="0.3">
      <c r="A33" s="34">
        <v>40777</v>
      </c>
      <c r="B33" s="32">
        <v>19465.3</v>
      </c>
      <c r="C33" s="32">
        <v>19919.919999999998</v>
      </c>
      <c r="D33" s="32">
        <v>19047.64</v>
      </c>
      <c r="E33" s="32">
        <v>19582.88</v>
      </c>
      <c r="F33" s="33">
        <v>2016244300</v>
      </c>
      <c r="G33" s="32">
        <v>19582.88</v>
      </c>
      <c r="K33" s="45">
        <f>M31-M30</f>
        <v>-3246.3199999999997</v>
      </c>
      <c r="L33" s="18"/>
      <c r="M33" s="35">
        <f>K33/M30</f>
        <v>-0.13638911179359628</v>
      </c>
    </row>
    <row r="34" spans="1:13" x14ac:dyDescent="0.25">
      <c r="A34" s="34">
        <v>40770</v>
      </c>
      <c r="B34" s="32">
        <v>20056.78</v>
      </c>
      <c r="C34" s="32">
        <v>20504.38</v>
      </c>
      <c r="D34" s="32">
        <v>19314.419999999998</v>
      </c>
      <c r="E34" s="32">
        <v>19399.919999999998</v>
      </c>
      <c r="F34" s="33">
        <v>1769152100</v>
      </c>
      <c r="G34" s="32">
        <v>19399.919999999998</v>
      </c>
    </row>
    <row r="35" spans="1:13" x14ac:dyDescent="0.25">
      <c r="A35" s="34">
        <v>40763</v>
      </c>
      <c r="B35" s="32">
        <v>20409.009999999998</v>
      </c>
      <c r="C35" s="32">
        <v>20572.509999999998</v>
      </c>
      <c r="D35" s="32">
        <v>18868.11</v>
      </c>
      <c r="E35" s="32">
        <v>19620.009999999998</v>
      </c>
      <c r="F35" s="33">
        <v>3031685200</v>
      </c>
      <c r="G35" s="32">
        <v>19620.009999999998</v>
      </c>
    </row>
    <row r="36" spans="1:13" x14ac:dyDescent="0.25">
      <c r="A36" s="34">
        <v>40756</v>
      </c>
      <c r="B36" s="32">
        <v>22739.55</v>
      </c>
      <c r="C36" s="32">
        <v>22808.33</v>
      </c>
      <c r="D36" s="32">
        <v>20643.259999999998</v>
      </c>
      <c r="E36" s="32">
        <v>20946.14</v>
      </c>
      <c r="F36" s="33">
        <v>2075113300</v>
      </c>
      <c r="G36" s="32">
        <v>20946.14</v>
      </c>
    </row>
    <row r="37" spans="1:13" x14ac:dyDescent="0.25">
      <c r="A37" s="34">
        <v>40749</v>
      </c>
      <c r="B37" s="32">
        <v>22287.37</v>
      </c>
      <c r="C37" s="32">
        <v>22635.38</v>
      </c>
      <c r="D37" s="32">
        <v>22217.4</v>
      </c>
      <c r="E37" s="32">
        <v>22440.25</v>
      </c>
      <c r="F37" s="33">
        <v>1469258100</v>
      </c>
      <c r="G37" s="32">
        <v>22440.25</v>
      </c>
    </row>
    <row r="38" spans="1:13" x14ac:dyDescent="0.25">
      <c r="A38" s="34">
        <v>40742</v>
      </c>
      <c r="B38" s="32">
        <v>21727.93</v>
      </c>
      <c r="C38" s="32">
        <v>22449.11</v>
      </c>
      <c r="D38" s="32">
        <v>21611.16</v>
      </c>
      <c r="E38" s="32">
        <v>22444.799999999999</v>
      </c>
      <c r="F38" s="33">
        <v>1555440900</v>
      </c>
      <c r="G38" s="32">
        <v>22444.799999999999</v>
      </c>
    </row>
    <row r="39" spans="1:13" x14ac:dyDescent="0.25">
      <c r="A39" s="34">
        <v>40735</v>
      </c>
      <c r="B39" s="32">
        <v>22598.62</v>
      </c>
      <c r="C39" s="32">
        <v>22598.62</v>
      </c>
      <c r="D39" s="32">
        <v>21648.39</v>
      </c>
      <c r="E39" s="32">
        <v>21875.38</v>
      </c>
      <c r="F39" s="33">
        <v>1701857100</v>
      </c>
      <c r="G39" s="32">
        <v>21875.38</v>
      </c>
    </row>
    <row r="40" spans="1:13" x14ac:dyDescent="0.25">
      <c r="A40" s="34">
        <v>40728</v>
      </c>
      <c r="B40" s="32">
        <v>22813.25</v>
      </c>
      <c r="C40" s="32">
        <v>22835.03</v>
      </c>
      <c r="D40" s="32">
        <v>22509.18</v>
      </c>
      <c r="E40" s="32">
        <v>22726.43</v>
      </c>
      <c r="F40" s="33">
        <v>3012442400</v>
      </c>
      <c r="G40" s="32">
        <v>22726.43</v>
      </c>
    </row>
    <row r="41" spans="1:13" x14ac:dyDescent="0.25">
      <c r="A41" s="34">
        <v>40721</v>
      </c>
      <c r="B41" s="32">
        <v>21888.04</v>
      </c>
      <c r="C41" s="32">
        <v>22464.05</v>
      </c>
      <c r="D41" s="32">
        <v>21888.04</v>
      </c>
      <c r="E41" s="32">
        <v>22398.1</v>
      </c>
      <c r="F41" s="33">
        <v>1463754800</v>
      </c>
      <c r="G41" s="32">
        <v>22398.1</v>
      </c>
    </row>
    <row r="42" spans="1:13" x14ac:dyDescent="0.25">
      <c r="A42" s="34">
        <v>40714</v>
      </c>
      <c r="B42" s="32">
        <v>21770.79</v>
      </c>
      <c r="C42" s="32">
        <v>22182.75</v>
      </c>
      <c r="D42" s="32">
        <v>21508.77</v>
      </c>
      <c r="E42" s="32">
        <v>22171.95</v>
      </c>
      <c r="F42" s="33">
        <v>1741597900</v>
      </c>
      <c r="G42" s="32">
        <v>22171.95</v>
      </c>
    </row>
    <row r="43" spans="1:13" x14ac:dyDescent="0.25">
      <c r="A43" s="34">
        <v>40707</v>
      </c>
      <c r="B43" s="32">
        <v>22172.61</v>
      </c>
      <c r="C43" s="32">
        <v>22642.46</v>
      </c>
      <c r="D43" s="32">
        <v>21628.33</v>
      </c>
      <c r="E43" s="32">
        <v>21695.26</v>
      </c>
      <c r="F43" s="33">
        <v>1579775000</v>
      </c>
      <c r="G43" s="32">
        <v>21695.26</v>
      </c>
    </row>
    <row r="44" spans="1:13" x14ac:dyDescent="0.25">
      <c r="A44" s="34">
        <v>40701</v>
      </c>
      <c r="B44" s="32">
        <v>22762.21</v>
      </c>
      <c r="C44" s="32">
        <v>22928.959999999999</v>
      </c>
      <c r="D44" s="32">
        <v>22297.94</v>
      </c>
      <c r="E44" s="32">
        <v>22420.37</v>
      </c>
      <c r="F44" s="33">
        <v>1914372700</v>
      </c>
      <c r="G44" s="32">
        <v>22420.37</v>
      </c>
    </row>
    <row r="45" spans="1:13" x14ac:dyDescent="0.25">
      <c r="A45" s="34">
        <v>40693</v>
      </c>
      <c r="B45" s="32">
        <v>23117.8</v>
      </c>
      <c r="C45" s="32">
        <v>23707.95</v>
      </c>
      <c r="D45" s="32">
        <v>22932.48</v>
      </c>
      <c r="E45" s="32">
        <v>22949.56</v>
      </c>
      <c r="F45" s="33">
        <v>1557735800</v>
      </c>
      <c r="G45" s="32">
        <v>22949.56</v>
      </c>
    </row>
    <row r="46" spans="1:13" x14ac:dyDescent="0.25">
      <c r="A46" s="34">
        <v>40686</v>
      </c>
      <c r="B46" s="32">
        <v>22942.959999999999</v>
      </c>
      <c r="C46" s="32">
        <v>23150.6</v>
      </c>
      <c r="D46" s="32">
        <v>22519.66</v>
      </c>
      <c r="E46" s="32">
        <v>23118.07</v>
      </c>
      <c r="F46" s="33">
        <v>1238284600</v>
      </c>
      <c r="G46" s="32">
        <v>23118.07</v>
      </c>
    </row>
    <row r="47" spans="1:13" x14ac:dyDescent="0.25">
      <c r="A47" s="34">
        <v>40679</v>
      </c>
      <c r="B47" s="32">
        <v>23054.06</v>
      </c>
      <c r="C47" s="32">
        <v>23248.13</v>
      </c>
      <c r="D47" s="32">
        <v>22768.03</v>
      </c>
      <c r="E47" s="32">
        <v>23199.39</v>
      </c>
      <c r="F47" s="33">
        <v>1002867600</v>
      </c>
      <c r="G47" s="32">
        <v>23199.39</v>
      </c>
    </row>
    <row r="48" spans="1:13" x14ac:dyDescent="0.25">
      <c r="A48" s="34">
        <v>40672</v>
      </c>
      <c r="B48" s="32">
        <v>23239.15</v>
      </c>
      <c r="C48" s="32">
        <v>23509.01</v>
      </c>
      <c r="D48" s="32">
        <v>22888.080000000002</v>
      </c>
      <c r="E48" s="32">
        <v>23276.27</v>
      </c>
      <c r="F48" s="33">
        <v>1190621200</v>
      </c>
      <c r="G48" s="32">
        <v>23276.27</v>
      </c>
    </row>
    <row r="49" spans="1:7" x14ac:dyDescent="0.25">
      <c r="A49" s="34">
        <v>40665</v>
      </c>
      <c r="B49" s="32">
        <v>23720.81</v>
      </c>
      <c r="C49" s="32">
        <v>23924.48</v>
      </c>
      <c r="D49" s="32">
        <v>22985.66</v>
      </c>
      <c r="E49" s="32">
        <v>23159.14</v>
      </c>
      <c r="F49" s="33">
        <v>1206728300</v>
      </c>
      <c r="G49" s="32">
        <v>23159.14</v>
      </c>
    </row>
    <row r="50" spans="1:7" x14ac:dyDescent="0.25">
      <c r="A50" s="34">
        <v>40658</v>
      </c>
      <c r="B50" s="32">
        <v>24138.31</v>
      </c>
      <c r="C50" s="32">
        <v>24260.77</v>
      </c>
      <c r="D50" s="32">
        <v>23633.74</v>
      </c>
      <c r="E50" s="32">
        <v>23720.81</v>
      </c>
      <c r="F50" s="33">
        <v>1084087000</v>
      </c>
      <c r="G50" s="32">
        <v>23720.81</v>
      </c>
    </row>
    <row r="51" spans="1:7" x14ac:dyDescent="0.25">
      <c r="A51" s="34">
        <v>40651</v>
      </c>
      <c r="B51" s="32">
        <v>23977.87</v>
      </c>
      <c r="C51" s="32">
        <v>24185.49</v>
      </c>
      <c r="D51" s="32">
        <v>23468.2</v>
      </c>
      <c r="E51" s="32">
        <v>24138.31</v>
      </c>
      <c r="F51" s="33">
        <v>1373535200</v>
      </c>
      <c r="G51" s="32">
        <v>24138.31</v>
      </c>
    </row>
    <row r="52" spans="1:7" x14ac:dyDescent="0.25">
      <c r="A52" s="34">
        <v>40644</v>
      </c>
      <c r="B52" s="32">
        <v>24394.99</v>
      </c>
      <c r="C52" s="32">
        <v>24466.47</v>
      </c>
      <c r="D52" s="32">
        <v>23842.29</v>
      </c>
      <c r="E52" s="32">
        <v>24008.07</v>
      </c>
      <c r="F52" s="33">
        <v>1442828700</v>
      </c>
      <c r="G52" s="32">
        <v>24008.07</v>
      </c>
    </row>
    <row r="53" spans="1:7" x14ac:dyDescent="0.25">
      <c r="A53" s="34">
        <v>40637</v>
      </c>
      <c r="B53" s="32">
        <v>23939.48</v>
      </c>
      <c r="C53" s="32">
        <v>24468.639999999999</v>
      </c>
      <c r="D53" s="32">
        <v>23917.01</v>
      </c>
      <c r="E53" s="32">
        <v>24396.07</v>
      </c>
      <c r="F53" s="33">
        <v>1473550500</v>
      </c>
      <c r="G53" s="32">
        <v>24396.07</v>
      </c>
    </row>
    <row r="54" spans="1:7" x14ac:dyDescent="0.25">
      <c r="A54" s="34">
        <v>40633</v>
      </c>
      <c r="B54" s="32">
        <v>23618.06</v>
      </c>
      <c r="C54" s="32">
        <v>23827.21</v>
      </c>
      <c r="D54" s="32">
        <v>23450.46</v>
      </c>
      <c r="E54" s="32">
        <v>23801.9</v>
      </c>
      <c r="F54" s="33">
        <v>2264758300</v>
      </c>
      <c r="G54" s="32">
        <v>23801.9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J31" sqref="J31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4269.7</v>
      </c>
      <c r="C2" s="32">
        <v>4361.1000000000004</v>
      </c>
      <c r="D2" s="32">
        <v>4262.8</v>
      </c>
      <c r="E2" s="32">
        <v>4335.2</v>
      </c>
      <c r="F2" s="46">
        <v>0</v>
      </c>
      <c r="G2" s="32">
        <v>4335.2</v>
      </c>
    </row>
    <row r="3" spans="1:7" x14ac:dyDescent="0.25">
      <c r="A3" s="34">
        <v>40987</v>
      </c>
      <c r="B3" s="32">
        <v>4282.3999999999996</v>
      </c>
      <c r="C3" s="32">
        <v>4309</v>
      </c>
      <c r="D3" s="32">
        <v>4238.3999999999996</v>
      </c>
      <c r="E3" s="32">
        <v>4270.3999999999996</v>
      </c>
      <c r="F3" s="46">
        <v>0</v>
      </c>
      <c r="G3" s="32">
        <v>4270.3999999999996</v>
      </c>
    </row>
    <row r="4" spans="1:7" x14ac:dyDescent="0.25">
      <c r="A4" s="34">
        <v>40980</v>
      </c>
      <c r="B4" s="32">
        <v>4214.8</v>
      </c>
      <c r="C4" s="32">
        <v>4294.8999999999996</v>
      </c>
      <c r="D4" s="32">
        <v>4193.8999999999996</v>
      </c>
      <c r="E4" s="32">
        <v>4276.2</v>
      </c>
      <c r="F4" s="46">
        <v>0</v>
      </c>
      <c r="G4" s="32">
        <v>4276.2</v>
      </c>
    </row>
    <row r="5" spans="1:7" x14ac:dyDescent="0.25">
      <c r="A5" s="34">
        <v>40973</v>
      </c>
      <c r="B5" s="32">
        <v>4268.3999999999996</v>
      </c>
      <c r="C5" s="32">
        <v>4273.6000000000004</v>
      </c>
      <c r="D5" s="32">
        <v>4143.7</v>
      </c>
      <c r="E5" s="32">
        <v>4212</v>
      </c>
      <c r="F5" s="46">
        <v>0</v>
      </c>
      <c r="G5" s="32">
        <v>4212</v>
      </c>
    </row>
    <row r="6" spans="1:7" x14ac:dyDescent="0.25">
      <c r="A6" s="34">
        <v>40966</v>
      </c>
      <c r="B6" s="32">
        <v>4296.3</v>
      </c>
      <c r="C6" s="32">
        <v>4318.8</v>
      </c>
      <c r="D6" s="32">
        <v>4248</v>
      </c>
      <c r="E6" s="32">
        <v>4273.1000000000004</v>
      </c>
      <c r="F6" s="46">
        <v>0</v>
      </c>
      <c r="G6" s="32">
        <v>4273.1000000000004</v>
      </c>
    </row>
    <row r="7" spans="1:7" x14ac:dyDescent="0.25">
      <c r="A7" s="34">
        <v>40959</v>
      </c>
      <c r="B7" s="32">
        <v>4213.7</v>
      </c>
      <c r="C7" s="32">
        <v>4307.5</v>
      </c>
      <c r="D7" s="32">
        <v>4209.6000000000004</v>
      </c>
      <c r="E7" s="32">
        <v>4306.8</v>
      </c>
      <c r="F7" s="46">
        <v>0</v>
      </c>
      <c r="G7" s="32">
        <v>4306.8</v>
      </c>
    </row>
    <row r="8" spans="1:7" x14ac:dyDescent="0.25">
      <c r="A8" s="34">
        <v>40952</v>
      </c>
      <c r="B8" s="32">
        <v>4244.8999999999996</v>
      </c>
      <c r="C8" s="32">
        <v>4289.7</v>
      </c>
      <c r="D8" s="32">
        <v>4170.2</v>
      </c>
      <c r="E8" s="32">
        <v>4195.8999999999996</v>
      </c>
      <c r="F8" s="46">
        <v>0</v>
      </c>
      <c r="G8" s="32">
        <v>4195.8999999999996</v>
      </c>
    </row>
    <row r="9" spans="1:7" x14ac:dyDescent="0.25">
      <c r="A9" s="34">
        <v>40945</v>
      </c>
      <c r="B9" s="32">
        <v>4267</v>
      </c>
      <c r="C9" s="32">
        <v>4312</v>
      </c>
      <c r="D9" s="32">
        <v>4244.8999999999996</v>
      </c>
      <c r="E9" s="32">
        <v>4245.3</v>
      </c>
      <c r="F9" s="46">
        <v>0</v>
      </c>
      <c r="G9" s="32">
        <v>4245.3</v>
      </c>
    </row>
    <row r="10" spans="1:7" x14ac:dyDescent="0.25">
      <c r="A10" s="34">
        <v>40938</v>
      </c>
      <c r="B10" s="32">
        <v>4286.7</v>
      </c>
      <c r="C10" s="32">
        <v>4294.7</v>
      </c>
      <c r="D10" s="32">
        <v>4225.7</v>
      </c>
      <c r="E10" s="32">
        <v>4251.2</v>
      </c>
      <c r="F10" s="46">
        <v>0</v>
      </c>
      <c r="G10" s="32">
        <v>4251.2</v>
      </c>
    </row>
    <row r="11" spans="1:7" x14ac:dyDescent="0.25">
      <c r="A11" s="34">
        <v>40931</v>
      </c>
      <c r="B11" s="32">
        <v>4236.3</v>
      </c>
      <c r="C11" s="32">
        <v>4315.6000000000004</v>
      </c>
      <c r="D11" s="32">
        <v>4218.3999999999996</v>
      </c>
      <c r="E11" s="32">
        <v>4288.3999999999996</v>
      </c>
      <c r="F11" s="46">
        <v>0</v>
      </c>
      <c r="G11" s="32">
        <v>4288.3999999999996</v>
      </c>
    </row>
    <row r="12" spans="1:7" x14ac:dyDescent="0.25">
      <c r="A12" s="34">
        <v>40925</v>
      </c>
      <c r="B12" s="32">
        <v>4159.6000000000004</v>
      </c>
      <c r="C12" s="32">
        <v>4258.3999999999996</v>
      </c>
      <c r="D12" s="32">
        <v>4158.8</v>
      </c>
      <c r="E12" s="32">
        <v>4239.6000000000004</v>
      </c>
      <c r="F12" s="46">
        <v>0</v>
      </c>
      <c r="G12" s="32">
        <v>4239.6000000000004</v>
      </c>
    </row>
    <row r="13" spans="1:7" x14ac:dyDescent="0.25">
      <c r="A13" s="34">
        <v>40917</v>
      </c>
      <c r="B13" s="32">
        <v>4115.3999999999996</v>
      </c>
      <c r="C13" s="32">
        <v>4203.6000000000004</v>
      </c>
      <c r="D13" s="32">
        <v>4088.7</v>
      </c>
      <c r="E13" s="32">
        <v>4195.8999999999996</v>
      </c>
      <c r="F13" s="46">
        <v>0</v>
      </c>
      <c r="G13" s="32">
        <v>4195.8999999999996</v>
      </c>
    </row>
    <row r="14" spans="1:7" x14ac:dyDescent="0.25">
      <c r="A14" s="34">
        <v>40911</v>
      </c>
      <c r="B14" s="32">
        <v>4069.9</v>
      </c>
      <c r="C14" s="32">
        <v>4202.3999999999996</v>
      </c>
      <c r="D14" s="32">
        <v>4069.1</v>
      </c>
      <c r="E14" s="32">
        <v>4108.5</v>
      </c>
      <c r="F14" s="46">
        <v>0</v>
      </c>
      <c r="G14" s="32">
        <v>4108.5</v>
      </c>
    </row>
    <row r="15" spans="1:7" x14ac:dyDescent="0.25">
      <c r="A15" s="34">
        <v>40905</v>
      </c>
      <c r="B15" s="32">
        <v>4139.3999999999996</v>
      </c>
      <c r="C15" s="32">
        <v>4142.6000000000004</v>
      </c>
      <c r="D15" s="32">
        <v>4038.1</v>
      </c>
      <c r="E15" s="32">
        <v>4056.6</v>
      </c>
      <c r="F15" s="46">
        <v>0</v>
      </c>
      <c r="G15" s="32">
        <v>4056.6</v>
      </c>
    </row>
    <row r="16" spans="1:7" x14ac:dyDescent="0.25">
      <c r="A16" s="34">
        <v>40896</v>
      </c>
      <c r="B16" s="32">
        <v>4148</v>
      </c>
      <c r="C16" s="32">
        <v>4148.2</v>
      </c>
      <c r="D16" s="32">
        <v>4050.3</v>
      </c>
      <c r="E16" s="32">
        <v>4140.3999999999996</v>
      </c>
      <c r="F16" s="46">
        <v>0</v>
      </c>
      <c r="G16" s="32">
        <v>4140.3999999999996</v>
      </c>
    </row>
    <row r="17" spans="1:15" x14ac:dyDescent="0.25">
      <c r="A17" s="34">
        <v>40889</v>
      </c>
      <c r="B17" s="32">
        <v>4222.3</v>
      </c>
      <c r="C17" s="32">
        <v>4271.8999999999996</v>
      </c>
      <c r="D17" s="32">
        <v>4115.2</v>
      </c>
      <c r="E17" s="32">
        <v>4159.2</v>
      </c>
      <c r="F17" s="46">
        <v>0</v>
      </c>
      <c r="G17" s="32">
        <v>4159.2</v>
      </c>
    </row>
    <row r="18" spans="1:15" x14ac:dyDescent="0.25">
      <c r="A18" s="34">
        <v>40882</v>
      </c>
      <c r="B18" s="32">
        <v>4292.8</v>
      </c>
      <c r="C18" s="32">
        <v>4335.2</v>
      </c>
      <c r="D18" s="32">
        <v>4186.1000000000004</v>
      </c>
      <c r="E18" s="32">
        <v>4203</v>
      </c>
      <c r="F18" s="46">
        <v>0</v>
      </c>
      <c r="G18" s="32">
        <v>4203</v>
      </c>
    </row>
    <row r="19" spans="1:15" x14ac:dyDescent="0.25">
      <c r="A19" s="34">
        <v>40875</v>
      </c>
      <c r="B19" s="32">
        <v>3997.1</v>
      </c>
      <c r="C19" s="32">
        <v>4288</v>
      </c>
      <c r="D19" s="32">
        <v>3996.8</v>
      </c>
      <c r="E19" s="32">
        <v>4288</v>
      </c>
      <c r="F19" s="46">
        <v>0</v>
      </c>
      <c r="G19" s="32">
        <v>4288</v>
      </c>
    </row>
    <row r="20" spans="1:15" x14ac:dyDescent="0.25">
      <c r="A20" s="34">
        <v>40868</v>
      </c>
      <c r="B20" s="32">
        <v>4172.1000000000004</v>
      </c>
      <c r="C20" s="32">
        <v>4181.3999999999996</v>
      </c>
      <c r="D20" s="32">
        <v>3973.8</v>
      </c>
      <c r="E20" s="32">
        <v>3984.3</v>
      </c>
      <c r="F20" s="46">
        <v>0</v>
      </c>
      <c r="G20" s="32">
        <v>3984.3</v>
      </c>
    </row>
    <row r="21" spans="1:15" x14ac:dyDescent="0.25">
      <c r="A21" s="34">
        <v>40861</v>
      </c>
      <c r="B21" s="32">
        <v>4310.5</v>
      </c>
      <c r="C21" s="32">
        <v>4363.1000000000004</v>
      </c>
      <c r="D21" s="32">
        <v>4172.6000000000004</v>
      </c>
      <c r="E21" s="32">
        <v>4177</v>
      </c>
      <c r="F21" s="46">
        <v>0</v>
      </c>
      <c r="G21" s="32">
        <v>4177</v>
      </c>
    </row>
    <row r="22" spans="1:15" x14ac:dyDescent="0.25">
      <c r="A22" s="34">
        <v>40854</v>
      </c>
      <c r="B22" s="32">
        <v>4281.8999999999996</v>
      </c>
      <c r="C22" s="32">
        <v>4365</v>
      </c>
      <c r="D22" s="32">
        <v>4205</v>
      </c>
      <c r="E22" s="32">
        <v>4296.5</v>
      </c>
      <c r="F22" s="46">
        <v>0</v>
      </c>
      <c r="G22" s="32">
        <v>4296.5</v>
      </c>
    </row>
    <row r="23" spans="1:15" x14ac:dyDescent="0.25">
      <c r="A23" s="34">
        <v>40847</v>
      </c>
      <c r="B23" s="32">
        <v>4348.8999999999996</v>
      </c>
      <c r="C23" s="32">
        <v>4358.2</v>
      </c>
      <c r="D23" s="32">
        <v>4141.3</v>
      </c>
      <c r="E23" s="32">
        <v>4281.1000000000004</v>
      </c>
      <c r="F23" s="46">
        <v>0</v>
      </c>
      <c r="G23" s="32">
        <v>4281.1000000000004</v>
      </c>
    </row>
    <row r="24" spans="1:15" x14ac:dyDescent="0.25">
      <c r="A24" s="34">
        <v>40840</v>
      </c>
      <c r="B24" s="32">
        <v>4155.2</v>
      </c>
      <c r="C24" s="32">
        <v>4417.6000000000004</v>
      </c>
      <c r="D24" s="32">
        <v>4155</v>
      </c>
      <c r="E24" s="32">
        <v>4353.3</v>
      </c>
      <c r="F24" s="46">
        <v>0</v>
      </c>
      <c r="G24" s="32">
        <v>4353.3</v>
      </c>
    </row>
    <row r="25" spans="1:15" x14ac:dyDescent="0.25">
      <c r="A25" s="34">
        <v>40833</v>
      </c>
      <c r="B25" s="32">
        <v>4221.7</v>
      </c>
      <c r="C25" s="32">
        <v>4287.7</v>
      </c>
      <c r="D25" s="32">
        <v>4131.8999999999996</v>
      </c>
      <c r="E25" s="32">
        <v>4141.8999999999996</v>
      </c>
      <c r="F25" s="46">
        <v>0</v>
      </c>
      <c r="G25" s="32">
        <v>4141.8999999999996</v>
      </c>
    </row>
    <row r="26" spans="1:15" x14ac:dyDescent="0.25">
      <c r="A26" s="34">
        <v>40827</v>
      </c>
      <c r="B26" s="32">
        <v>4215.1000000000004</v>
      </c>
      <c r="C26" s="32">
        <v>4256.1000000000004</v>
      </c>
      <c r="D26" s="32">
        <v>4167.8</v>
      </c>
      <c r="E26" s="32">
        <v>4205.6000000000004</v>
      </c>
      <c r="F26" s="46">
        <v>0</v>
      </c>
      <c r="G26" s="32">
        <v>4205.6000000000004</v>
      </c>
    </row>
    <row r="27" spans="1:15" x14ac:dyDescent="0.25">
      <c r="A27" s="34">
        <v>40819</v>
      </c>
      <c r="B27" s="32">
        <v>3990.6</v>
      </c>
      <c r="C27" s="32">
        <v>4182</v>
      </c>
      <c r="D27" s="32">
        <v>3840.2</v>
      </c>
      <c r="E27" s="32">
        <v>4162.8999999999996</v>
      </c>
      <c r="F27" s="46">
        <v>0</v>
      </c>
      <c r="G27" s="32">
        <v>4162.8999999999996</v>
      </c>
    </row>
    <row r="28" spans="1:15" ht="15.75" thickBot="1" x14ac:dyDescent="0.3">
      <c r="A28" s="34">
        <v>40812</v>
      </c>
      <c r="B28" s="32">
        <v>3917.8</v>
      </c>
      <c r="C28" s="32">
        <v>4053.8</v>
      </c>
      <c r="D28" s="32">
        <v>3862.4</v>
      </c>
      <c r="E28" s="32">
        <v>4008.6</v>
      </c>
      <c r="F28" s="46">
        <v>0</v>
      </c>
      <c r="G28" s="32">
        <v>4008.6</v>
      </c>
    </row>
    <row r="29" spans="1:15" x14ac:dyDescent="0.25">
      <c r="A29" s="34">
        <v>40805</v>
      </c>
      <c r="B29" s="32">
        <v>4140.1000000000004</v>
      </c>
      <c r="C29" s="32">
        <v>4141.3999999999996</v>
      </c>
      <c r="D29" s="32">
        <v>3882.2</v>
      </c>
      <c r="E29" s="32">
        <v>3903.2</v>
      </c>
      <c r="F29" s="46">
        <v>0</v>
      </c>
      <c r="G29" s="32">
        <v>3903.2</v>
      </c>
      <c r="K29" s="30" t="s">
        <v>26</v>
      </c>
      <c r="L29" s="39"/>
      <c r="M29" s="31"/>
      <c r="O29" s="38" t="s">
        <v>94</v>
      </c>
    </row>
    <row r="30" spans="1:15" x14ac:dyDescent="0.25">
      <c r="A30" s="34">
        <v>40798</v>
      </c>
      <c r="B30" s="32">
        <v>4169.3</v>
      </c>
      <c r="C30" s="32">
        <v>4170</v>
      </c>
      <c r="D30" s="32">
        <v>3997.6</v>
      </c>
      <c r="E30" s="32">
        <v>4149.3999999999996</v>
      </c>
      <c r="F30" s="46">
        <v>0</v>
      </c>
      <c r="G30" s="32">
        <v>4149.3999999999996</v>
      </c>
      <c r="K30" s="24" t="s">
        <v>0</v>
      </c>
      <c r="L30" s="25"/>
      <c r="M30" s="43">
        <f>G54</f>
        <v>4861.8</v>
      </c>
    </row>
    <row r="31" spans="1:15" x14ac:dyDescent="0.25">
      <c r="A31" s="34">
        <v>40791</v>
      </c>
      <c r="B31" s="32">
        <v>4221.2</v>
      </c>
      <c r="C31" s="32">
        <v>4232</v>
      </c>
      <c r="D31" s="32">
        <v>4072.7</v>
      </c>
      <c r="E31" s="32">
        <v>4194.7</v>
      </c>
      <c r="F31" s="46">
        <v>0</v>
      </c>
      <c r="G31" s="32">
        <v>4194.7</v>
      </c>
      <c r="K31" s="24" t="s">
        <v>1</v>
      </c>
      <c r="L31" s="25"/>
      <c r="M31" s="26">
        <f>G2</f>
        <v>4335.2</v>
      </c>
    </row>
    <row r="32" spans="1:15" ht="15.75" thickBot="1" x14ac:dyDescent="0.3">
      <c r="A32" s="34">
        <v>40784</v>
      </c>
      <c r="B32" s="32">
        <v>4209.5</v>
      </c>
      <c r="C32" s="32">
        <v>4354.6000000000004</v>
      </c>
      <c r="D32" s="32">
        <v>4209.5</v>
      </c>
      <c r="E32" s="32">
        <v>4242.8999999999996</v>
      </c>
      <c r="F32" s="46">
        <v>0</v>
      </c>
      <c r="G32" s="32">
        <v>4242.8999999999996</v>
      </c>
      <c r="K32" s="24"/>
      <c r="L32" s="25"/>
      <c r="M32" s="26"/>
    </row>
    <row r="33" spans="1:13" ht="15.75" thickBot="1" x14ac:dyDescent="0.3">
      <c r="A33" s="34">
        <v>40777</v>
      </c>
      <c r="B33" s="32">
        <v>4099</v>
      </c>
      <c r="C33" s="32">
        <v>4238.6000000000004</v>
      </c>
      <c r="D33" s="32">
        <v>4075.1</v>
      </c>
      <c r="E33" s="32">
        <v>4200</v>
      </c>
      <c r="F33" s="46">
        <v>0</v>
      </c>
      <c r="G33" s="32">
        <v>4200</v>
      </c>
      <c r="K33" s="36">
        <f>M31-M30</f>
        <v>-526.60000000000036</v>
      </c>
      <c r="L33" s="18"/>
      <c r="M33" s="35">
        <f>K33/M30</f>
        <v>-0.10831379324530016</v>
      </c>
    </row>
    <row r="34" spans="1:13" x14ac:dyDescent="0.25">
      <c r="A34" s="34">
        <v>40770</v>
      </c>
      <c r="B34" s="32">
        <v>4193.5</v>
      </c>
      <c r="C34" s="32">
        <v>4324.7</v>
      </c>
      <c r="D34" s="32">
        <v>4099.3999999999996</v>
      </c>
      <c r="E34" s="32">
        <v>4101.8999999999996</v>
      </c>
      <c r="F34" s="46">
        <v>0</v>
      </c>
      <c r="G34" s="32">
        <v>4101.8999999999996</v>
      </c>
    </row>
    <row r="35" spans="1:13" x14ac:dyDescent="0.25">
      <c r="A35" s="34">
        <v>40763</v>
      </c>
      <c r="B35" s="32">
        <v>4078.6</v>
      </c>
      <c r="C35" s="32">
        <v>4216.1000000000004</v>
      </c>
      <c r="D35" s="32">
        <v>3765.9</v>
      </c>
      <c r="E35" s="32">
        <v>4172.6000000000004</v>
      </c>
      <c r="F35" s="46">
        <v>0</v>
      </c>
      <c r="G35" s="32">
        <v>4172.6000000000004</v>
      </c>
    </row>
    <row r="36" spans="1:13" x14ac:dyDescent="0.25">
      <c r="A36" s="34">
        <v>40756</v>
      </c>
      <c r="B36" s="32">
        <v>4440.8999999999996</v>
      </c>
      <c r="C36" s="32">
        <v>4517.3999999999996</v>
      </c>
      <c r="D36" s="32">
        <v>4087.7</v>
      </c>
      <c r="E36" s="32">
        <v>4105.3999999999996</v>
      </c>
      <c r="F36" s="46">
        <v>0</v>
      </c>
      <c r="G36" s="32">
        <v>4105.3999999999996</v>
      </c>
    </row>
    <row r="37" spans="1:13" x14ac:dyDescent="0.25">
      <c r="A37" s="34">
        <v>40749</v>
      </c>
      <c r="B37" s="32">
        <v>4595.3</v>
      </c>
      <c r="C37" s="32">
        <v>4595.3999999999996</v>
      </c>
      <c r="D37" s="32">
        <v>4421.1000000000004</v>
      </c>
      <c r="E37" s="32">
        <v>4424.6000000000004</v>
      </c>
      <c r="F37" s="46">
        <v>0</v>
      </c>
      <c r="G37" s="32">
        <v>4424.6000000000004</v>
      </c>
    </row>
    <row r="38" spans="1:13" x14ac:dyDescent="0.25">
      <c r="A38" s="34">
        <v>40742</v>
      </c>
      <c r="B38" s="32">
        <v>4473.1000000000004</v>
      </c>
      <c r="C38" s="32">
        <v>4612.2</v>
      </c>
      <c r="D38" s="32">
        <v>4445</v>
      </c>
      <c r="E38" s="32">
        <v>4602.8999999999996</v>
      </c>
      <c r="F38" s="46">
        <v>0</v>
      </c>
      <c r="G38" s="32">
        <v>4602.8999999999996</v>
      </c>
    </row>
    <row r="39" spans="1:13" x14ac:dyDescent="0.25">
      <c r="A39" s="34">
        <v>40735</v>
      </c>
      <c r="B39" s="32">
        <v>4641.5</v>
      </c>
      <c r="C39" s="32">
        <v>4641.5</v>
      </c>
      <c r="D39" s="32">
        <v>4454.3</v>
      </c>
      <c r="E39" s="32">
        <v>4473.5</v>
      </c>
      <c r="F39" s="46">
        <v>0</v>
      </c>
      <c r="G39" s="32">
        <v>4473.5</v>
      </c>
    </row>
    <row r="40" spans="1:13" x14ac:dyDescent="0.25">
      <c r="A40" s="34">
        <v>40728</v>
      </c>
      <c r="B40" s="32">
        <v>4602.7</v>
      </c>
      <c r="C40" s="32">
        <v>4657.3999999999996</v>
      </c>
      <c r="D40" s="32">
        <v>4582.5</v>
      </c>
      <c r="E40" s="32">
        <v>4654.7</v>
      </c>
      <c r="F40" s="46">
        <v>0</v>
      </c>
      <c r="G40" s="32">
        <v>4654.7</v>
      </c>
    </row>
    <row r="41" spans="1:13" x14ac:dyDescent="0.25">
      <c r="A41" s="34">
        <v>40721</v>
      </c>
      <c r="B41" s="32">
        <v>4502.1000000000004</v>
      </c>
      <c r="C41" s="32">
        <v>4622</v>
      </c>
      <c r="D41" s="32">
        <v>4453.7</v>
      </c>
      <c r="E41" s="32">
        <v>4591.2</v>
      </c>
      <c r="F41" s="46">
        <v>0</v>
      </c>
      <c r="G41" s="32">
        <v>4591.2</v>
      </c>
    </row>
    <row r="42" spans="1:13" x14ac:dyDescent="0.25">
      <c r="A42" s="34">
        <v>40714</v>
      </c>
      <c r="B42" s="32">
        <v>4487.2</v>
      </c>
      <c r="C42" s="32">
        <v>4565.8999999999996</v>
      </c>
      <c r="D42" s="32">
        <v>4451.7</v>
      </c>
      <c r="E42" s="32">
        <v>4508.1000000000004</v>
      </c>
      <c r="F42" s="46">
        <v>0</v>
      </c>
      <c r="G42" s="32">
        <v>4508.1000000000004</v>
      </c>
    </row>
    <row r="43" spans="1:13" x14ac:dyDescent="0.25">
      <c r="A43" s="34">
        <v>40708</v>
      </c>
      <c r="B43" s="32">
        <v>4549.7</v>
      </c>
      <c r="C43" s="32">
        <v>4593.3</v>
      </c>
      <c r="D43" s="32">
        <v>4465.8999999999996</v>
      </c>
      <c r="E43" s="32">
        <v>4484.8999999999996</v>
      </c>
      <c r="F43" s="46">
        <v>0</v>
      </c>
      <c r="G43" s="32">
        <v>4484.8999999999996</v>
      </c>
    </row>
    <row r="44" spans="1:13" x14ac:dyDescent="0.25">
      <c r="A44" s="34">
        <v>40700</v>
      </c>
      <c r="B44" s="32">
        <v>4577.3</v>
      </c>
      <c r="C44" s="32">
        <v>4589.2</v>
      </c>
      <c r="D44" s="32">
        <v>4518.1000000000004</v>
      </c>
      <c r="E44" s="32">
        <v>4562.1000000000004</v>
      </c>
      <c r="F44" s="46">
        <v>0</v>
      </c>
      <c r="G44" s="32">
        <v>4562.1000000000004</v>
      </c>
    </row>
    <row r="45" spans="1:13" x14ac:dyDescent="0.25">
      <c r="A45" s="34">
        <v>40693</v>
      </c>
      <c r="B45" s="32">
        <v>4684.6000000000004</v>
      </c>
      <c r="C45" s="32">
        <v>4724.8</v>
      </c>
      <c r="D45" s="32">
        <v>4578</v>
      </c>
      <c r="E45" s="32">
        <v>4583.1000000000004</v>
      </c>
      <c r="F45" s="46">
        <v>0</v>
      </c>
      <c r="G45" s="32">
        <v>4583.1000000000004</v>
      </c>
    </row>
    <row r="46" spans="1:13" x14ac:dyDescent="0.25">
      <c r="A46" s="34">
        <v>40686</v>
      </c>
      <c r="B46" s="32">
        <v>4720.3</v>
      </c>
      <c r="C46" s="32">
        <v>4720.3</v>
      </c>
      <c r="D46" s="32">
        <v>4582.7</v>
      </c>
      <c r="E46" s="32">
        <v>4684</v>
      </c>
      <c r="F46" s="46">
        <v>0</v>
      </c>
      <c r="G46" s="32">
        <v>4684</v>
      </c>
    </row>
    <row r="47" spans="1:13" x14ac:dyDescent="0.25">
      <c r="A47" s="34">
        <v>40679</v>
      </c>
      <c r="B47" s="32">
        <v>4692.5</v>
      </c>
      <c r="C47" s="32">
        <v>4763.8999999999996</v>
      </c>
      <c r="D47" s="32">
        <v>4641.3999999999996</v>
      </c>
      <c r="E47" s="32">
        <v>4732.2</v>
      </c>
      <c r="F47" s="46">
        <v>0</v>
      </c>
      <c r="G47" s="32">
        <v>4732.2</v>
      </c>
    </row>
    <row r="48" spans="1:13" x14ac:dyDescent="0.25">
      <c r="A48" s="34">
        <v>40672</v>
      </c>
      <c r="B48" s="32">
        <v>4752.8999999999996</v>
      </c>
      <c r="C48" s="32">
        <v>4795.8999999999996</v>
      </c>
      <c r="D48" s="32">
        <v>4675.3999999999996</v>
      </c>
      <c r="E48" s="32">
        <v>4711.3999999999996</v>
      </c>
      <c r="F48" s="46">
        <v>0</v>
      </c>
      <c r="G48" s="32">
        <v>4711.3999999999996</v>
      </c>
    </row>
    <row r="49" spans="1:7" x14ac:dyDescent="0.25">
      <c r="A49" s="34">
        <v>40665</v>
      </c>
      <c r="B49" s="32">
        <v>4826.3</v>
      </c>
      <c r="C49" s="32">
        <v>4835.5</v>
      </c>
      <c r="D49" s="32">
        <v>4713.3999999999996</v>
      </c>
      <c r="E49" s="32">
        <v>4743</v>
      </c>
      <c r="F49" s="46">
        <v>0</v>
      </c>
      <c r="G49" s="32">
        <v>4743</v>
      </c>
    </row>
    <row r="50" spans="1:7" x14ac:dyDescent="0.25">
      <c r="A50" s="34">
        <v>40660</v>
      </c>
      <c r="B50" s="32">
        <v>4919.3</v>
      </c>
      <c r="C50" s="32">
        <v>4930.6000000000004</v>
      </c>
      <c r="D50" s="32">
        <v>4794.8</v>
      </c>
      <c r="E50" s="32">
        <v>4823.2</v>
      </c>
      <c r="F50" s="46">
        <v>0</v>
      </c>
      <c r="G50" s="32">
        <v>4823.2</v>
      </c>
    </row>
    <row r="51" spans="1:7" x14ac:dyDescent="0.25">
      <c r="A51" s="34">
        <v>40651</v>
      </c>
      <c r="B51" s="32">
        <v>4852.6000000000004</v>
      </c>
      <c r="C51" s="32">
        <v>4915.5</v>
      </c>
      <c r="D51" s="32">
        <v>4788.6000000000004</v>
      </c>
      <c r="E51" s="32">
        <v>4913.8</v>
      </c>
      <c r="F51" s="33">
        <v>180762600</v>
      </c>
      <c r="G51" s="32">
        <v>4913.8</v>
      </c>
    </row>
    <row r="52" spans="1:7" x14ac:dyDescent="0.25">
      <c r="A52" s="34">
        <v>40644</v>
      </c>
      <c r="B52" s="32">
        <v>4943.3</v>
      </c>
      <c r="C52" s="32">
        <v>4976.3999999999996</v>
      </c>
      <c r="D52" s="32">
        <v>4852.1000000000004</v>
      </c>
      <c r="E52" s="32">
        <v>4852.1000000000004</v>
      </c>
      <c r="F52" s="46">
        <v>0</v>
      </c>
      <c r="G52" s="32">
        <v>4852.1000000000004</v>
      </c>
    </row>
    <row r="53" spans="1:7" x14ac:dyDescent="0.25">
      <c r="A53" s="34">
        <v>40637</v>
      </c>
      <c r="B53" s="32">
        <v>4868.6000000000004</v>
      </c>
      <c r="C53" s="32">
        <v>4941.6000000000004</v>
      </c>
      <c r="D53" s="32">
        <v>4868.6000000000004</v>
      </c>
      <c r="E53" s="32">
        <v>4940.6000000000004</v>
      </c>
      <c r="F53" s="46">
        <v>0</v>
      </c>
      <c r="G53" s="32">
        <v>4940.6000000000004</v>
      </c>
    </row>
    <row r="54" spans="1:7" x14ac:dyDescent="0.25">
      <c r="A54" s="34">
        <v>40633</v>
      </c>
      <c r="B54" s="32">
        <v>4828.7</v>
      </c>
      <c r="C54" s="32">
        <v>4878.8</v>
      </c>
      <c r="D54" s="32">
        <v>4813</v>
      </c>
      <c r="E54" s="32">
        <v>4861.8</v>
      </c>
      <c r="F54" s="46">
        <v>0</v>
      </c>
      <c r="G54" s="32">
        <v>4861.8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J18" sqref="J18"/>
    </sheetView>
  </sheetViews>
  <sheetFormatPr baseColWidth="10" defaultRowHeight="15" x14ac:dyDescent="0.25"/>
  <cols>
    <col min="2" max="4" width="7.7109375" customWidth="1"/>
    <col min="5" max="5" width="7.5703125" customWidth="1"/>
    <col min="7" max="7" width="11.42578125" customWidth="1"/>
    <col min="8" max="8" width="7.7109375" customWidth="1"/>
    <col min="9" max="9" width="2.7109375" style="1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43.18</v>
      </c>
      <c r="C2" s="46">
        <v>43.7</v>
      </c>
      <c r="D2" s="46">
        <v>41.91</v>
      </c>
      <c r="E2" s="46">
        <v>42.95</v>
      </c>
      <c r="F2" s="33">
        <v>52222900</v>
      </c>
      <c r="G2" s="46">
        <v>42.95</v>
      </c>
    </row>
    <row r="3" spans="1:7" x14ac:dyDescent="0.25">
      <c r="A3" s="34">
        <v>40987</v>
      </c>
      <c r="B3" s="46">
        <v>43.71</v>
      </c>
      <c r="C3" s="46">
        <v>44.1</v>
      </c>
      <c r="D3" s="46">
        <v>42.38</v>
      </c>
      <c r="E3" s="46">
        <v>42.9</v>
      </c>
      <c r="F3" s="33">
        <v>47655100</v>
      </c>
      <c r="G3" s="46">
        <v>42.9</v>
      </c>
    </row>
    <row r="4" spans="1:7" x14ac:dyDescent="0.25">
      <c r="A4" s="34">
        <v>40980</v>
      </c>
      <c r="B4" s="46">
        <v>43.49</v>
      </c>
      <c r="C4" s="46">
        <v>44.53</v>
      </c>
      <c r="D4" s="46">
        <v>43.15</v>
      </c>
      <c r="E4" s="46">
        <v>44.09</v>
      </c>
      <c r="F4" s="33">
        <v>44836600</v>
      </c>
      <c r="G4" s="46">
        <v>44.09</v>
      </c>
    </row>
    <row r="5" spans="1:7" x14ac:dyDescent="0.25">
      <c r="A5" s="34">
        <v>40973</v>
      </c>
      <c r="B5" s="46">
        <v>44.23</v>
      </c>
      <c r="C5" s="46">
        <v>44.24</v>
      </c>
      <c r="D5" s="46">
        <v>42.22</v>
      </c>
      <c r="E5" s="46">
        <v>43.79</v>
      </c>
      <c r="F5" s="33">
        <v>55402700</v>
      </c>
      <c r="G5" s="46">
        <v>43.79</v>
      </c>
    </row>
    <row r="6" spans="1:7" x14ac:dyDescent="0.25">
      <c r="A6" s="34">
        <v>40966</v>
      </c>
      <c r="B6" s="46">
        <v>43.57</v>
      </c>
      <c r="C6" s="46">
        <v>44.91</v>
      </c>
      <c r="D6" s="46">
        <v>43.38</v>
      </c>
      <c r="E6" s="46">
        <v>44.64</v>
      </c>
      <c r="F6" s="33">
        <v>47896800</v>
      </c>
      <c r="G6" s="46">
        <v>44.64</v>
      </c>
    </row>
    <row r="7" spans="1:7" x14ac:dyDescent="0.25">
      <c r="A7" s="34">
        <v>40960</v>
      </c>
      <c r="B7" s="46">
        <v>44.05</v>
      </c>
      <c r="C7" s="46">
        <v>44.26</v>
      </c>
      <c r="D7" s="46">
        <v>43.49</v>
      </c>
      <c r="E7" s="46">
        <v>44.19</v>
      </c>
      <c r="F7" s="33">
        <v>40204600</v>
      </c>
      <c r="G7" s="46">
        <v>44.19</v>
      </c>
    </row>
    <row r="8" spans="1:7" x14ac:dyDescent="0.25">
      <c r="A8" s="34">
        <v>40952</v>
      </c>
      <c r="B8" s="46">
        <v>43.63</v>
      </c>
      <c r="C8" s="46">
        <v>44.1</v>
      </c>
      <c r="D8" s="46">
        <v>42.98</v>
      </c>
      <c r="E8" s="46">
        <v>43.93</v>
      </c>
      <c r="F8" s="33">
        <v>49006200</v>
      </c>
      <c r="G8" s="46">
        <v>43.93</v>
      </c>
    </row>
    <row r="9" spans="1:7" x14ac:dyDescent="0.25">
      <c r="A9" s="34">
        <v>40945</v>
      </c>
      <c r="B9" s="46">
        <v>43.29</v>
      </c>
      <c r="C9" s="46">
        <v>44.1</v>
      </c>
      <c r="D9" s="46">
        <v>42.74</v>
      </c>
      <c r="E9" s="46">
        <v>42.92</v>
      </c>
      <c r="F9" s="33">
        <v>49375000</v>
      </c>
      <c r="G9" s="46">
        <v>42.92</v>
      </c>
    </row>
    <row r="10" spans="1:7" x14ac:dyDescent="0.25">
      <c r="A10" s="34">
        <v>40938</v>
      </c>
      <c r="B10" s="46">
        <v>41.51</v>
      </c>
      <c r="C10" s="46">
        <v>43.94</v>
      </c>
      <c r="D10" s="46">
        <v>41.35</v>
      </c>
      <c r="E10" s="46">
        <v>43.88</v>
      </c>
      <c r="F10" s="33">
        <v>67790500</v>
      </c>
      <c r="G10" s="46">
        <v>43.88</v>
      </c>
    </row>
    <row r="11" spans="1:7" x14ac:dyDescent="0.25">
      <c r="A11" s="34">
        <v>40931</v>
      </c>
      <c r="B11" s="46">
        <v>41.58</v>
      </c>
      <c r="C11" s="46">
        <v>42.76</v>
      </c>
      <c r="D11" s="46">
        <v>41.23</v>
      </c>
      <c r="E11" s="46">
        <v>42.36</v>
      </c>
      <c r="F11" s="33">
        <v>57421700</v>
      </c>
      <c r="G11" s="46">
        <v>42.36</v>
      </c>
    </row>
    <row r="12" spans="1:7" x14ac:dyDescent="0.25">
      <c r="A12" s="34">
        <v>40925</v>
      </c>
      <c r="B12" s="46">
        <v>40.14</v>
      </c>
      <c r="C12" s="46">
        <v>41.49</v>
      </c>
      <c r="D12" s="46">
        <v>39.880000000000003</v>
      </c>
      <c r="E12" s="46">
        <v>41.38</v>
      </c>
      <c r="F12" s="33">
        <v>63757400</v>
      </c>
      <c r="G12" s="46">
        <v>41.38</v>
      </c>
    </row>
    <row r="13" spans="1:7" x14ac:dyDescent="0.25">
      <c r="A13" s="34">
        <v>40917</v>
      </c>
      <c r="B13" s="46">
        <v>38.58</v>
      </c>
      <c r="C13" s="46">
        <v>39.75</v>
      </c>
      <c r="D13" s="46">
        <v>38.369999999999997</v>
      </c>
      <c r="E13" s="46">
        <v>39.29</v>
      </c>
      <c r="F13" s="33">
        <v>50741100</v>
      </c>
      <c r="G13" s="46">
        <v>39.29</v>
      </c>
    </row>
    <row r="14" spans="1:7" x14ac:dyDescent="0.25">
      <c r="A14" s="34">
        <v>40911</v>
      </c>
      <c r="B14" s="46">
        <v>38.979999999999997</v>
      </c>
      <c r="C14" s="46">
        <v>39.270000000000003</v>
      </c>
      <c r="D14" s="46">
        <v>38.200000000000003</v>
      </c>
      <c r="E14" s="46">
        <v>38.22</v>
      </c>
      <c r="F14" s="33">
        <v>55874800</v>
      </c>
      <c r="G14" s="46">
        <v>38.22</v>
      </c>
    </row>
    <row r="15" spans="1:7" x14ac:dyDescent="0.25">
      <c r="A15" s="34">
        <v>40904</v>
      </c>
      <c r="B15" s="46">
        <v>38.18</v>
      </c>
      <c r="C15" s="46">
        <v>38.299999999999997</v>
      </c>
      <c r="D15" s="46">
        <v>37.43</v>
      </c>
      <c r="E15" s="46">
        <v>37.94</v>
      </c>
      <c r="F15" s="33">
        <v>32799300</v>
      </c>
      <c r="G15" s="46">
        <v>37.94</v>
      </c>
    </row>
    <row r="16" spans="1:7" x14ac:dyDescent="0.25">
      <c r="A16" s="34">
        <v>40896</v>
      </c>
      <c r="B16" s="46">
        <v>37.229999999999997</v>
      </c>
      <c r="C16" s="46">
        <v>38.5</v>
      </c>
      <c r="D16" s="46">
        <v>36.479999999999997</v>
      </c>
      <c r="E16" s="46">
        <v>38.49</v>
      </c>
      <c r="F16" s="33">
        <v>51046900</v>
      </c>
      <c r="G16" s="46">
        <v>38.49</v>
      </c>
    </row>
    <row r="17" spans="1:15" x14ac:dyDescent="0.25">
      <c r="A17" s="34">
        <v>40889</v>
      </c>
      <c r="B17" s="46">
        <v>38.24</v>
      </c>
      <c r="C17" s="46">
        <v>38.450000000000003</v>
      </c>
      <c r="D17" s="46">
        <v>36.979999999999997</v>
      </c>
      <c r="E17" s="46">
        <v>37.520000000000003</v>
      </c>
      <c r="F17" s="33">
        <v>70931600</v>
      </c>
      <c r="G17" s="46">
        <v>37.159999999999997</v>
      </c>
    </row>
    <row r="18" spans="1:15" x14ac:dyDescent="0.25">
      <c r="A18" s="34">
        <v>40882</v>
      </c>
      <c r="B18" s="46">
        <v>40.5</v>
      </c>
      <c r="C18" s="46">
        <v>40.590000000000003</v>
      </c>
      <c r="D18" s="46">
        <v>38.479999999999997</v>
      </c>
      <c r="E18" s="46">
        <v>39.369999999999997</v>
      </c>
      <c r="F18" s="33">
        <v>62888500</v>
      </c>
      <c r="G18" s="46">
        <v>39</v>
      </c>
    </row>
    <row r="19" spans="1:15" x14ac:dyDescent="0.25">
      <c r="A19" s="34">
        <v>40875</v>
      </c>
      <c r="B19" s="46">
        <v>37.72</v>
      </c>
      <c r="C19" s="46">
        <v>40.43</v>
      </c>
      <c r="D19" s="46">
        <v>37.46</v>
      </c>
      <c r="E19" s="46">
        <v>39.770000000000003</v>
      </c>
      <c r="F19" s="33">
        <v>63566800</v>
      </c>
      <c r="G19" s="46">
        <v>39.39</v>
      </c>
    </row>
    <row r="20" spans="1:15" x14ac:dyDescent="0.25">
      <c r="A20" s="34">
        <v>40868</v>
      </c>
      <c r="B20" s="46">
        <v>37.51</v>
      </c>
      <c r="C20" s="46">
        <v>37.659999999999997</v>
      </c>
      <c r="D20" s="46">
        <v>36.1</v>
      </c>
      <c r="E20" s="46">
        <v>36.1</v>
      </c>
      <c r="F20" s="33">
        <v>50507200</v>
      </c>
      <c r="G20" s="46">
        <v>35.76</v>
      </c>
    </row>
    <row r="21" spans="1:15" x14ac:dyDescent="0.25">
      <c r="A21" s="34">
        <v>40861</v>
      </c>
      <c r="B21" s="46">
        <v>40.5</v>
      </c>
      <c r="C21" s="46">
        <v>40.700000000000003</v>
      </c>
      <c r="D21" s="46">
        <v>38.18</v>
      </c>
      <c r="E21" s="46">
        <v>38.54</v>
      </c>
      <c r="F21" s="33">
        <v>62427900</v>
      </c>
      <c r="G21" s="46">
        <v>38.17</v>
      </c>
    </row>
    <row r="22" spans="1:15" x14ac:dyDescent="0.25">
      <c r="A22" s="34">
        <v>40854</v>
      </c>
      <c r="B22" s="46">
        <v>41.13</v>
      </c>
      <c r="C22" s="46">
        <v>42.08</v>
      </c>
      <c r="D22" s="46">
        <v>39.479999999999997</v>
      </c>
      <c r="E22" s="46">
        <v>40.79</v>
      </c>
      <c r="F22" s="33">
        <v>64674100</v>
      </c>
      <c r="G22" s="46">
        <v>40.4</v>
      </c>
    </row>
    <row r="23" spans="1:15" x14ac:dyDescent="0.25">
      <c r="A23" s="34">
        <v>40847</v>
      </c>
      <c r="B23" s="46">
        <v>41.6</v>
      </c>
      <c r="C23" s="46">
        <v>41.68</v>
      </c>
      <c r="D23" s="46">
        <v>39.14</v>
      </c>
      <c r="E23" s="46">
        <v>41.19</v>
      </c>
      <c r="F23" s="33">
        <v>66983700</v>
      </c>
      <c r="G23" s="46">
        <v>40.799999999999997</v>
      </c>
    </row>
    <row r="24" spans="1:15" x14ac:dyDescent="0.25">
      <c r="A24" s="34">
        <v>40840</v>
      </c>
      <c r="B24" s="46">
        <v>39.340000000000003</v>
      </c>
      <c r="C24" s="46">
        <v>43.22</v>
      </c>
      <c r="D24" s="46">
        <v>39.299999999999997</v>
      </c>
      <c r="E24" s="46">
        <v>42.4</v>
      </c>
      <c r="F24" s="33">
        <v>88757700</v>
      </c>
      <c r="G24" s="46">
        <v>42</v>
      </c>
    </row>
    <row r="25" spans="1:15" x14ac:dyDescent="0.25">
      <c r="A25" s="34">
        <v>40833</v>
      </c>
      <c r="B25" s="46">
        <v>39.17</v>
      </c>
      <c r="C25" s="46">
        <v>39.46</v>
      </c>
      <c r="D25" s="46">
        <v>37.130000000000003</v>
      </c>
      <c r="E25" s="46">
        <v>38.86</v>
      </c>
      <c r="F25" s="33">
        <v>70959900</v>
      </c>
      <c r="G25" s="46">
        <v>38.49</v>
      </c>
    </row>
    <row r="26" spans="1:15" x14ac:dyDescent="0.25">
      <c r="A26" s="34">
        <v>40826</v>
      </c>
      <c r="B26" s="46">
        <v>37.46</v>
      </c>
      <c r="C26" s="46">
        <v>39.72</v>
      </c>
      <c r="D26" s="46">
        <v>37.43</v>
      </c>
      <c r="E26" s="46">
        <v>39.590000000000003</v>
      </c>
      <c r="F26" s="33">
        <v>74718200</v>
      </c>
      <c r="G26" s="46">
        <v>39.21</v>
      </c>
    </row>
    <row r="27" spans="1:15" x14ac:dyDescent="0.25">
      <c r="A27" s="34">
        <v>40819</v>
      </c>
      <c r="B27" s="46">
        <v>35.07</v>
      </c>
      <c r="C27" s="46">
        <v>37.24</v>
      </c>
      <c r="D27" s="46">
        <v>33.42</v>
      </c>
      <c r="E27" s="46">
        <v>36.44</v>
      </c>
      <c r="F27" s="33">
        <v>103350900</v>
      </c>
      <c r="G27" s="46">
        <v>36.090000000000003</v>
      </c>
    </row>
    <row r="28" spans="1:15" ht="15.75" thickBot="1" x14ac:dyDescent="0.3">
      <c r="A28" s="34">
        <v>40812</v>
      </c>
      <c r="B28" s="46">
        <v>35.57</v>
      </c>
      <c r="C28" s="46">
        <v>38.24</v>
      </c>
      <c r="D28" s="46">
        <v>35.03</v>
      </c>
      <c r="E28" s="46">
        <v>35.1</v>
      </c>
      <c r="F28" s="33">
        <v>92890100</v>
      </c>
      <c r="G28" s="46">
        <v>34.770000000000003</v>
      </c>
    </row>
    <row r="29" spans="1:15" x14ac:dyDescent="0.25">
      <c r="A29" s="34">
        <v>40805</v>
      </c>
      <c r="B29" s="46">
        <v>39.1</v>
      </c>
      <c r="C29" s="46">
        <v>39.76</v>
      </c>
      <c r="D29" s="46">
        <v>34.71</v>
      </c>
      <c r="E29" s="46">
        <v>35.880000000000003</v>
      </c>
      <c r="F29" s="33">
        <v>97916200</v>
      </c>
      <c r="G29" s="46">
        <v>35.54</v>
      </c>
      <c r="K29" s="30" t="s">
        <v>26</v>
      </c>
      <c r="L29" s="39"/>
      <c r="M29" s="31"/>
      <c r="O29" s="38" t="s">
        <v>33</v>
      </c>
    </row>
    <row r="30" spans="1:15" x14ac:dyDescent="0.25">
      <c r="A30" s="34">
        <v>40798</v>
      </c>
      <c r="B30" s="46">
        <v>39.270000000000003</v>
      </c>
      <c r="C30" s="46">
        <v>40.82</v>
      </c>
      <c r="D30" s="46">
        <v>38.89</v>
      </c>
      <c r="E30" s="46">
        <v>40.53</v>
      </c>
      <c r="F30" s="33">
        <v>65749800</v>
      </c>
      <c r="G30" s="46">
        <v>40.15</v>
      </c>
      <c r="K30" s="24" t="s">
        <v>0</v>
      </c>
      <c r="L30" s="25"/>
      <c r="M30" s="26">
        <f>G54</f>
        <v>48.5</v>
      </c>
    </row>
    <row r="31" spans="1:15" x14ac:dyDescent="0.25">
      <c r="A31" s="34">
        <v>40792</v>
      </c>
      <c r="B31" s="46">
        <v>40.19</v>
      </c>
      <c r="C31" s="46">
        <v>42.38</v>
      </c>
      <c r="D31" s="46">
        <v>39.85</v>
      </c>
      <c r="E31" s="46">
        <v>40.01</v>
      </c>
      <c r="F31" s="33">
        <v>62959400</v>
      </c>
      <c r="G31" s="46">
        <v>39.630000000000003</v>
      </c>
      <c r="K31" s="24" t="s">
        <v>1</v>
      </c>
      <c r="L31" s="25"/>
      <c r="M31" s="26">
        <f>G2</f>
        <v>42.95</v>
      </c>
    </row>
    <row r="32" spans="1:15" ht="15.75" thickBot="1" x14ac:dyDescent="0.3">
      <c r="A32" s="34">
        <v>40784</v>
      </c>
      <c r="B32" s="46">
        <v>41.28</v>
      </c>
      <c r="C32" s="46">
        <v>43.27</v>
      </c>
      <c r="D32" s="46">
        <v>41.25</v>
      </c>
      <c r="E32" s="46">
        <v>41.56</v>
      </c>
      <c r="F32" s="33">
        <v>63812800</v>
      </c>
      <c r="G32" s="46">
        <v>41.17</v>
      </c>
      <c r="K32" s="24"/>
      <c r="L32" s="25"/>
      <c r="M32" s="26"/>
    </row>
    <row r="33" spans="1:13" ht="15.75" thickBot="1" x14ac:dyDescent="0.3">
      <c r="A33" s="34">
        <v>40777</v>
      </c>
      <c r="B33" s="46">
        <v>40.340000000000003</v>
      </c>
      <c r="C33" s="46">
        <v>41.07</v>
      </c>
      <c r="D33" s="46">
        <v>39.229999999999997</v>
      </c>
      <c r="E33" s="46">
        <v>40.520000000000003</v>
      </c>
      <c r="F33" s="33">
        <v>60959100</v>
      </c>
      <c r="G33" s="46">
        <v>40.14</v>
      </c>
      <c r="K33" s="36">
        <f>M31-M30</f>
        <v>-5.5499999999999972</v>
      </c>
      <c r="L33" s="18"/>
      <c r="M33" s="35">
        <f>K33/M30</f>
        <v>-0.11443298969072159</v>
      </c>
    </row>
    <row r="34" spans="1:13" x14ac:dyDescent="0.25">
      <c r="A34" s="34">
        <v>40770</v>
      </c>
      <c r="B34" s="46">
        <v>41.91</v>
      </c>
      <c r="C34" s="46">
        <v>42.48</v>
      </c>
      <c r="D34" s="46">
        <v>39.61</v>
      </c>
      <c r="E34" s="46">
        <v>39.68</v>
      </c>
      <c r="F34" s="33">
        <v>70378000</v>
      </c>
      <c r="G34" s="46">
        <v>39.299999999999997</v>
      </c>
    </row>
    <row r="35" spans="1:13" x14ac:dyDescent="0.25">
      <c r="A35" s="34">
        <v>40763</v>
      </c>
      <c r="B35" s="46">
        <v>40.729999999999997</v>
      </c>
      <c r="C35" s="46">
        <v>41.8</v>
      </c>
      <c r="D35" s="46">
        <v>38.71</v>
      </c>
      <c r="E35" s="46">
        <v>41.27</v>
      </c>
      <c r="F35" s="33">
        <v>135047100</v>
      </c>
      <c r="G35" s="46">
        <v>40.880000000000003</v>
      </c>
    </row>
    <row r="36" spans="1:13" x14ac:dyDescent="0.25">
      <c r="A36" s="34">
        <v>40756</v>
      </c>
      <c r="B36" s="46">
        <v>47.67</v>
      </c>
      <c r="C36" s="46">
        <v>47.69</v>
      </c>
      <c r="D36" s="46">
        <v>41.32</v>
      </c>
      <c r="E36" s="46">
        <v>42.58</v>
      </c>
      <c r="F36" s="33">
        <v>97974500</v>
      </c>
      <c r="G36" s="46">
        <v>42.18</v>
      </c>
    </row>
    <row r="37" spans="1:13" x14ac:dyDescent="0.25">
      <c r="A37" s="34">
        <v>40749</v>
      </c>
      <c r="B37" s="46">
        <v>47.34</v>
      </c>
      <c r="C37" s="46">
        <v>47.98</v>
      </c>
      <c r="D37" s="46">
        <v>46.42</v>
      </c>
      <c r="E37" s="46">
        <v>47.11</v>
      </c>
      <c r="F37" s="33">
        <v>41853600</v>
      </c>
      <c r="G37" s="46">
        <v>46.66</v>
      </c>
    </row>
    <row r="38" spans="1:13" x14ac:dyDescent="0.25">
      <c r="A38" s="34">
        <v>40742</v>
      </c>
      <c r="B38" s="46">
        <v>46.23</v>
      </c>
      <c r="C38" s="46">
        <v>47.78</v>
      </c>
      <c r="D38" s="46">
        <v>45.8</v>
      </c>
      <c r="E38" s="46">
        <v>47.65</v>
      </c>
      <c r="F38" s="33">
        <v>38232100</v>
      </c>
      <c r="G38" s="46">
        <v>47.2</v>
      </c>
    </row>
    <row r="39" spans="1:13" x14ac:dyDescent="0.25">
      <c r="A39" s="34">
        <v>40735</v>
      </c>
      <c r="B39" s="46">
        <v>47.1</v>
      </c>
      <c r="C39" s="46">
        <v>47.27</v>
      </c>
      <c r="D39" s="46">
        <v>46.08</v>
      </c>
      <c r="E39" s="46">
        <v>46.66</v>
      </c>
      <c r="F39" s="33">
        <v>50608900</v>
      </c>
      <c r="G39" s="46">
        <v>46.22</v>
      </c>
    </row>
    <row r="40" spans="1:13" x14ac:dyDescent="0.25">
      <c r="A40" s="34">
        <v>40729</v>
      </c>
      <c r="B40" s="46">
        <v>48.28</v>
      </c>
      <c r="C40" s="46">
        <v>48.63</v>
      </c>
      <c r="D40" s="46">
        <v>47.45</v>
      </c>
      <c r="E40" s="46">
        <v>47.93</v>
      </c>
      <c r="F40" s="33">
        <v>51826600</v>
      </c>
      <c r="G40" s="46">
        <v>47.47</v>
      </c>
    </row>
    <row r="41" spans="1:13" x14ac:dyDescent="0.25">
      <c r="A41" s="34">
        <v>40721</v>
      </c>
      <c r="B41" s="46">
        <v>45.48</v>
      </c>
      <c r="C41" s="46">
        <v>48.29</v>
      </c>
      <c r="D41" s="46">
        <v>45.41</v>
      </c>
      <c r="E41" s="46">
        <v>48.16</v>
      </c>
      <c r="F41" s="33">
        <v>49032300</v>
      </c>
      <c r="G41" s="46">
        <v>47.7</v>
      </c>
    </row>
    <row r="42" spans="1:13" x14ac:dyDescent="0.25">
      <c r="A42" s="34">
        <v>40714</v>
      </c>
      <c r="B42" s="46">
        <v>45.57</v>
      </c>
      <c r="C42" s="46">
        <v>46.62</v>
      </c>
      <c r="D42" s="46">
        <v>44.77</v>
      </c>
      <c r="E42" s="46">
        <v>45.5</v>
      </c>
      <c r="F42" s="33">
        <v>47382200</v>
      </c>
      <c r="G42" s="46">
        <v>45.07</v>
      </c>
    </row>
    <row r="43" spans="1:13" x14ac:dyDescent="0.25">
      <c r="A43" s="34">
        <v>40707</v>
      </c>
      <c r="B43" s="46">
        <v>46.69</v>
      </c>
      <c r="C43" s="46">
        <v>47.27</v>
      </c>
      <c r="D43" s="46">
        <v>45.37</v>
      </c>
      <c r="E43" s="46">
        <v>45.79</v>
      </c>
      <c r="F43" s="33">
        <v>55662900</v>
      </c>
      <c r="G43" s="46">
        <v>44.91</v>
      </c>
    </row>
    <row r="44" spans="1:13" x14ac:dyDescent="0.25">
      <c r="A44" s="34">
        <v>40700</v>
      </c>
      <c r="B44" s="46">
        <v>47.82</v>
      </c>
      <c r="C44" s="46">
        <v>47.86</v>
      </c>
      <c r="D44" s="46">
        <v>46.38</v>
      </c>
      <c r="E44" s="46">
        <v>46.47</v>
      </c>
      <c r="F44" s="33">
        <v>55228200</v>
      </c>
      <c r="G44" s="46">
        <v>45.57</v>
      </c>
    </row>
    <row r="45" spans="1:13" x14ac:dyDescent="0.25">
      <c r="A45" s="34">
        <v>40694</v>
      </c>
      <c r="B45" s="46">
        <v>48.57</v>
      </c>
      <c r="C45" s="46">
        <v>48.6</v>
      </c>
      <c r="D45" s="46">
        <v>47.53</v>
      </c>
      <c r="E45" s="46">
        <v>47.87</v>
      </c>
      <c r="F45" s="33">
        <v>49019600</v>
      </c>
      <c r="G45" s="46">
        <v>46.95</v>
      </c>
    </row>
    <row r="46" spans="1:13" x14ac:dyDescent="0.25">
      <c r="A46" s="34">
        <v>40686</v>
      </c>
      <c r="B46" s="46">
        <v>45.93</v>
      </c>
      <c r="C46" s="46">
        <v>47.87</v>
      </c>
      <c r="D46" s="46">
        <v>45.77</v>
      </c>
      <c r="E46" s="46">
        <v>47.75</v>
      </c>
      <c r="F46" s="33">
        <v>47152600</v>
      </c>
      <c r="G46" s="46">
        <v>46.83</v>
      </c>
    </row>
    <row r="47" spans="1:13" x14ac:dyDescent="0.25">
      <c r="A47" s="34">
        <v>40679</v>
      </c>
      <c r="B47" s="46">
        <v>46.76</v>
      </c>
      <c r="C47" s="46">
        <v>47.84</v>
      </c>
      <c r="D47" s="46">
        <v>46.4</v>
      </c>
      <c r="E47" s="46">
        <v>47.07</v>
      </c>
      <c r="F47" s="33">
        <v>55981200</v>
      </c>
      <c r="G47" s="46">
        <v>46.16</v>
      </c>
    </row>
    <row r="48" spans="1:13" x14ac:dyDescent="0.25">
      <c r="A48" s="34">
        <v>40672</v>
      </c>
      <c r="B48" s="46">
        <v>48.24</v>
      </c>
      <c r="C48" s="46">
        <v>48.91</v>
      </c>
      <c r="D48" s="46">
        <v>46.62</v>
      </c>
      <c r="E48" s="46">
        <v>46.92</v>
      </c>
      <c r="F48" s="33">
        <v>68104100</v>
      </c>
      <c r="G48" s="46">
        <v>46.01</v>
      </c>
    </row>
    <row r="49" spans="1:7" x14ac:dyDescent="0.25">
      <c r="A49" s="34">
        <v>40665</v>
      </c>
      <c r="B49" s="46">
        <v>50.24</v>
      </c>
      <c r="C49" s="46">
        <v>50.43</v>
      </c>
      <c r="D49" s="46">
        <v>47.27</v>
      </c>
      <c r="E49" s="46">
        <v>48.25</v>
      </c>
      <c r="F49" s="33">
        <v>78009600</v>
      </c>
      <c r="G49" s="46">
        <v>47.32</v>
      </c>
    </row>
    <row r="50" spans="1:7" x14ac:dyDescent="0.25">
      <c r="A50" s="34">
        <v>40658</v>
      </c>
      <c r="B50" s="46">
        <v>50.11</v>
      </c>
      <c r="C50" s="46">
        <v>50.23</v>
      </c>
      <c r="D50" s="46">
        <v>49.37</v>
      </c>
      <c r="E50" s="46">
        <v>50</v>
      </c>
      <c r="F50" s="33">
        <v>43642200</v>
      </c>
      <c r="G50" s="46">
        <v>49.03</v>
      </c>
    </row>
    <row r="51" spans="1:7" x14ac:dyDescent="0.25">
      <c r="A51" s="34">
        <v>40651</v>
      </c>
      <c r="B51" s="46">
        <v>48.15</v>
      </c>
      <c r="C51" s="46">
        <v>50.19</v>
      </c>
      <c r="D51" s="46">
        <v>47.56</v>
      </c>
      <c r="E51" s="46">
        <v>50.18</v>
      </c>
      <c r="F51" s="33">
        <v>56113500</v>
      </c>
      <c r="G51" s="46">
        <v>49.21</v>
      </c>
    </row>
    <row r="52" spans="1:7" x14ac:dyDescent="0.25">
      <c r="A52" s="34">
        <v>40644</v>
      </c>
      <c r="B52" s="46">
        <v>49.91</v>
      </c>
      <c r="C52" s="46">
        <v>49.98</v>
      </c>
      <c r="D52" s="46">
        <v>48.45</v>
      </c>
      <c r="E52" s="46">
        <v>49.13</v>
      </c>
      <c r="F52" s="33">
        <v>58187400</v>
      </c>
      <c r="G52" s="46">
        <v>48.18</v>
      </c>
    </row>
    <row r="53" spans="1:7" x14ac:dyDescent="0.25">
      <c r="A53" s="34">
        <v>40637</v>
      </c>
      <c r="B53" s="46">
        <v>49.68</v>
      </c>
      <c r="C53" s="46">
        <v>50.3</v>
      </c>
      <c r="D53" s="46">
        <v>49.51</v>
      </c>
      <c r="E53" s="46">
        <v>50.04</v>
      </c>
      <c r="F53" s="33">
        <v>57627400</v>
      </c>
      <c r="G53" s="46">
        <v>49.07</v>
      </c>
    </row>
    <row r="54" spans="1:7" x14ac:dyDescent="0.25">
      <c r="A54" s="34">
        <v>40633</v>
      </c>
      <c r="B54" s="46">
        <v>48.54</v>
      </c>
      <c r="C54" s="46">
        <v>49.56</v>
      </c>
      <c r="D54" s="46">
        <v>48.47</v>
      </c>
      <c r="E54" s="46">
        <v>49.45</v>
      </c>
      <c r="F54" s="33">
        <v>77654800</v>
      </c>
      <c r="G54" s="46">
        <v>48.5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H31" sqref="H31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271.31</v>
      </c>
      <c r="C2" s="46">
        <v>271.58999999999997</v>
      </c>
      <c r="D2" s="46">
        <v>258.49</v>
      </c>
      <c r="E2" s="46">
        <v>263.83999999999997</v>
      </c>
      <c r="F2" s="33">
        <v>50057600</v>
      </c>
      <c r="G2" s="46">
        <v>263.83999999999997</v>
      </c>
    </row>
    <row r="3" spans="1:7" x14ac:dyDescent="0.25">
      <c r="A3" s="34">
        <v>40987</v>
      </c>
      <c r="B3" s="46">
        <v>274.86</v>
      </c>
      <c r="C3" s="46">
        <v>277.19</v>
      </c>
      <c r="D3" s="46">
        <v>265.45</v>
      </c>
      <c r="E3" s="46">
        <v>269.48</v>
      </c>
      <c r="F3" s="33">
        <v>42900200</v>
      </c>
      <c r="G3" s="46">
        <v>269.48</v>
      </c>
    </row>
    <row r="4" spans="1:7" x14ac:dyDescent="0.25">
      <c r="A4" s="34">
        <v>40980</v>
      </c>
      <c r="B4" s="46">
        <v>278.2</v>
      </c>
      <c r="C4" s="46">
        <v>279.2</v>
      </c>
      <c r="D4" s="46">
        <v>271.60000000000002</v>
      </c>
      <c r="E4" s="46">
        <v>274.64</v>
      </c>
      <c r="F4" s="33">
        <v>56582100</v>
      </c>
      <c r="G4" s="46">
        <v>274.64</v>
      </c>
    </row>
    <row r="5" spans="1:7" x14ac:dyDescent="0.25">
      <c r="A5" s="34">
        <v>40973</v>
      </c>
      <c r="B5" s="46">
        <v>287.05</v>
      </c>
      <c r="C5" s="46">
        <v>287.27999999999997</v>
      </c>
      <c r="D5" s="46">
        <v>271.77</v>
      </c>
      <c r="E5" s="46">
        <v>278.86</v>
      </c>
      <c r="F5" s="33">
        <v>49464600</v>
      </c>
      <c r="G5" s="46">
        <v>278.86</v>
      </c>
    </row>
    <row r="6" spans="1:7" x14ac:dyDescent="0.25">
      <c r="A6" s="34">
        <v>40966</v>
      </c>
      <c r="B6" s="46">
        <v>293.08999999999997</v>
      </c>
      <c r="C6" s="46">
        <v>294.11</v>
      </c>
      <c r="D6" s="46">
        <v>286.45999999999998</v>
      </c>
      <c r="E6" s="46">
        <v>286.89</v>
      </c>
      <c r="F6" s="33">
        <v>46589800</v>
      </c>
      <c r="G6" s="46">
        <v>286.89</v>
      </c>
    </row>
    <row r="7" spans="1:7" x14ac:dyDescent="0.25">
      <c r="A7" s="34">
        <v>40960</v>
      </c>
      <c r="B7" s="46">
        <v>287.43</v>
      </c>
      <c r="C7" s="46">
        <v>295.39999999999998</v>
      </c>
      <c r="D7" s="46">
        <v>284.20999999999998</v>
      </c>
      <c r="E7" s="46">
        <v>294.11</v>
      </c>
      <c r="F7" s="33">
        <v>55481800</v>
      </c>
      <c r="G7" s="46">
        <v>294.11</v>
      </c>
    </row>
    <row r="8" spans="1:7" x14ac:dyDescent="0.25">
      <c r="A8" s="34">
        <v>40952</v>
      </c>
      <c r="B8" s="46">
        <v>280</v>
      </c>
      <c r="C8" s="46">
        <v>285.54000000000002</v>
      </c>
      <c r="D8" s="46">
        <v>276.75</v>
      </c>
      <c r="E8" s="46">
        <v>284.20999999999998</v>
      </c>
      <c r="F8" s="33">
        <v>52108100</v>
      </c>
      <c r="G8" s="46">
        <v>284.20999999999998</v>
      </c>
    </row>
    <row r="9" spans="1:7" x14ac:dyDescent="0.25">
      <c r="A9" s="34">
        <v>40945</v>
      </c>
      <c r="B9" s="46">
        <v>285.44</v>
      </c>
      <c r="C9" s="46">
        <v>286.79000000000002</v>
      </c>
      <c r="D9" s="46">
        <v>277.54000000000002</v>
      </c>
      <c r="E9" s="46">
        <v>278.47000000000003</v>
      </c>
      <c r="F9" s="33">
        <v>45343600</v>
      </c>
      <c r="G9" s="46">
        <v>278.47000000000003</v>
      </c>
    </row>
    <row r="10" spans="1:7" x14ac:dyDescent="0.25">
      <c r="A10" s="34">
        <v>40938</v>
      </c>
      <c r="B10" s="46">
        <v>279.43</v>
      </c>
      <c r="C10" s="46">
        <v>287.3</v>
      </c>
      <c r="D10" s="46">
        <v>278.86</v>
      </c>
      <c r="E10" s="46">
        <v>286.79000000000002</v>
      </c>
      <c r="F10" s="33">
        <v>50477500</v>
      </c>
      <c r="G10" s="46">
        <v>286.79000000000002</v>
      </c>
    </row>
    <row r="11" spans="1:7" x14ac:dyDescent="0.25">
      <c r="A11" s="34">
        <v>40931</v>
      </c>
      <c r="B11" s="46">
        <v>278.11</v>
      </c>
      <c r="C11" s="46">
        <v>286.38</v>
      </c>
      <c r="D11" s="46">
        <v>276.70999999999998</v>
      </c>
      <c r="E11" s="46">
        <v>281.98</v>
      </c>
      <c r="F11" s="33">
        <v>49754500</v>
      </c>
      <c r="G11" s="46">
        <v>281.98</v>
      </c>
    </row>
    <row r="12" spans="1:7" x14ac:dyDescent="0.25">
      <c r="A12" s="34">
        <v>40924</v>
      </c>
      <c r="B12" s="46">
        <v>270.95999999999998</v>
      </c>
      <c r="C12" s="46">
        <v>277.95999999999998</v>
      </c>
      <c r="D12" s="46">
        <v>270.05</v>
      </c>
      <c r="E12" s="46">
        <v>276.70999999999998</v>
      </c>
      <c r="F12" s="33">
        <v>49027300</v>
      </c>
      <c r="G12" s="46">
        <v>276.70999999999998</v>
      </c>
    </row>
    <row r="13" spans="1:7" x14ac:dyDescent="0.25">
      <c r="A13" s="34">
        <v>40917</v>
      </c>
      <c r="B13" s="46">
        <v>276.13</v>
      </c>
      <c r="C13" s="46">
        <v>282</v>
      </c>
      <c r="D13" s="46">
        <v>267.26</v>
      </c>
      <c r="E13" s="46">
        <v>270.35000000000002</v>
      </c>
      <c r="F13" s="33">
        <v>52282000</v>
      </c>
      <c r="G13" s="46">
        <v>270.35000000000002</v>
      </c>
    </row>
    <row r="14" spans="1:7" x14ac:dyDescent="0.25">
      <c r="A14" s="34">
        <v>40911</v>
      </c>
      <c r="B14" s="46">
        <v>273.27</v>
      </c>
      <c r="C14" s="46">
        <v>279.58999999999997</v>
      </c>
      <c r="D14" s="46">
        <v>268.8</v>
      </c>
      <c r="E14" s="46">
        <v>276.43</v>
      </c>
      <c r="F14" s="33">
        <v>37115300</v>
      </c>
      <c r="G14" s="46">
        <v>276.43</v>
      </c>
    </row>
    <row r="15" spans="1:7" x14ac:dyDescent="0.25">
      <c r="A15" s="34">
        <v>40905</v>
      </c>
      <c r="B15" s="46">
        <v>268.14</v>
      </c>
      <c r="C15" s="46">
        <v>269.04000000000002</v>
      </c>
      <c r="D15" s="46">
        <v>262.27999999999997</v>
      </c>
      <c r="E15" s="46">
        <v>268.8</v>
      </c>
      <c r="F15" s="33">
        <v>22532700</v>
      </c>
      <c r="G15" s="46">
        <v>268.8</v>
      </c>
    </row>
    <row r="16" spans="1:7" x14ac:dyDescent="0.25">
      <c r="A16" s="34">
        <v>40896</v>
      </c>
      <c r="B16" s="46">
        <v>259.24</v>
      </c>
      <c r="C16" s="46">
        <v>268.31</v>
      </c>
      <c r="D16" s="46">
        <v>253.19</v>
      </c>
      <c r="E16" s="46">
        <v>268.31</v>
      </c>
      <c r="F16" s="33">
        <v>48035200</v>
      </c>
      <c r="G16" s="46">
        <v>268.31</v>
      </c>
    </row>
    <row r="17" spans="1:15" x14ac:dyDescent="0.25">
      <c r="A17" s="34">
        <v>40889</v>
      </c>
      <c r="B17" s="46">
        <v>264.86</v>
      </c>
      <c r="C17" s="46">
        <v>268.89999999999998</v>
      </c>
      <c r="D17" s="46">
        <v>250.97</v>
      </c>
      <c r="E17" s="46">
        <v>257.83</v>
      </c>
      <c r="F17" s="33">
        <v>65627500</v>
      </c>
      <c r="G17" s="46">
        <v>257.83</v>
      </c>
    </row>
    <row r="18" spans="1:15" x14ac:dyDescent="0.25">
      <c r="A18" s="34">
        <v>40882</v>
      </c>
      <c r="B18" s="46">
        <v>275.72000000000003</v>
      </c>
      <c r="C18" s="46">
        <v>278.99</v>
      </c>
      <c r="D18" s="46">
        <v>264.44</v>
      </c>
      <c r="E18" s="46">
        <v>268.89999999999998</v>
      </c>
      <c r="F18" s="33">
        <v>48165800</v>
      </c>
      <c r="G18" s="46">
        <v>268.89999999999998</v>
      </c>
    </row>
    <row r="19" spans="1:15" x14ac:dyDescent="0.25">
      <c r="A19" s="34">
        <v>40875</v>
      </c>
      <c r="B19" s="46">
        <v>258.02999999999997</v>
      </c>
      <c r="C19" s="46">
        <v>275.68</v>
      </c>
      <c r="D19" s="46">
        <v>250.24</v>
      </c>
      <c r="E19" s="46">
        <v>272.36</v>
      </c>
      <c r="F19" s="33">
        <v>51424600</v>
      </c>
      <c r="G19" s="46">
        <v>272.36</v>
      </c>
    </row>
    <row r="20" spans="1:15" x14ac:dyDescent="0.25">
      <c r="A20" s="34">
        <v>40868</v>
      </c>
      <c r="B20" s="46">
        <v>264.2</v>
      </c>
      <c r="C20" s="46">
        <v>269</v>
      </c>
      <c r="D20" s="46">
        <v>249.41</v>
      </c>
      <c r="E20" s="46">
        <v>250.24</v>
      </c>
      <c r="F20" s="33">
        <v>34750900</v>
      </c>
      <c r="G20" s="46">
        <v>250.24</v>
      </c>
    </row>
    <row r="21" spans="1:15" x14ac:dyDescent="0.25">
      <c r="A21" s="34">
        <v>40861</v>
      </c>
      <c r="B21" s="46">
        <v>275.75</v>
      </c>
      <c r="C21" s="46">
        <v>280.14999999999998</v>
      </c>
      <c r="D21" s="46">
        <v>268.10000000000002</v>
      </c>
      <c r="E21" s="46">
        <v>269</v>
      </c>
      <c r="F21" s="33">
        <v>46261700</v>
      </c>
      <c r="G21" s="46">
        <v>269</v>
      </c>
    </row>
    <row r="22" spans="1:15" x14ac:dyDescent="0.25">
      <c r="A22" s="34">
        <v>40854</v>
      </c>
      <c r="B22" s="46">
        <v>280.51</v>
      </c>
      <c r="C22" s="46">
        <v>284.01</v>
      </c>
      <c r="D22" s="46">
        <v>268.87</v>
      </c>
      <c r="E22" s="46">
        <v>275.75</v>
      </c>
      <c r="F22" s="33">
        <v>44989500</v>
      </c>
      <c r="G22" s="46">
        <v>275.75</v>
      </c>
    </row>
    <row r="23" spans="1:15" x14ac:dyDescent="0.25">
      <c r="A23" s="34">
        <v>40847</v>
      </c>
      <c r="B23" s="46">
        <v>280.82</v>
      </c>
      <c r="C23" s="46">
        <v>283.2</v>
      </c>
      <c r="D23" s="46">
        <v>261.25</v>
      </c>
      <c r="E23" s="46">
        <v>280.64999999999998</v>
      </c>
      <c r="F23" s="33">
        <v>56003500</v>
      </c>
      <c r="G23" s="46">
        <v>280.64999999999998</v>
      </c>
    </row>
    <row r="24" spans="1:15" x14ac:dyDescent="0.25">
      <c r="A24" s="34">
        <v>40840</v>
      </c>
      <c r="B24" s="46">
        <v>269.76</v>
      </c>
      <c r="C24" s="46">
        <v>284.74</v>
      </c>
      <c r="D24" s="46">
        <v>267.77</v>
      </c>
      <c r="E24" s="46">
        <v>283.2</v>
      </c>
      <c r="F24" s="33">
        <v>57469200</v>
      </c>
      <c r="G24" s="46">
        <v>283.2</v>
      </c>
    </row>
    <row r="25" spans="1:15" x14ac:dyDescent="0.25">
      <c r="A25" s="34">
        <v>40833</v>
      </c>
      <c r="B25" s="46">
        <v>266.11</v>
      </c>
      <c r="C25" s="46">
        <v>268.75</v>
      </c>
      <c r="D25" s="46">
        <v>256.18</v>
      </c>
      <c r="E25" s="46">
        <v>267.77</v>
      </c>
      <c r="F25" s="33">
        <v>50801300</v>
      </c>
      <c r="G25" s="46">
        <v>267.77</v>
      </c>
    </row>
    <row r="26" spans="1:15" x14ac:dyDescent="0.25">
      <c r="A26" s="34">
        <v>40827</v>
      </c>
      <c r="B26" s="46">
        <v>251.29</v>
      </c>
      <c r="C26" s="46">
        <v>266.23</v>
      </c>
      <c r="D26" s="46">
        <v>242.83</v>
      </c>
      <c r="E26" s="46">
        <v>266.23</v>
      </c>
      <c r="F26" s="33">
        <v>96540500</v>
      </c>
      <c r="G26" s="46">
        <v>266.23</v>
      </c>
    </row>
    <row r="27" spans="1:15" x14ac:dyDescent="0.25">
      <c r="A27" s="34">
        <v>40819</v>
      </c>
      <c r="B27" s="46">
        <v>238.06</v>
      </c>
      <c r="C27" s="46">
        <v>249.76</v>
      </c>
      <c r="D27" s="46">
        <v>217.11</v>
      </c>
      <c r="E27" s="46">
        <v>242.83</v>
      </c>
      <c r="F27" s="33">
        <v>68206800</v>
      </c>
      <c r="G27" s="46">
        <v>242.83</v>
      </c>
    </row>
    <row r="28" spans="1:15" ht="15.75" thickBot="1" x14ac:dyDescent="0.3">
      <c r="A28" s="34">
        <v>40812</v>
      </c>
      <c r="B28" s="46">
        <v>241.66</v>
      </c>
      <c r="C28" s="46">
        <v>259.49</v>
      </c>
      <c r="D28" s="46">
        <v>237.13</v>
      </c>
      <c r="E28" s="46">
        <v>241.59</v>
      </c>
      <c r="F28" s="33">
        <v>59545600</v>
      </c>
      <c r="G28" s="46">
        <v>241.59</v>
      </c>
      <c r="O28" s="38" t="s">
        <v>117</v>
      </c>
    </row>
    <row r="29" spans="1:15" x14ac:dyDescent="0.25">
      <c r="A29" s="34">
        <v>40805</v>
      </c>
      <c r="B29" s="46">
        <v>264.06</v>
      </c>
      <c r="C29" s="46">
        <v>267.55</v>
      </c>
      <c r="D29" s="46">
        <v>238.71</v>
      </c>
      <c r="E29" s="46">
        <v>240.38</v>
      </c>
      <c r="F29" s="33">
        <v>59763700</v>
      </c>
      <c r="G29" s="46">
        <v>240.38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261.92</v>
      </c>
      <c r="C30" s="46">
        <v>272.39999999999998</v>
      </c>
      <c r="D30" s="46">
        <v>256.77999999999997</v>
      </c>
      <c r="E30" s="46">
        <v>267.41000000000003</v>
      </c>
      <c r="F30" s="33">
        <v>53595700</v>
      </c>
      <c r="G30" s="46">
        <v>267.41000000000003</v>
      </c>
      <c r="K30" s="24" t="s">
        <v>0</v>
      </c>
      <c r="L30" s="25"/>
      <c r="M30" s="43">
        <f>G54</f>
        <v>357.59</v>
      </c>
    </row>
    <row r="31" spans="1:15" x14ac:dyDescent="0.25">
      <c r="A31" s="34">
        <v>40792</v>
      </c>
      <c r="B31" s="46">
        <v>268.42</v>
      </c>
      <c r="C31" s="46">
        <v>277.04000000000002</v>
      </c>
      <c r="D31" s="46">
        <v>264.45999999999998</v>
      </c>
      <c r="E31" s="46">
        <v>265.20999999999998</v>
      </c>
      <c r="F31" s="33">
        <v>40558200</v>
      </c>
      <c r="G31" s="46">
        <v>265.20999999999998</v>
      </c>
      <c r="K31" s="24" t="s">
        <v>1</v>
      </c>
      <c r="L31" s="25"/>
      <c r="M31" s="26">
        <f>G2</f>
        <v>263.83999999999997</v>
      </c>
    </row>
    <row r="32" spans="1:15" ht="15.75" thickBot="1" x14ac:dyDescent="0.3">
      <c r="A32" s="34">
        <v>40784</v>
      </c>
      <c r="B32" s="46">
        <v>275.32</v>
      </c>
      <c r="C32" s="46">
        <v>285.86</v>
      </c>
      <c r="D32" s="46">
        <v>270.48</v>
      </c>
      <c r="E32" s="46">
        <v>275.05</v>
      </c>
      <c r="F32" s="33">
        <v>42219000</v>
      </c>
      <c r="G32" s="46">
        <v>275.05</v>
      </c>
      <c r="K32" s="24"/>
      <c r="L32" s="25"/>
      <c r="M32" s="26"/>
    </row>
    <row r="33" spans="1:13" ht="15.75" thickBot="1" x14ac:dyDescent="0.3">
      <c r="A33" s="34">
        <v>40777</v>
      </c>
      <c r="B33" s="46">
        <v>270.60000000000002</v>
      </c>
      <c r="C33" s="46">
        <v>276.60000000000002</v>
      </c>
      <c r="D33" s="46">
        <v>261.82</v>
      </c>
      <c r="E33" s="46">
        <v>268.70999999999998</v>
      </c>
      <c r="F33" s="33">
        <v>44325400</v>
      </c>
      <c r="G33" s="46">
        <v>268.70999999999998</v>
      </c>
      <c r="K33" s="36">
        <f>M31-M30</f>
        <v>-93.75</v>
      </c>
      <c r="L33" s="18"/>
      <c r="M33" s="35">
        <f>K33/M30</f>
        <v>-0.26217176095528399</v>
      </c>
    </row>
    <row r="34" spans="1:13" x14ac:dyDescent="0.25">
      <c r="A34" s="34">
        <v>40770</v>
      </c>
      <c r="B34" s="46">
        <v>289.56</v>
      </c>
      <c r="C34" s="46">
        <v>292.97000000000003</v>
      </c>
      <c r="D34" s="46">
        <v>263.51</v>
      </c>
      <c r="E34" s="46">
        <v>263.73</v>
      </c>
      <c r="F34" s="33">
        <v>51026200</v>
      </c>
      <c r="G34" s="46">
        <v>263.73</v>
      </c>
    </row>
    <row r="35" spans="1:13" x14ac:dyDescent="0.25">
      <c r="A35" s="34">
        <v>40763</v>
      </c>
      <c r="B35" s="46">
        <v>267.3</v>
      </c>
      <c r="C35" s="46">
        <v>290.22000000000003</v>
      </c>
      <c r="D35" s="46">
        <v>259.58</v>
      </c>
      <c r="E35" s="46">
        <v>286.55</v>
      </c>
      <c r="F35" s="33">
        <v>74577400</v>
      </c>
      <c r="G35" s="46">
        <v>286.55</v>
      </c>
    </row>
    <row r="36" spans="1:13" x14ac:dyDescent="0.25">
      <c r="A36" s="34">
        <v>40757</v>
      </c>
      <c r="B36" s="46">
        <v>310.43</v>
      </c>
      <c r="C36" s="46">
        <v>310.7</v>
      </c>
      <c r="D36" s="46">
        <v>274.25</v>
      </c>
      <c r="E36" s="46">
        <v>281.67</v>
      </c>
      <c r="F36" s="33">
        <v>61524700</v>
      </c>
      <c r="G36" s="46">
        <v>281.67</v>
      </c>
    </row>
    <row r="37" spans="1:13" x14ac:dyDescent="0.25">
      <c r="A37" s="34">
        <v>40749</v>
      </c>
      <c r="B37" s="46">
        <v>323.39999999999998</v>
      </c>
      <c r="C37" s="46">
        <v>326.14999999999998</v>
      </c>
      <c r="D37" s="46">
        <v>308.22000000000003</v>
      </c>
      <c r="E37" s="46">
        <v>310.41000000000003</v>
      </c>
      <c r="F37" s="33">
        <v>36017600</v>
      </c>
      <c r="G37" s="46">
        <v>310.41000000000003</v>
      </c>
    </row>
    <row r="38" spans="1:13" x14ac:dyDescent="0.25">
      <c r="A38" s="34">
        <v>40742</v>
      </c>
      <c r="B38" s="46">
        <v>312.58999999999997</v>
      </c>
      <c r="C38" s="46">
        <v>325.81</v>
      </c>
      <c r="D38" s="46">
        <v>310.94</v>
      </c>
      <c r="E38" s="46">
        <v>325.25</v>
      </c>
      <c r="F38" s="33">
        <v>39859900</v>
      </c>
      <c r="G38" s="46">
        <v>325.25</v>
      </c>
    </row>
    <row r="39" spans="1:13" x14ac:dyDescent="0.25">
      <c r="A39" s="34">
        <v>40735</v>
      </c>
      <c r="B39" s="46">
        <v>316.06</v>
      </c>
      <c r="C39" s="46">
        <v>317.88</v>
      </c>
      <c r="D39" s="46">
        <v>307.56</v>
      </c>
      <c r="E39" s="46">
        <v>313.8</v>
      </c>
      <c r="F39" s="33">
        <v>41233100</v>
      </c>
      <c r="G39" s="46">
        <v>313.8</v>
      </c>
    </row>
    <row r="40" spans="1:13" x14ac:dyDescent="0.25">
      <c r="A40" s="34">
        <v>40728</v>
      </c>
      <c r="B40" s="46">
        <v>317.27</v>
      </c>
      <c r="C40" s="46">
        <v>323.3</v>
      </c>
      <c r="D40" s="46">
        <v>315.97000000000003</v>
      </c>
      <c r="E40" s="46">
        <v>317.88</v>
      </c>
      <c r="F40" s="33">
        <v>36118400</v>
      </c>
      <c r="G40" s="46">
        <v>317.88</v>
      </c>
    </row>
    <row r="41" spans="1:13" x14ac:dyDescent="0.25">
      <c r="A41" s="34">
        <v>40721</v>
      </c>
      <c r="B41" s="46">
        <v>302.55</v>
      </c>
      <c r="C41" s="46">
        <v>315.97000000000003</v>
      </c>
      <c r="D41" s="46">
        <v>301.39</v>
      </c>
      <c r="E41" s="46">
        <v>315.97000000000003</v>
      </c>
      <c r="F41" s="33">
        <v>38084400</v>
      </c>
      <c r="G41" s="46">
        <v>315.97000000000003</v>
      </c>
    </row>
    <row r="42" spans="1:13" x14ac:dyDescent="0.25">
      <c r="A42" s="34">
        <v>40714</v>
      </c>
      <c r="B42" s="46">
        <v>303.24</v>
      </c>
      <c r="C42" s="46">
        <v>312.51</v>
      </c>
      <c r="D42" s="46">
        <v>300.31</v>
      </c>
      <c r="E42" s="46">
        <v>303.49</v>
      </c>
      <c r="F42" s="33">
        <v>44929300</v>
      </c>
      <c r="G42" s="46">
        <v>303.49</v>
      </c>
    </row>
    <row r="43" spans="1:13" x14ac:dyDescent="0.25">
      <c r="A43" s="34">
        <v>40707</v>
      </c>
      <c r="B43" s="46">
        <v>313.95</v>
      </c>
      <c r="C43" s="46">
        <v>316.67</v>
      </c>
      <c r="D43" s="46">
        <v>304.7</v>
      </c>
      <c r="E43" s="46">
        <v>304.7</v>
      </c>
      <c r="F43" s="33">
        <v>47279000</v>
      </c>
      <c r="G43" s="46">
        <v>304.7</v>
      </c>
    </row>
    <row r="44" spans="1:13" x14ac:dyDescent="0.25">
      <c r="A44" s="34">
        <v>40700</v>
      </c>
      <c r="B44" s="46">
        <v>327.7</v>
      </c>
      <c r="C44" s="46">
        <v>328.52</v>
      </c>
      <c r="D44" s="46">
        <v>314.23</v>
      </c>
      <c r="E44" s="46">
        <v>315.33</v>
      </c>
      <c r="F44" s="33">
        <v>37014300</v>
      </c>
      <c r="G44" s="46">
        <v>315.33</v>
      </c>
    </row>
    <row r="45" spans="1:13" x14ac:dyDescent="0.25">
      <c r="A45" s="34">
        <v>40693</v>
      </c>
      <c r="B45" s="46">
        <v>333.55</v>
      </c>
      <c r="C45" s="46">
        <v>338.87</v>
      </c>
      <c r="D45" s="46">
        <v>321.01</v>
      </c>
      <c r="E45" s="46">
        <v>327.93</v>
      </c>
      <c r="F45" s="33">
        <v>37178700</v>
      </c>
      <c r="G45" s="46">
        <v>327.93</v>
      </c>
    </row>
    <row r="46" spans="1:13" x14ac:dyDescent="0.25">
      <c r="A46" s="34">
        <v>40687</v>
      </c>
      <c r="B46" s="46">
        <v>325.29000000000002</v>
      </c>
      <c r="C46" s="46">
        <v>337.31</v>
      </c>
      <c r="D46" s="46">
        <v>323.42</v>
      </c>
      <c r="E46" s="46">
        <v>333.36</v>
      </c>
      <c r="F46" s="33">
        <v>36085600</v>
      </c>
      <c r="G46" s="46">
        <v>333.36</v>
      </c>
    </row>
    <row r="47" spans="1:13" x14ac:dyDescent="0.25">
      <c r="A47" s="34">
        <v>40679</v>
      </c>
      <c r="B47" s="46">
        <v>320</v>
      </c>
      <c r="C47" s="46">
        <v>327.78</v>
      </c>
      <c r="D47" s="46">
        <v>315.66000000000003</v>
      </c>
      <c r="E47" s="46">
        <v>326.82</v>
      </c>
      <c r="F47" s="33">
        <v>44560000</v>
      </c>
      <c r="G47" s="46">
        <v>326.82</v>
      </c>
    </row>
    <row r="48" spans="1:13" x14ac:dyDescent="0.25">
      <c r="A48" s="34">
        <v>40672</v>
      </c>
      <c r="B48" s="46">
        <v>331.58</v>
      </c>
      <c r="C48" s="46">
        <v>333.51</v>
      </c>
      <c r="D48" s="46">
        <v>317.55</v>
      </c>
      <c r="E48" s="46">
        <v>321</v>
      </c>
      <c r="F48" s="33">
        <v>45648000</v>
      </c>
      <c r="G48" s="46">
        <v>321</v>
      </c>
    </row>
    <row r="49" spans="1:7" x14ac:dyDescent="0.25">
      <c r="A49" s="34">
        <v>40665</v>
      </c>
      <c r="B49" s="46">
        <v>347.03</v>
      </c>
      <c r="C49" s="46">
        <v>352.57</v>
      </c>
      <c r="D49" s="46">
        <v>323.19</v>
      </c>
      <c r="E49" s="46">
        <v>329.24</v>
      </c>
      <c r="F49" s="33">
        <v>46757500</v>
      </c>
      <c r="G49" s="46">
        <v>329.24</v>
      </c>
    </row>
    <row r="50" spans="1:7" x14ac:dyDescent="0.25">
      <c r="A50" s="34">
        <v>40658</v>
      </c>
      <c r="B50" s="46">
        <v>345.49</v>
      </c>
      <c r="C50" s="46">
        <v>347.57</v>
      </c>
      <c r="D50" s="46">
        <v>338.78</v>
      </c>
      <c r="E50" s="46">
        <v>347.57</v>
      </c>
      <c r="F50" s="33">
        <v>35942600</v>
      </c>
      <c r="G50" s="46">
        <v>347.57</v>
      </c>
    </row>
    <row r="51" spans="1:7" x14ac:dyDescent="0.25">
      <c r="A51" s="34">
        <v>40651</v>
      </c>
      <c r="B51" s="46">
        <v>335.63</v>
      </c>
      <c r="C51" s="46">
        <v>344.95</v>
      </c>
      <c r="D51" s="46">
        <v>330.85</v>
      </c>
      <c r="E51" s="46">
        <v>344.9</v>
      </c>
      <c r="F51" s="33">
        <v>35626100</v>
      </c>
      <c r="G51" s="46">
        <v>344.9</v>
      </c>
    </row>
    <row r="52" spans="1:7" x14ac:dyDescent="0.25">
      <c r="A52" s="34">
        <v>40644</v>
      </c>
      <c r="B52" s="46">
        <v>358.41</v>
      </c>
      <c r="C52" s="46">
        <v>359.74</v>
      </c>
      <c r="D52" s="46">
        <v>337.1</v>
      </c>
      <c r="E52" s="46">
        <v>339.65</v>
      </c>
      <c r="F52" s="33">
        <v>43720800</v>
      </c>
      <c r="G52" s="46">
        <v>339.65</v>
      </c>
    </row>
    <row r="53" spans="1:7" x14ac:dyDescent="0.25">
      <c r="A53" s="34">
        <v>40637</v>
      </c>
      <c r="B53" s="46">
        <v>359.03</v>
      </c>
      <c r="C53" s="46">
        <v>360.68</v>
      </c>
      <c r="D53" s="46">
        <v>350.79</v>
      </c>
      <c r="E53" s="46">
        <v>359.73</v>
      </c>
      <c r="F53" s="33">
        <v>40380300</v>
      </c>
      <c r="G53" s="46">
        <v>359.73</v>
      </c>
    </row>
    <row r="54" spans="1:7" x14ac:dyDescent="0.25">
      <c r="A54" s="34">
        <v>40633</v>
      </c>
      <c r="B54" s="46">
        <v>358.45</v>
      </c>
      <c r="C54" s="46">
        <v>359.7</v>
      </c>
      <c r="D54" s="46">
        <v>356.11</v>
      </c>
      <c r="E54" s="46">
        <v>357.59</v>
      </c>
      <c r="F54" s="33">
        <v>45381100</v>
      </c>
      <c r="G54" s="46">
        <v>357.59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K29" sqref="K29:M33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40.26</v>
      </c>
      <c r="C2" s="46">
        <v>40.36</v>
      </c>
      <c r="D2" s="46">
        <v>38.5</v>
      </c>
      <c r="E2" s="46">
        <v>39.42</v>
      </c>
      <c r="F2" s="33">
        <v>272400</v>
      </c>
      <c r="G2" s="46">
        <v>39.42</v>
      </c>
    </row>
    <row r="3" spans="1:7" x14ac:dyDescent="0.25">
      <c r="A3" s="34">
        <v>40987</v>
      </c>
      <c r="B3" s="46">
        <v>41.15</v>
      </c>
      <c r="C3" s="46">
        <v>41.57</v>
      </c>
      <c r="D3" s="46">
        <v>39.299999999999997</v>
      </c>
      <c r="E3" s="46">
        <v>39.979999999999997</v>
      </c>
      <c r="F3" s="33">
        <v>253200</v>
      </c>
      <c r="G3" s="46">
        <v>39.9</v>
      </c>
    </row>
    <row r="4" spans="1:7" x14ac:dyDescent="0.25">
      <c r="A4" s="34">
        <v>40980</v>
      </c>
      <c r="B4" s="46">
        <v>41.08</v>
      </c>
      <c r="C4" s="46">
        <v>41.29</v>
      </c>
      <c r="D4" s="46">
        <v>40.340000000000003</v>
      </c>
      <c r="E4" s="46">
        <v>41.17</v>
      </c>
      <c r="F4" s="33">
        <v>116000</v>
      </c>
      <c r="G4" s="46">
        <v>41.08</v>
      </c>
    </row>
    <row r="5" spans="1:7" x14ac:dyDescent="0.25">
      <c r="A5" s="34">
        <v>40973</v>
      </c>
      <c r="B5" s="46">
        <v>41.5</v>
      </c>
      <c r="C5" s="46">
        <v>41.57</v>
      </c>
      <c r="D5" s="46">
        <v>40.049999999999997</v>
      </c>
      <c r="E5" s="46">
        <v>41.17</v>
      </c>
      <c r="F5" s="33">
        <v>170700</v>
      </c>
      <c r="G5" s="46">
        <v>41.08</v>
      </c>
    </row>
    <row r="6" spans="1:7" x14ac:dyDescent="0.25">
      <c r="A6" s="34">
        <v>40966</v>
      </c>
      <c r="B6" s="46">
        <v>42.37</v>
      </c>
      <c r="C6" s="46">
        <v>42.68</v>
      </c>
      <c r="D6" s="46">
        <v>41.53</v>
      </c>
      <c r="E6" s="46">
        <v>41.69</v>
      </c>
      <c r="F6" s="33">
        <v>165000</v>
      </c>
      <c r="G6" s="46">
        <v>41.6</v>
      </c>
    </row>
    <row r="7" spans="1:7" x14ac:dyDescent="0.25">
      <c r="A7" s="34">
        <v>40960</v>
      </c>
      <c r="B7" s="46">
        <v>41.98</v>
      </c>
      <c r="C7" s="46">
        <v>42.73</v>
      </c>
      <c r="D7" s="46">
        <v>41.88</v>
      </c>
      <c r="E7" s="46">
        <v>42.54</v>
      </c>
      <c r="F7" s="33">
        <v>142300</v>
      </c>
      <c r="G7" s="46">
        <v>42.45</v>
      </c>
    </row>
    <row r="8" spans="1:7" x14ac:dyDescent="0.25">
      <c r="A8" s="34">
        <v>40952</v>
      </c>
      <c r="B8" s="46">
        <v>41.13</v>
      </c>
      <c r="C8" s="46">
        <v>42</v>
      </c>
      <c r="D8" s="46">
        <v>40.57</v>
      </c>
      <c r="E8" s="46">
        <v>41.65</v>
      </c>
      <c r="F8" s="33">
        <v>229000</v>
      </c>
      <c r="G8" s="46">
        <v>41.56</v>
      </c>
    </row>
    <row r="9" spans="1:7" x14ac:dyDescent="0.25">
      <c r="A9" s="34">
        <v>40945</v>
      </c>
      <c r="B9" s="46">
        <v>40.74</v>
      </c>
      <c r="C9" s="46">
        <v>41.55</v>
      </c>
      <c r="D9" s="46">
        <v>40.54</v>
      </c>
      <c r="E9" s="46">
        <v>40.76</v>
      </c>
      <c r="F9" s="33">
        <v>144600</v>
      </c>
      <c r="G9" s="46">
        <v>40.68</v>
      </c>
    </row>
    <row r="10" spans="1:7" x14ac:dyDescent="0.25">
      <c r="A10" s="34">
        <v>40938</v>
      </c>
      <c r="B10" s="46">
        <v>39.869999999999997</v>
      </c>
      <c r="C10" s="46">
        <v>41.03</v>
      </c>
      <c r="D10" s="46">
        <v>39.54</v>
      </c>
      <c r="E10" s="46">
        <v>40.99</v>
      </c>
      <c r="F10" s="33">
        <v>281500</v>
      </c>
      <c r="G10" s="46">
        <v>40.9</v>
      </c>
    </row>
    <row r="11" spans="1:7" x14ac:dyDescent="0.25">
      <c r="A11" s="34">
        <v>40931</v>
      </c>
      <c r="B11" s="46">
        <v>39.67</v>
      </c>
      <c r="C11" s="46">
        <v>41.06</v>
      </c>
      <c r="D11" s="46">
        <v>39.25</v>
      </c>
      <c r="E11" s="46">
        <v>40.340000000000003</v>
      </c>
      <c r="F11" s="33">
        <v>246300</v>
      </c>
      <c r="G11" s="46">
        <v>40.26</v>
      </c>
    </row>
    <row r="12" spans="1:7" x14ac:dyDescent="0.25">
      <c r="A12" s="34">
        <v>40925</v>
      </c>
      <c r="B12" s="46">
        <v>39.17</v>
      </c>
      <c r="C12" s="46">
        <v>39.82</v>
      </c>
      <c r="D12" s="46">
        <v>38.700000000000003</v>
      </c>
      <c r="E12" s="46">
        <v>39.5</v>
      </c>
      <c r="F12" s="33">
        <v>212300</v>
      </c>
      <c r="G12" s="46">
        <v>39.42</v>
      </c>
    </row>
    <row r="13" spans="1:7" x14ac:dyDescent="0.25">
      <c r="A13" s="34">
        <v>40917</v>
      </c>
      <c r="B13" s="46">
        <v>39</v>
      </c>
      <c r="C13" s="46">
        <v>39.909999999999997</v>
      </c>
      <c r="D13" s="46">
        <v>38.299999999999997</v>
      </c>
      <c r="E13" s="46">
        <v>38.67</v>
      </c>
      <c r="F13" s="33">
        <v>168000</v>
      </c>
      <c r="G13" s="46">
        <v>38.590000000000003</v>
      </c>
    </row>
    <row r="14" spans="1:7" x14ac:dyDescent="0.25">
      <c r="A14" s="34">
        <v>40911</v>
      </c>
      <c r="B14" s="46">
        <v>38.81</v>
      </c>
      <c r="C14" s="46">
        <v>39.43</v>
      </c>
      <c r="D14" s="46">
        <v>38.71</v>
      </c>
      <c r="E14" s="46">
        <v>38.94</v>
      </c>
      <c r="F14" s="33">
        <v>329500</v>
      </c>
      <c r="G14" s="46">
        <v>38.86</v>
      </c>
    </row>
    <row r="15" spans="1:7" x14ac:dyDescent="0.25">
      <c r="A15" s="34">
        <v>40904</v>
      </c>
      <c r="B15" s="46">
        <v>38.200000000000003</v>
      </c>
      <c r="C15" s="46">
        <v>38.46</v>
      </c>
      <c r="D15" s="46">
        <v>37.35</v>
      </c>
      <c r="E15" s="46">
        <v>38</v>
      </c>
      <c r="F15" s="33">
        <v>483500</v>
      </c>
      <c r="G15" s="46">
        <v>37.92</v>
      </c>
    </row>
    <row r="16" spans="1:7" x14ac:dyDescent="0.25">
      <c r="A16" s="34">
        <v>40896</v>
      </c>
      <c r="B16" s="46">
        <v>36.83</v>
      </c>
      <c r="C16" s="46">
        <v>38.33</v>
      </c>
      <c r="D16" s="46">
        <v>35.950000000000003</v>
      </c>
      <c r="E16" s="46">
        <v>38.32</v>
      </c>
      <c r="F16" s="33">
        <v>315300</v>
      </c>
      <c r="G16" s="46">
        <v>38.24</v>
      </c>
    </row>
    <row r="17" spans="1:15" x14ac:dyDescent="0.25">
      <c r="A17" s="34">
        <v>40889</v>
      </c>
      <c r="B17" s="46">
        <v>38.700000000000003</v>
      </c>
      <c r="C17" s="46">
        <v>39.020000000000003</v>
      </c>
      <c r="D17" s="46">
        <v>36.25</v>
      </c>
      <c r="E17" s="46">
        <v>36.869999999999997</v>
      </c>
      <c r="F17" s="33">
        <v>298800</v>
      </c>
      <c r="G17" s="46">
        <v>36.64</v>
      </c>
    </row>
    <row r="18" spans="1:15" x14ac:dyDescent="0.25">
      <c r="A18" s="34">
        <v>40882</v>
      </c>
      <c r="B18" s="46">
        <v>40.229999999999997</v>
      </c>
      <c r="C18" s="46">
        <v>40.549999999999997</v>
      </c>
      <c r="D18" s="46">
        <v>38.380000000000003</v>
      </c>
      <c r="E18" s="46">
        <v>39.35</v>
      </c>
      <c r="F18" s="33">
        <v>241000</v>
      </c>
      <c r="G18" s="46">
        <v>39.1</v>
      </c>
    </row>
    <row r="19" spans="1:15" x14ac:dyDescent="0.25">
      <c r="A19" s="34">
        <v>40875</v>
      </c>
      <c r="B19" s="46">
        <v>37.15</v>
      </c>
      <c r="C19" s="46">
        <v>40.270000000000003</v>
      </c>
      <c r="D19" s="46">
        <v>36.869999999999997</v>
      </c>
      <c r="E19" s="46">
        <v>39.57</v>
      </c>
      <c r="F19" s="33">
        <v>262600</v>
      </c>
      <c r="G19" s="46">
        <v>39.32</v>
      </c>
    </row>
    <row r="20" spans="1:15" x14ac:dyDescent="0.25">
      <c r="A20" s="34">
        <v>40868</v>
      </c>
      <c r="B20" s="46">
        <v>37.64</v>
      </c>
      <c r="C20" s="46">
        <v>37.81</v>
      </c>
      <c r="D20" s="46">
        <v>35.82</v>
      </c>
      <c r="E20" s="46">
        <v>35.82</v>
      </c>
      <c r="F20" s="33">
        <v>311200</v>
      </c>
      <c r="G20" s="46">
        <v>35.590000000000003</v>
      </c>
    </row>
    <row r="21" spans="1:15" x14ac:dyDescent="0.25">
      <c r="A21" s="34">
        <v>40861</v>
      </c>
      <c r="B21" s="46">
        <v>40.49</v>
      </c>
      <c r="C21" s="46">
        <v>40.659999999999997</v>
      </c>
      <c r="D21" s="46">
        <v>38.159999999999997</v>
      </c>
      <c r="E21" s="46">
        <v>38.33</v>
      </c>
      <c r="F21" s="33">
        <v>223400</v>
      </c>
      <c r="G21" s="46">
        <v>38.090000000000003</v>
      </c>
    </row>
    <row r="22" spans="1:15" x14ac:dyDescent="0.25">
      <c r="A22" s="34">
        <v>40854</v>
      </c>
      <c r="B22" s="46">
        <v>40.43</v>
      </c>
      <c r="C22" s="46">
        <v>41.28</v>
      </c>
      <c r="D22" s="46">
        <v>39.07</v>
      </c>
      <c r="E22" s="46">
        <v>40.68</v>
      </c>
      <c r="F22" s="33">
        <v>290300</v>
      </c>
      <c r="G22" s="46">
        <v>40.42</v>
      </c>
    </row>
    <row r="23" spans="1:15" x14ac:dyDescent="0.25">
      <c r="A23" s="34">
        <v>40847</v>
      </c>
      <c r="B23" s="46">
        <v>40.47</v>
      </c>
      <c r="C23" s="46">
        <v>40.520000000000003</v>
      </c>
      <c r="D23" s="46">
        <v>37.380000000000003</v>
      </c>
      <c r="E23" s="46">
        <v>40.39</v>
      </c>
      <c r="F23" s="33">
        <v>855600</v>
      </c>
      <c r="G23" s="46">
        <v>40.130000000000003</v>
      </c>
    </row>
    <row r="24" spans="1:15" x14ac:dyDescent="0.25">
      <c r="A24" s="34">
        <v>40840</v>
      </c>
      <c r="B24" s="46">
        <v>38.35</v>
      </c>
      <c r="C24" s="46">
        <v>41.27</v>
      </c>
      <c r="D24" s="46">
        <v>37.93</v>
      </c>
      <c r="E24" s="46">
        <v>41.24</v>
      </c>
      <c r="F24" s="33">
        <v>347900</v>
      </c>
      <c r="G24" s="46">
        <v>40.98</v>
      </c>
    </row>
    <row r="25" spans="1:15" x14ac:dyDescent="0.25">
      <c r="A25" s="34">
        <v>40833</v>
      </c>
      <c r="B25" s="46">
        <v>37.770000000000003</v>
      </c>
      <c r="C25" s="46">
        <v>38.340000000000003</v>
      </c>
      <c r="D25" s="46">
        <v>36.270000000000003</v>
      </c>
      <c r="E25" s="46">
        <v>38.19</v>
      </c>
      <c r="F25" s="33">
        <v>366700</v>
      </c>
      <c r="G25" s="46">
        <v>37.950000000000003</v>
      </c>
    </row>
    <row r="26" spans="1:15" x14ac:dyDescent="0.25">
      <c r="A26" s="34">
        <v>40826</v>
      </c>
      <c r="B26" s="46">
        <v>35.299999999999997</v>
      </c>
      <c r="C26" s="46">
        <v>37.79</v>
      </c>
      <c r="D26" s="46">
        <v>35.299999999999997</v>
      </c>
      <c r="E26" s="46">
        <v>37.76</v>
      </c>
      <c r="F26" s="33">
        <v>332100</v>
      </c>
      <c r="G26" s="46">
        <v>37.520000000000003</v>
      </c>
    </row>
    <row r="27" spans="1:15" x14ac:dyDescent="0.25">
      <c r="A27" s="34">
        <v>40819</v>
      </c>
      <c r="B27" s="46">
        <v>33.090000000000003</v>
      </c>
      <c r="C27" s="46">
        <v>35.479999999999997</v>
      </c>
      <c r="D27" s="46">
        <v>30.82</v>
      </c>
      <c r="E27" s="46">
        <v>34.53</v>
      </c>
      <c r="F27" s="33">
        <v>561900</v>
      </c>
      <c r="G27" s="46">
        <v>34.31</v>
      </c>
    </row>
    <row r="28" spans="1:15" ht="15.75" thickBot="1" x14ac:dyDescent="0.3">
      <c r="A28" s="34">
        <v>40812</v>
      </c>
      <c r="B28" s="46">
        <v>34.14</v>
      </c>
      <c r="C28" s="46">
        <v>36.47</v>
      </c>
      <c r="D28" s="46">
        <v>33.299999999999997</v>
      </c>
      <c r="E28" s="46">
        <v>33.46</v>
      </c>
      <c r="F28" s="33">
        <v>331500</v>
      </c>
      <c r="G28" s="46">
        <v>33.25</v>
      </c>
    </row>
    <row r="29" spans="1:15" x14ac:dyDescent="0.25">
      <c r="A29" s="34">
        <v>40805</v>
      </c>
      <c r="B29" s="46">
        <v>38.44</v>
      </c>
      <c r="C29" s="46">
        <v>39.270000000000003</v>
      </c>
      <c r="D29" s="46">
        <v>33.81</v>
      </c>
      <c r="E29" s="46">
        <v>33.97</v>
      </c>
      <c r="F29" s="33">
        <v>426800</v>
      </c>
      <c r="G29" s="46">
        <v>33.65</v>
      </c>
      <c r="K29" s="30" t="s">
        <v>26</v>
      </c>
      <c r="L29" s="39"/>
      <c r="M29" s="31"/>
      <c r="O29" s="38" t="s">
        <v>91</v>
      </c>
    </row>
    <row r="30" spans="1:15" x14ac:dyDescent="0.25">
      <c r="A30" s="34">
        <v>40798</v>
      </c>
      <c r="B30" s="46">
        <v>37.700000000000003</v>
      </c>
      <c r="C30" s="46">
        <v>39.67</v>
      </c>
      <c r="D30" s="46">
        <v>37.17</v>
      </c>
      <c r="E30" s="46">
        <v>39.29</v>
      </c>
      <c r="F30" s="33">
        <v>224800</v>
      </c>
      <c r="G30" s="46">
        <v>38.92</v>
      </c>
      <c r="K30" s="24" t="s">
        <v>0</v>
      </c>
      <c r="L30" s="25"/>
      <c r="M30" s="26">
        <f>G54</f>
        <v>46.36</v>
      </c>
    </row>
    <row r="31" spans="1:15" x14ac:dyDescent="0.25">
      <c r="A31" s="34">
        <v>40792</v>
      </c>
      <c r="B31" s="46">
        <v>37.82</v>
      </c>
      <c r="C31" s="46">
        <v>40.31</v>
      </c>
      <c r="D31" s="46">
        <v>37.770000000000003</v>
      </c>
      <c r="E31" s="46">
        <v>38.32</v>
      </c>
      <c r="F31" s="33">
        <v>359300</v>
      </c>
      <c r="G31" s="46">
        <v>37.96</v>
      </c>
      <c r="K31" s="24" t="s">
        <v>1</v>
      </c>
      <c r="L31" s="25"/>
      <c r="M31" s="26">
        <f>G2</f>
        <v>39.42</v>
      </c>
    </row>
    <row r="32" spans="1:15" ht="15.75" thickBot="1" x14ac:dyDescent="0.3">
      <c r="A32" s="34">
        <v>40784</v>
      </c>
      <c r="B32" s="46">
        <v>39.18</v>
      </c>
      <c r="C32" s="46">
        <v>40.770000000000003</v>
      </c>
      <c r="D32" s="46">
        <v>38.78</v>
      </c>
      <c r="E32" s="46">
        <v>39.03</v>
      </c>
      <c r="F32" s="33">
        <v>445000</v>
      </c>
      <c r="G32" s="46">
        <v>38.659999999999997</v>
      </c>
      <c r="K32" s="24"/>
      <c r="L32" s="25"/>
      <c r="M32" s="26"/>
    </row>
    <row r="33" spans="1:13" ht="15.75" thickBot="1" x14ac:dyDescent="0.3">
      <c r="A33" s="34">
        <v>40777</v>
      </c>
      <c r="B33" s="46">
        <v>38.17</v>
      </c>
      <c r="C33" s="46">
        <v>38.76</v>
      </c>
      <c r="D33" s="46">
        <v>36.9</v>
      </c>
      <c r="E33" s="46">
        <v>38.57</v>
      </c>
      <c r="F33" s="33">
        <v>270700</v>
      </c>
      <c r="G33" s="46">
        <v>38.200000000000003</v>
      </c>
      <c r="K33" s="36">
        <f>M31-M30</f>
        <v>-6.9399999999999977</v>
      </c>
      <c r="L33" s="18"/>
      <c r="M33" s="35">
        <f>K33/M30</f>
        <v>-0.14969801553062981</v>
      </c>
    </row>
    <row r="34" spans="1:13" x14ac:dyDescent="0.25">
      <c r="A34" s="34">
        <v>40770</v>
      </c>
      <c r="B34" s="46">
        <v>39.700000000000003</v>
      </c>
      <c r="C34" s="46">
        <v>40.64</v>
      </c>
      <c r="D34" s="46">
        <v>37.020000000000003</v>
      </c>
      <c r="E34" s="46">
        <v>37.090000000000003</v>
      </c>
      <c r="F34" s="33">
        <v>382900</v>
      </c>
      <c r="G34" s="46">
        <v>36.74</v>
      </c>
    </row>
    <row r="35" spans="1:13" x14ac:dyDescent="0.25">
      <c r="A35" s="34">
        <v>40763</v>
      </c>
      <c r="B35" s="46">
        <v>37.75</v>
      </c>
      <c r="C35" s="46">
        <v>39.71</v>
      </c>
      <c r="D35" s="46">
        <v>35.75</v>
      </c>
      <c r="E35" s="46">
        <v>39.24</v>
      </c>
      <c r="F35" s="33">
        <v>977400</v>
      </c>
      <c r="G35" s="46">
        <v>38.869999999999997</v>
      </c>
    </row>
    <row r="36" spans="1:13" x14ac:dyDescent="0.25">
      <c r="A36" s="34">
        <v>40756</v>
      </c>
      <c r="B36" s="46">
        <v>44.97</v>
      </c>
      <c r="C36" s="46">
        <v>44.97</v>
      </c>
      <c r="D36" s="46">
        <v>37.94</v>
      </c>
      <c r="E36" s="46">
        <v>39.369999999999997</v>
      </c>
      <c r="F36" s="33">
        <v>594900</v>
      </c>
      <c r="G36" s="46">
        <v>39</v>
      </c>
    </row>
    <row r="37" spans="1:13" x14ac:dyDescent="0.25">
      <c r="A37" s="34">
        <v>40749</v>
      </c>
      <c r="B37" s="46">
        <v>45.88</v>
      </c>
      <c r="C37" s="46">
        <v>46.51</v>
      </c>
      <c r="D37" s="46">
        <v>43.84</v>
      </c>
      <c r="E37" s="46">
        <v>44.14</v>
      </c>
      <c r="F37" s="33">
        <v>332700</v>
      </c>
      <c r="G37" s="46">
        <v>43.72</v>
      </c>
    </row>
    <row r="38" spans="1:13" x14ac:dyDescent="0.25">
      <c r="A38" s="34">
        <v>40742</v>
      </c>
      <c r="B38" s="46">
        <v>44.74</v>
      </c>
      <c r="C38" s="46">
        <v>46.43</v>
      </c>
      <c r="D38" s="46">
        <v>44.45</v>
      </c>
      <c r="E38" s="46">
        <v>46.36</v>
      </c>
      <c r="F38" s="33">
        <v>433400</v>
      </c>
      <c r="G38" s="46">
        <v>45.92</v>
      </c>
    </row>
    <row r="39" spans="1:13" x14ac:dyDescent="0.25">
      <c r="A39" s="34">
        <v>40735</v>
      </c>
      <c r="B39" s="46">
        <v>44.12</v>
      </c>
      <c r="C39" s="46">
        <v>44.9</v>
      </c>
      <c r="D39" s="46">
        <v>43.33</v>
      </c>
      <c r="E39" s="46">
        <v>44.9</v>
      </c>
      <c r="F39" s="33">
        <v>391900</v>
      </c>
      <c r="G39" s="46">
        <v>44.47</v>
      </c>
    </row>
    <row r="40" spans="1:13" x14ac:dyDescent="0.25">
      <c r="A40" s="34">
        <v>40729</v>
      </c>
      <c r="B40" s="46">
        <v>44.12</v>
      </c>
      <c r="C40" s="46">
        <v>45.16</v>
      </c>
      <c r="D40" s="46">
        <v>44.06</v>
      </c>
      <c r="E40" s="46">
        <v>44.63</v>
      </c>
      <c r="F40" s="33">
        <v>248300</v>
      </c>
      <c r="G40" s="46">
        <v>44.21</v>
      </c>
    </row>
    <row r="41" spans="1:13" x14ac:dyDescent="0.25">
      <c r="A41" s="34">
        <v>40721</v>
      </c>
      <c r="B41" s="46">
        <v>41.03</v>
      </c>
      <c r="C41" s="46">
        <v>44.08</v>
      </c>
      <c r="D41" s="46">
        <v>40.85</v>
      </c>
      <c r="E41" s="46">
        <v>44.03</v>
      </c>
      <c r="F41" s="33">
        <v>505300</v>
      </c>
      <c r="G41" s="46">
        <v>43.61</v>
      </c>
    </row>
    <row r="42" spans="1:13" x14ac:dyDescent="0.25">
      <c r="A42" s="34">
        <v>40714</v>
      </c>
      <c r="B42" s="46">
        <v>41.21</v>
      </c>
      <c r="C42" s="46">
        <v>42.98</v>
      </c>
      <c r="D42" s="46">
        <v>40.81</v>
      </c>
      <c r="E42" s="46">
        <v>41.19</v>
      </c>
      <c r="F42" s="33">
        <v>326800</v>
      </c>
      <c r="G42" s="46">
        <v>40.799999999999997</v>
      </c>
    </row>
    <row r="43" spans="1:13" x14ac:dyDescent="0.25">
      <c r="A43" s="34">
        <v>40707</v>
      </c>
      <c r="B43" s="46">
        <v>41.66</v>
      </c>
      <c r="C43" s="46">
        <v>42.75</v>
      </c>
      <c r="D43" s="46">
        <v>41.05</v>
      </c>
      <c r="E43" s="46">
        <v>41.41</v>
      </c>
      <c r="F43" s="33">
        <v>258900</v>
      </c>
      <c r="G43" s="46">
        <v>40.9</v>
      </c>
    </row>
    <row r="44" spans="1:13" x14ac:dyDescent="0.25">
      <c r="A44" s="34">
        <v>40700</v>
      </c>
      <c r="B44" s="46">
        <v>43.65</v>
      </c>
      <c r="C44" s="46">
        <v>43.75</v>
      </c>
      <c r="D44" s="46">
        <v>42.24</v>
      </c>
      <c r="E44" s="46">
        <v>42.32</v>
      </c>
      <c r="F44" s="33">
        <v>269300</v>
      </c>
      <c r="G44" s="46">
        <v>41.8</v>
      </c>
    </row>
    <row r="45" spans="1:13" x14ac:dyDescent="0.25">
      <c r="A45" s="34">
        <v>40694</v>
      </c>
      <c r="B45" s="46">
        <v>45.23</v>
      </c>
      <c r="C45" s="46">
        <v>45.33</v>
      </c>
      <c r="D45" s="46">
        <v>42.96</v>
      </c>
      <c r="E45" s="46">
        <v>43.68</v>
      </c>
      <c r="F45" s="33">
        <v>354300</v>
      </c>
      <c r="G45" s="46">
        <v>43.15</v>
      </c>
    </row>
    <row r="46" spans="1:13" x14ac:dyDescent="0.25">
      <c r="A46" s="34">
        <v>40686</v>
      </c>
      <c r="B46" s="46">
        <v>42.69</v>
      </c>
      <c r="C46" s="46">
        <v>44.91</v>
      </c>
      <c r="D46" s="46">
        <v>42.49</v>
      </c>
      <c r="E46" s="46">
        <v>44.56</v>
      </c>
      <c r="F46" s="33">
        <v>240500</v>
      </c>
      <c r="G46" s="46">
        <v>44.01</v>
      </c>
    </row>
    <row r="47" spans="1:13" x14ac:dyDescent="0.25">
      <c r="A47" s="34">
        <v>40679</v>
      </c>
      <c r="B47" s="46">
        <v>42.67</v>
      </c>
      <c r="C47" s="46">
        <v>43.8</v>
      </c>
      <c r="D47" s="46">
        <v>41.97</v>
      </c>
      <c r="E47" s="46">
        <v>43.46</v>
      </c>
      <c r="F47" s="33">
        <v>409700</v>
      </c>
      <c r="G47" s="46">
        <v>42.93</v>
      </c>
    </row>
    <row r="48" spans="1:13" x14ac:dyDescent="0.25">
      <c r="A48" s="34">
        <v>40672</v>
      </c>
      <c r="B48" s="46">
        <v>44.11</v>
      </c>
      <c r="C48" s="46">
        <v>44.78</v>
      </c>
      <c r="D48" s="46">
        <v>42.42</v>
      </c>
      <c r="E48" s="46">
        <v>42.86</v>
      </c>
      <c r="F48" s="33">
        <v>330100</v>
      </c>
      <c r="G48" s="46">
        <v>42.34</v>
      </c>
    </row>
    <row r="49" spans="1:7" x14ac:dyDescent="0.25">
      <c r="A49" s="34">
        <v>40665</v>
      </c>
      <c r="B49" s="46">
        <v>47.27</v>
      </c>
      <c r="C49" s="46">
        <v>47.36</v>
      </c>
      <c r="D49" s="46">
        <v>42.99</v>
      </c>
      <c r="E49" s="46">
        <v>43.66</v>
      </c>
      <c r="F49" s="33">
        <v>536300</v>
      </c>
      <c r="G49" s="46">
        <v>43.13</v>
      </c>
    </row>
    <row r="50" spans="1:7" x14ac:dyDescent="0.25">
      <c r="A50" s="34">
        <v>40658</v>
      </c>
      <c r="B50" s="46">
        <v>46.63</v>
      </c>
      <c r="C50" s="46">
        <v>47.13</v>
      </c>
      <c r="D50" s="46">
        <v>45.6</v>
      </c>
      <c r="E50" s="46">
        <v>47.13</v>
      </c>
      <c r="F50" s="33">
        <v>368000</v>
      </c>
      <c r="G50" s="46">
        <v>46.55</v>
      </c>
    </row>
    <row r="51" spans="1:7" x14ac:dyDescent="0.25">
      <c r="A51" s="34">
        <v>40651</v>
      </c>
      <c r="B51" s="46">
        <v>44.98</v>
      </c>
      <c r="C51" s="46">
        <v>46.57</v>
      </c>
      <c r="D51" s="46">
        <v>44.2</v>
      </c>
      <c r="E51" s="46">
        <v>46.53</v>
      </c>
      <c r="F51" s="33">
        <v>296800</v>
      </c>
      <c r="G51" s="46">
        <v>45.96</v>
      </c>
    </row>
    <row r="52" spans="1:7" x14ac:dyDescent="0.25">
      <c r="A52" s="34">
        <v>40644</v>
      </c>
      <c r="B52" s="46">
        <v>47.24</v>
      </c>
      <c r="C52" s="46">
        <v>47.31</v>
      </c>
      <c r="D52" s="46">
        <v>44.54</v>
      </c>
      <c r="E52" s="46">
        <v>45.47</v>
      </c>
      <c r="F52" s="33">
        <v>393100</v>
      </c>
      <c r="G52" s="46">
        <v>44.91</v>
      </c>
    </row>
    <row r="53" spans="1:7" x14ac:dyDescent="0.25">
      <c r="A53" s="34">
        <v>40637</v>
      </c>
      <c r="B53" s="46">
        <v>47.2</v>
      </c>
      <c r="C53" s="46">
        <v>47.81</v>
      </c>
      <c r="D53" s="46">
        <v>46.58</v>
      </c>
      <c r="E53" s="46">
        <v>47.24</v>
      </c>
      <c r="F53" s="33">
        <v>270400</v>
      </c>
      <c r="G53" s="46">
        <v>46.66</v>
      </c>
    </row>
    <row r="54" spans="1:7" x14ac:dyDescent="0.25">
      <c r="A54" s="34">
        <v>40633</v>
      </c>
      <c r="B54" s="46">
        <v>47.17</v>
      </c>
      <c r="C54" s="46">
        <v>47.37</v>
      </c>
      <c r="D54" s="46">
        <v>46.8</v>
      </c>
      <c r="E54" s="46">
        <v>46.93</v>
      </c>
      <c r="F54" s="33">
        <v>362100</v>
      </c>
      <c r="G54" s="46">
        <v>46.36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3"/>
  <sheetViews>
    <sheetView zoomScale="80" zoomScaleNormal="80" workbookViewId="0">
      <selection activeCell="A3" sqref="A3"/>
    </sheetView>
  </sheetViews>
  <sheetFormatPr baseColWidth="10" defaultRowHeight="15" x14ac:dyDescent="0.25"/>
  <cols>
    <col min="1" max="1" width="20.7109375" bestFit="1" customWidth="1"/>
    <col min="2" max="2" width="50.7109375" style="12" customWidth="1"/>
    <col min="3" max="3" width="18.5703125" style="12" customWidth="1"/>
    <col min="4" max="4" width="13.140625" style="12" customWidth="1"/>
    <col min="5" max="5" width="14.85546875" style="13" bestFit="1" customWidth="1"/>
    <col min="6" max="6" width="13.140625" style="14" bestFit="1" customWidth="1"/>
    <col min="7" max="7" width="14.7109375" style="7" bestFit="1" customWidth="1"/>
    <col min="8" max="8" width="15.140625" style="7" bestFit="1" customWidth="1"/>
    <col min="9" max="9" width="14.7109375" style="7" bestFit="1" customWidth="1"/>
    <col min="10" max="10" width="16.5703125" style="7" bestFit="1" customWidth="1"/>
    <col min="11" max="11" width="32.140625" style="7" bestFit="1" customWidth="1"/>
    <col min="12" max="12" width="20.85546875" style="7" bestFit="1" customWidth="1"/>
    <col min="13" max="13" width="16" style="7" bestFit="1" customWidth="1"/>
    <col min="14" max="14" width="15.7109375" style="7" bestFit="1" customWidth="1"/>
    <col min="15" max="15" width="16" style="134" bestFit="1" customWidth="1"/>
    <col min="16" max="16" width="11.42578125" customWidth="1"/>
  </cols>
  <sheetData>
    <row r="1" spans="1:16" ht="19.5" thickBot="1" x14ac:dyDescent="0.35">
      <c r="A1" s="212" t="s">
        <v>134</v>
      </c>
      <c r="B1" s="213" t="s">
        <v>133</v>
      </c>
      <c r="C1" s="315">
        <f>DATA!C3</f>
        <v>40724</v>
      </c>
      <c r="D1" s="317"/>
      <c r="E1" s="315">
        <f>DATA!C4</f>
        <v>41090</v>
      </c>
      <c r="F1" s="316"/>
      <c r="G1" s="316"/>
      <c r="H1" s="316"/>
      <c r="I1" s="316"/>
      <c r="J1" s="316"/>
      <c r="K1" s="316"/>
      <c r="L1" s="316"/>
      <c r="M1" s="316"/>
      <c r="N1" s="316"/>
      <c r="O1" s="317"/>
    </row>
    <row r="2" spans="1:16" ht="15.75" thickBot="1" x14ac:dyDescent="0.3">
      <c r="A2" s="158" t="s">
        <v>135</v>
      </c>
      <c r="B2" s="159" t="s">
        <v>103</v>
      </c>
      <c r="C2" s="160" t="s">
        <v>128</v>
      </c>
      <c r="D2" s="161" t="s">
        <v>2</v>
      </c>
      <c r="E2" s="162" t="s">
        <v>129</v>
      </c>
      <c r="F2" s="163" t="s">
        <v>2</v>
      </c>
      <c r="G2" s="164" t="s">
        <v>130</v>
      </c>
      <c r="H2" s="165" t="s">
        <v>3</v>
      </c>
      <c r="I2" s="165" t="s">
        <v>4</v>
      </c>
      <c r="J2" s="165" t="s">
        <v>132</v>
      </c>
      <c r="K2" s="165" t="s">
        <v>138</v>
      </c>
      <c r="L2" s="165" t="s">
        <v>5</v>
      </c>
      <c r="M2" s="165" t="s">
        <v>6</v>
      </c>
      <c r="N2" s="165" t="s">
        <v>7</v>
      </c>
      <c r="O2" s="166" t="s">
        <v>8</v>
      </c>
    </row>
    <row r="3" spans="1:16" x14ac:dyDescent="0.25">
      <c r="A3" s="214">
        <v>212</v>
      </c>
      <c r="B3" s="131" t="str">
        <f>IF(ISNA(VLOOKUP(A3,'Liste de Fonds'!$B$2:$C$461,2,FALSE)),"",(VLOOKUP(A3,'Liste de Fonds'!$B$2:$C$461,2,FALSE)))</f>
        <v>Catégorie Découvertes É.-U. Investors</v>
      </c>
      <c r="C3" s="216">
        <v>101000</v>
      </c>
      <c r="D3" s="141">
        <f>IF(ISERR(C3/$C$38),0,C3/$C$38)</f>
        <v>2.4455205811138015E-2</v>
      </c>
      <c r="E3" s="219">
        <v>167000</v>
      </c>
      <c r="F3" s="142">
        <f t="shared" ref="F3:F11" si="0">IF(ISERR(E3/$E$38),0,E3/$E$38)</f>
        <v>2.8571428571428571E-2</v>
      </c>
      <c r="G3" s="4">
        <f>E3-C3</f>
        <v>66000</v>
      </c>
      <c r="H3" s="136" t="e">
        <f>#REF!</f>
        <v>#REF!</v>
      </c>
      <c r="I3" s="119" t="e">
        <f>#REF!</f>
        <v>#REF!</v>
      </c>
      <c r="J3" s="119" t="e">
        <f>#REF!</f>
        <v>#REF!</v>
      </c>
      <c r="K3" s="119" t="e">
        <f>#REF!</f>
        <v>#REF!</v>
      </c>
      <c r="L3" s="3" t="e">
        <f>#REF!</f>
        <v>#REF!</v>
      </c>
      <c r="M3" s="8" t="e">
        <f t="shared" ref="M3:M37" si="1">G3-L3</f>
        <v>#REF!</v>
      </c>
      <c r="N3" s="8" t="e">
        <f>#REF!</f>
        <v>#REF!</v>
      </c>
      <c r="O3" s="130">
        <f>IF(ISERR(M3/N3),0,M3/N3)</f>
        <v>0</v>
      </c>
    </row>
    <row r="4" spans="1:16" x14ac:dyDescent="0.25">
      <c r="A4" s="214">
        <v>902</v>
      </c>
      <c r="B4" s="131" t="str">
        <f>IF(ISNA(VLOOKUP(A4,'Liste de Fonds'!$B$2:$C$461,2,FALSE)),"",(VLOOKUP(A4,'Liste de Fonds'!$B$2:$C$461,2,FALSE)))</f>
        <v>Fonds Fictif numéro 2</v>
      </c>
      <c r="C4" s="217">
        <v>102000</v>
      </c>
      <c r="D4" s="141">
        <f>IF(ISERR(C4/$C$38),0,C4/$C$38)</f>
        <v>2.4697336561743343E-2</v>
      </c>
      <c r="E4" s="220">
        <v>167000</v>
      </c>
      <c r="F4" s="142">
        <f t="shared" si="0"/>
        <v>2.8571428571428571E-2</v>
      </c>
      <c r="G4" s="8">
        <f t="shared" ref="G4:G37" si="2">E4-C4</f>
        <v>65000</v>
      </c>
      <c r="H4" s="119" t="e">
        <f>#REF!</f>
        <v>#REF!</v>
      </c>
      <c r="I4" s="119" t="e">
        <f>#REF!</f>
        <v>#REF!</v>
      </c>
      <c r="J4" s="119" t="e">
        <f>#REF!</f>
        <v>#REF!</v>
      </c>
      <c r="K4" s="119" t="e">
        <f>#REF!</f>
        <v>#REF!</v>
      </c>
      <c r="L4" s="8" t="e">
        <f>#REF!</f>
        <v>#REF!</v>
      </c>
      <c r="M4" s="8" t="e">
        <f t="shared" si="1"/>
        <v>#REF!</v>
      </c>
      <c r="N4" s="8" t="e">
        <f>#REF!</f>
        <v>#REF!</v>
      </c>
      <c r="O4" s="130">
        <f t="shared" ref="O4:O37" si="3">IF(ISERR(M4/N4),0,M4/N4)</f>
        <v>0</v>
      </c>
    </row>
    <row r="5" spans="1:16" x14ac:dyDescent="0.25">
      <c r="A5" s="214">
        <v>903</v>
      </c>
      <c r="B5" s="131" t="str">
        <f>IF(ISNA(VLOOKUP(A5,'Liste de Fonds'!$B$2:$C$461,2,FALSE)),"",(VLOOKUP(A5,'Liste de Fonds'!$B$2:$C$461,2,FALSE)))</f>
        <v>Fonds Fictif numéro 3</v>
      </c>
      <c r="C5" s="217">
        <v>103000</v>
      </c>
      <c r="D5" s="141">
        <f t="shared" ref="D5:D37" si="4">IF(ISERR(C5/$C$38),0,C5/$C$38)</f>
        <v>2.4939467312348668E-2</v>
      </c>
      <c r="E5" s="220">
        <v>167000</v>
      </c>
      <c r="F5" s="142">
        <f t="shared" si="0"/>
        <v>2.8571428571428571E-2</v>
      </c>
      <c r="G5" s="8">
        <f t="shared" si="2"/>
        <v>64000</v>
      </c>
      <c r="H5" s="119" t="e">
        <f>#REF!</f>
        <v>#REF!</v>
      </c>
      <c r="I5" s="119" t="e">
        <f>#REF!</f>
        <v>#REF!</v>
      </c>
      <c r="J5" s="119" t="e">
        <f>#REF!</f>
        <v>#REF!</v>
      </c>
      <c r="K5" s="119" t="e">
        <f>#REF!</f>
        <v>#REF!</v>
      </c>
      <c r="L5" s="8" t="e">
        <f>#REF!</f>
        <v>#REF!</v>
      </c>
      <c r="M5" s="8" t="e">
        <f t="shared" si="1"/>
        <v>#REF!</v>
      </c>
      <c r="N5" s="8" t="e">
        <f>#REF!</f>
        <v>#REF!</v>
      </c>
      <c r="O5" s="130">
        <f t="shared" si="3"/>
        <v>0</v>
      </c>
    </row>
    <row r="6" spans="1:16" x14ac:dyDescent="0.25">
      <c r="A6" s="214">
        <v>904</v>
      </c>
      <c r="B6" s="131" t="str">
        <f>IF(ISNA(VLOOKUP(A6,'Liste de Fonds'!$B$2:$C$461,2,FALSE)),"",(VLOOKUP(A6,'Liste de Fonds'!$B$2:$C$461,2,FALSE)))</f>
        <v>Fonds Fictif numéro 4</v>
      </c>
      <c r="C6" s="217">
        <v>104000</v>
      </c>
      <c r="D6" s="141">
        <f t="shared" si="4"/>
        <v>2.5181598062953996E-2</v>
      </c>
      <c r="E6" s="220">
        <v>167000</v>
      </c>
      <c r="F6" s="142">
        <f t="shared" si="0"/>
        <v>2.8571428571428571E-2</v>
      </c>
      <c r="G6" s="8">
        <f t="shared" si="2"/>
        <v>63000</v>
      </c>
      <c r="H6" s="119" t="e">
        <f>#REF!</f>
        <v>#REF!</v>
      </c>
      <c r="I6" s="119" t="e">
        <f>#REF!</f>
        <v>#REF!</v>
      </c>
      <c r="J6" s="119" t="e">
        <f>#REF!</f>
        <v>#REF!</v>
      </c>
      <c r="K6" s="119" t="e">
        <f>#REF!</f>
        <v>#REF!</v>
      </c>
      <c r="L6" s="8" t="e">
        <f>#REF!</f>
        <v>#REF!</v>
      </c>
      <c r="M6" s="8" t="e">
        <f t="shared" si="1"/>
        <v>#REF!</v>
      </c>
      <c r="N6" s="8" t="e">
        <f>#REF!</f>
        <v>#REF!</v>
      </c>
      <c r="O6" s="130">
        <f t="shared" si="3"/>
        <v>0</v>
      </c>
    </row>
    <row r="7" spans="1:16" x14ac:dyDescent="0.25">
      <c r="A7" s="214">
        <v>905</v>
      </c>
      <c r="B7" s="131" t="str">
        <f>IF(ISNA(VLOOKUP(A7,'Liste de Fonds'!$B$2:$C$461,2,FALSE)),"",(VLOOKUP(A7,'Liste de Fonds'!$B$2:$C$461,2,FALSE)))</f>
        <v>Fonds Fictif numéro 5</v>
      </c>
      <c r="C7" s="217">
        <v>105000</v>
      </c>
      <c r="D7" s="141">
        <f t="shared" si="4"/>
        <v>2.5423728813559324E-2</v>
      </c>
      <c r="E7" s="220">
        <v>167000</v>
      </c>
      <c r="F7" s="142">
        <f t="shared" si="0"/>
        <v>2.8571428571428571E-2</v>
      </c>
      <c r="G7" s="8">
        <f t="shared" si="2"/>
        <v>62000</v>
      </c>
      <c r="H7" s="119" t="e">
        <f>#REF!</f>
        <v>#REF!</v>
      </c>
      <c r="I7" s="119" t="e">
        <f>#REF!</f>
        <v>#REF!</v>
      </c>
      <c r="J7" s="119" t="e">
        <f>#REF!</f>
        <v>#REF!</v>
      </c>
      <c r="K7" s="119" t="e">
        <f>#REF!</f>
        <v>#REF!</v>
      </c>
      <c r="L7" s="8" t="e">
        <f>#REF!</f>
        <v>#REF!</v>
      </c>
      <c r="M7" s="8" t="e">
        <f t="shared" si="1"/>
        <v>#REF!</v>
      </c>
      <c r="N7" s="8" t="e">
        <f>#REF!</f>
        <v>#REF!</v>
      </c>
      <c r="O7" s="130">
        <f t="shared" si="3"/>
        <v>0</v>
      </c>
    </row>
    <row r="8" spans="1:16" x14ac:dyDescent="0.25">
      <c r="A8" s="214">
        <v>906</v>
      </c>
      <c r="B8" s="131" t="str">
        <f>IF(ISNA(VLOOKUP(A8,'Liste de Fonds'!$B$2:$C$461,2,FALSE)),"",(VLOOKUP(A8,'Liste de Fonds'!$B$2:$C$461,2,FALSE)))</f>
        <v>Fonds Fictif numéro 6</v>
      </c>
      <c r="C8" s="217">
        <v>106000</v>
      </c>
      <c r="D8" s="141">
        <f t="shared" si="4"/>
        <v>2.5665859564164648E-2</v>
      </c>
      <c r="E8" s="220">
        <v>167000</v>
      </c>
      <c r="F8" s="142">
        <f t="shared" si="0"/>
        <v>2.8571428571428571E-2</v>
      </c>
      <c r="G8" s="8">
        <f t="shared" si="2"/>
        <v>61000</v>
      </c>
      <c r="H8" s="119" t="e">
        <f>#REF!</f>
        <v>#REF!</v>
      </c>
      <c r="I8" s="119" t="e">
        <f>#REF!</f>
        <v>#REF!</v>
      </c>
      <c r="J8" s="119" t="e">
        <f>#REF!</f>
        <v>#REF!</v>
      </c>
      <c r="K8" s="119" t="e">
        <f>#REF!</f>
        <v>#REF!</v>
      </c>
      <c r="L8" s="8" t="e">
        <f>#REF!</f>
        <v>#REF!</v>
      </c>
      <c r="M8" s="8" t="e">
        <f t="shared" si="1"/>
        <v>#REF!</v>
      </c>
      <c r="N8" s="8" t="e">
        <f>#REF!</f>
        <v>#REF!</v>
      </c>
      <c r="O8" s="130">
        <f t="shared" si="3"/>
        <v>0</v>
      </c>
      <c r="P8" s="25"/>
    </row>
    <row r="9" spans="1:16" x14ac:dyDescent="0.25">
      <c r="A9" s="214">
        <v>907</v>
      </c>
      <c r="B9" s="131" t="str">
        <f>IF(ISNA(VLOOKUP(A9,'Liste de Fonds'!$B$2:$C$461,2,FALSE)),"",(VLOOKUP(A9,'Liste de Fonds'!$B$2:$C$461,2,FALSE)))</f>
        <v>Fonds Fictif numéro 7</v>
      </c>
      <c r="C9" s="217">
        <v>107000</v>
      </c>
      <c r="D9" s="141">
        <f t="shared" si="4"/>
        <v>2.5907990314769976E-2</v>
      </c>
      <c r="E9" s="220">
        <v>167000</v>
      </c>
      <c r="F9" s="142">
        <f t="shared" si="0"/>
        <v>2.8571428571428571E-2</v>
      </c>
      <c r="G9" s="8">
        <f t="shared" si="2"/>
        <v>60000</v>
      </c>
      <c r="H9" s="119" t="e">
        <f>#REF!</f>
        <v>#REF!</v>
      </c>
      <c r="I9" s="119" t="e">
        <f>#REF!</f>
        <v>#REF!</v>
      </c>
      <c r="J9" s="119" t="e">
        <f>#REF!</f>
        <v>#REF!</v>
      </c>
      <c r="K9" s="119" t="e">
        <f>#REF!</f>
        <v>#REF!</v>
      </c>
      <c r="L9" s="8" t="e">
        <f>#REF!</f>
        <v>#REF!</v>
      </c>
      <c r="M9" s="8" t="e">
        <f t="shared" si="1"/>
        <v>#REF!</v>
      </c>
      <c r="N9" s="8" t="e">
        <f>#REF!</f>
        <v>#REF!</v>
      </c>
      <c r="O9" s="130">
        <f t="shared" si="3"/>
        <v>0</v>
      </c>
      <c r="P9" s="25"/>
    </row>
    <row r="10" spans="1:16" x14ac:dyDescent="0.25">
      <c r="A10" s="214">
        <v>908</v>
      </c>
      <c r="B10" s="131" t="str">
        <f>IF(ISNA(VLOOKUP(A10,'Liste de Fonds'!$B$2:$C$461,2,FALSE)),"",(VLOOKUP(A10,'Liste de Fonds'!$B$2:$C$461,2,FALSE)))</f>
        <v>Fonds Fictif numéro 8</v>
      </c>
      <c r="C10" s="217">
        <v>108000</v>
      </c>
      <c r="D10" s="141">
        <f t="shared" si="4"/>
        <v>2.6150121065375304E-2</v>
      </c>
      <c r="E10" s="220">
        <v>167000</v>
      </c>
      <c r="F10" s="142">
        <f t="shared" si="0"/>
        <v>2.8571428571428571E-2</v>
      </c>
      <c r="G10" s="8">
        <f t="shared" si="2"/>
        <v>59000</v>
      </c>
      <c r="H10" s="119" t="e">
        <f>#REF!</f>
        <v>#REF!</v>
      </c>
      <c r="I10" s="119" t="e">
        <f>#REF!</f>
        <v>#REF!</v>
      </c>
      <c r="J10" s="119" t="e">
        <f>#REF!</f>
        <v>#REF!</v>
      </c>
      <c r="K10" s="119" t="e">
        <f>#REF!</f>
        <v>#REF!</v>
      </c>
      <c r="L10" s="8" t="e">
        <f>#REF!</f>
        <v>#REF!</v>
      </c>
      <c r="M10" s="8" t="e">
        <f t="shared" si="1"/>
        <v>#REF!</v>
      </c>
      <c r="N10" s="8" t="e">
        <f>#REF!</f>
        <v>#REF!</v>
      </c>
      <c r="O10" s="130">
        <f t="shared" si="3"/>
        <v>0</v>
      </c>
      <c r="P10" s="25"/>
    </row>
    <row r="11" spans="1:16" x14ac:dyDescent="0.25">
      <c r="A11" s="214">
        <v>909</v>
      </c>
      <c r="B11" s="131" t="str">
        <f>IF(ISNA(VLOOKUP(A11,'Liste de Fonds'!$B$2:$C$461,2,FALSE)),"",(VLOOKUP(A11,'Liste de Fonds'!$B$2:$C$461,2,FALSE)))</f>
        <v>Fonds Fictif numéro 9</v>
      </c>
      <c r="C11" s="217">
        <v>109000</v>
      </c>
      <c r="D11" s="141">
        <f t="shared" si="4"/>
        <v>2.6392251815980629E-2</v>
      </c>
      <c r="E11" s="220">
        <v>167000</v>
      </c>
      <c r="F11" s="142">
        <f t="shared" si="0"/>
        <v>2.8571428571428571E-2</v>
      </c>
      <c r="G11" s="8">
        <f t="shared" si="2"/>
        <v>58000</v>
      </c>
      <c r="H11" s="119" t="e">
        <f>#REF!</f>
        <v>#REF!</v>
      </c>
      <c r="I11" s="119" t="e">
        <f>#REF!</f>
        <v>#REF!</v>
      </c>
      <c r="J11" s="119" t="e">
        <f>#REF!</f>
        <v>#REF!</v>
      </c>
      <c r="K11" s="119" t="e">
        <f>#REF!</f>
        <v>#REF!</v>
      </c>
      <c r="L11" s="8" t="e">
        <f>#REF!</f>
        <v>#REF!</v>
      </c>
      <c r="M11" s="8" t="e">
        <f t="shared" si="1"/>
        <v>#REF!</v>
      </c>
      <c r="N11" s="8" t="e">
        <f>#REF!</f>
        <v>#REF!</v>
      </c>
      <c r="O11" s="130">
        <f t="shared" si="3"/>
        <v>0</v>
      </c>
      <c r="P11" s="25"/>
    </row>
    <row r="12" spans="1:16" x14ac:dyDescent="0.25">
      <c r="A12" s="214">
        <v>910</v>
      </c>
      <c r="B12" s="131" t="str">
        <f>IF(ISNA(VLOOKUP(A12,'Liste de Fonds'!$B$2:$C$461,2,FALSE)),"",(VLOOKUP(A12,'Liste de Fonds'!$B$2:$C$461,2,FALSE)))</f>
        <v>Fonds Fictif numéro 10</v>
      </c>
      <c r="C12" s="217">
        <v>110000</v>
      </c>
      <c r="D12" s="141">
        <f t="shared" si="4"/>
        <v>2.6634382566585957E-2</v>
      </c>
      <c r="E12" s="220">
        <v>167000</v>
      </c>
      <c r="F12" s="142">
        <f t="shared" ref="F12:F37" si="5">IF(ISERR(E12/$E$38),0,E12/$E$38)</f>
        <v>2.8571428571428571E-2</v>
      </c>
      <c r="G12" s="8">
        <f t="shared" si="2"/>
        <v>57000</v>
      </c>
      <c r="H12" s="119" t="e">
        <f>#REF!</f>
        <v>#REF!</v>
      </c>
      <c r="I12" s="119" t="e">
        <f>#REF!</f>
        <v>#REF!</v>
      </c>
      <c r="J12" s="119" t="e">
        <f>#REF!</f>
        <v>#REF!</v>
      </c>
      <c r="K12" s="119" t="e">
        <f>#REF!</f>
        <v>#REF!</v>
      </c>
      <c r="L12" s="8" t="e">
        <f>#REF!</f>
        <v>#REF!</v>
      </c>
      <c r="M12" s="8" t="e">
        <f t="shared" si="1"/>
        <v>#REF!</v>
      </c>
      <c r="N12" s="8" t="e">
        <f>#REF!</f>
        <v>#REF!</v>
      </c>
      <c r="O12" s="130">
        <f t="shared" si="3"/>
        <v>0</v>
      </c>
      <c r="P12" s="25"/>
    </row>
    <row r="13" spans="1:16" x14ac:dyDescent="0.25">
      <c r="A13" s="214">
        <v>911</v>
      </c>
      <c r="B13" s="131" t="str">
        <f>IF(ISNA(VLOOKUP(A13,'Liste de Fonds'!$B$2:$C$461,2,FALSE)),"",(VLOOKUP(A13,'Liste de Fonds'!$B$2:$C$461,2,FALSE)))</f>
        <v>Fonds Fictif numéro 11</v>
      </c>
      <c r="C13" s="217">
        <v>111000</v>
      </c>
      <c r="D13" s="141">
        <f t="shared" si="4"/>
        <v>2.6876513317191285E-2</v>
      </c>
      <c r="E13" s="220">
        <v>167000</v>
      </c>
      <c r="F13" s="142">
        <f t="shared" si="5"/>
        <v>2.8571428571428571E-2</v>
      </c>
      <c r="G13" s="8">
        <f t="shared" si="2"/>
        <v>56000</v>
      </c>
      <c r="H13" s="119" t="e">
        <f>#REF!</f>
        <v>#REF!</v>
      </c>
      <c r="I13" s="119" t="e">
        <f>#REF!</f>
        <v>#REF!</v>
      </c>
      <c r="J13" s="119" t="e">
        <f>#REF!</f>
        <v>#REF!</v>
      </c>
      <c r="K13" s="119" t="e">
        <f>#REF!</f>
        <v>#REF!</v>
      </c>
      <c r="L13" s="8" t="e">
        <f>#REF!</f>
        <v>#REF!</v>
      </c>
      <c r="M13" s="8" t="e">
        <f t="shared" si="1"/>
        <v>#REF!</v>
      </c>
      <c r="N13" s="8" t="e">
        <f>#REF!</f>
        <v>#REF!</v>
      </c>
      <c r="O13" s="130">
        <f t="shared" si="3"/>
        <v>0</v>
      </c>
      <c r="P13" s="25"/>
    </row>
    <row r="14" spans="1:16" x14ac:dyDescent="0.25">
      <c r="A14" s="214">
        <v>912</v>
      </c>
      <c r="B14" s="131" t="str">
        <f>IF(ISNA(VLOOKUP(A14,'Liste de Fonds'!$B$2:$C$461,2,FALSE)),"",(VLOOKUP(A14,'Liste de Fonds'!$B$2:$C$461,2,FALSE)))</f>
        <v>Fonds Fictif numéro 12</v>
      </c>
      <c r="C14" s="217">
        <v>112000</v>
      </c>
      <c r="D14" s="141">
        <f t="shared" si="4"/>
        <v>2.7118644067796609E-2</v>
      </c>
      <c r="E14" s="220">
        <v>167000</v>
      </c>
      <c r="F14" s="142">
        <f t="shared" si="5"/>
        <v>2.8571428571428571E-2</v>
      </c>
      <c r="G14" s="8">
        <f t="shared" si="2"/>
        <v>55000</v>
      </c>
      <c r="H14" s="119" t="e">
        <f>#REF!</f>
        <v>#REF!</v>
      </c>
      <c r="I14" s="119" t="e">
        <f>#REF!</f>
        <v>#REF!</v>
      </c>
      <c r="J14" s="119" t="e">
        <f>#REF!</f>
        <v>#REF!</v>
      </c>
      <c r="K14" s="119" t="e">
        <f>#REF!</f>
        <v>#REF!</v>
      </c>
      <c r="L14" s="8" t="e">
        <f>#REF!</f>
        <v>#REF!</v>
      </c>
      <c r="M14" s="8" t="e">
        <f t="shared" si="1"/>
        <v>#REF!</v>
      </c>
      <c r="N14" s="8" t="e">
        <f>#REF!</f>
        <v>#REF!</v>
      </c>
      <c r="O14" s="130">
        <f t="shared" si="3"/>
        <v>0</v>
      </c>
      <c r="P14" s="25"/>
    </row>
    <row r="15" spans="1:16" x14ac:dyDescent="0.25">
      <c r="A15" s="214">
        <v>913</v>
      </c>
      <c r="B15" s="131" t="str">
        <f>IF(ISNA(VLOOKUP(A15,'Liste de Fonds'!$B$2:$C$461,2,FALSE)),"",(VLOOKUP(A15,'Liste de Fonds'!$B$2:$C$461,2,FALSE)))</f>
        <v>Fonds Fictif numéro 13</v>
      </c>
      <c r="C15" s="217">
        <v>113000</v>
      </c>
      <c r="D15" s="141">
        <f t="shared" si="4"/>
        <v>2.7360774818401937E-2</v>
      </c>
      <c r="E15" s="220">
        <v>167000</v>
      </c>
      <c r="F15" s="142">
        <f t="shared" si="5"/>
        <v>2.8571428571428571E-2</v>
      </c>
      <c r="G15" s="8">
        <f t="shared" si="2"/>
        <v>54000</v>
      </c>
      <c r="H15" s="119" t="e">
        <f>#REF!</f>
        <v>#REF!</v>
      </c>
      <c r="I15" s="119" t="e">
        <f>#REF!</f>
        <v>#REF!</v>
      </c>
      <c r="J15" s="119" t="e">
        <f>#REF!</f>
        <v>#REF!</v>
      </c>
      <c r="K15" s="119" t="e">
        <f>#REF!</f>
        <v>#REF!</v>
      </c>
      <c r="L15" s="8" t="e">
        <f>#REF!</f>
        <v>#REF!</v>
      </c>
      <c r="M15" s="8" t="e">
        <f t="shared" si="1"/>
        <v>#REF!</v>
      </c>
      <c r="N15" s="8" t="e">
        <f>#REF!</f>
        <v>#REF!</v>
      </c>
      <c r="O15" s="130">
        <f t="shared" si="3"/>
        <v>0</v>
      </c>
      <c r="P15" s="25"/>
    </row>
    <row r="16" spans="1:16" x14ac:dyDescent="0.25">
      <c r="A16" s="214">
        <v>914</v>
      </c>
      <c r="B16" s="131" t="str">
        <f>IF(ISNA(VLOOKUP(A16,'Liste de Fonds'!$B$2:$C$461,2,FALSE)),"",(VLOOKUP(A16,'Liste de Fonds'!$B$2:$C$461,2,FALSE)))</f>
        <v>Fonds Fictif numéro 14</v>
      </c>
      <c r="C16" s="217">
        <v>114000</v>
      </c>
      <c r="D16" s="141">
        <f>IF(ISERR(C16/$C$38),0,C16/$C$38)</f>
        <v>2.7602905569007265E-2</v>
      </c>
      <c r="E16" s="220">
        <v>167000</v>
      </c>
      <c r="F16" s="142">
        <f t="shared" si="5"/>
        <v>2.8571428571428571E-2</v>
      </c>
      <c r="G16" s="8">
        <f t="shared" si="2"/>
        <v>53000</v>
      </c>
      <c r="H16" s="119" t="e">
        <f>#REF!</f>
        <v>#REF!</v>
      </c>
      <c r="I16" s="119" t="e">
        <f>#REF!</f>
        <v>#REF!</v>
      </c>
      <c r="J16" s="119" t="e">
        <f>#REF!</f>
        <v>#REF!</v>
      </c>
      <c r="K16" s="119" t="e">
        <f>#REF!</f>
        <v>#REF!</v>
      </c>
      <c r="L16" s="8" t="e">
        <f>#REF!</f>
        <v>#REF!</v>
      </c>
      <c r="M16" s="8" t="e">
        <f t="shared" si="1"/>
        <v>#REF!</v>
      </c>
      <c r="N16" s="8" t="e">
        <f>#REF!</f>
        <v>#REF!</v>
      </c>
      <c r="O16" s="130">
        <f t="shared" si="3"/>
        <v>0</v>
      </c>
      <c r="P16" s="25"/>
    </row>
    <row r="17" spans="1:16" x14ac:dyDescent="0.25">
      <c r="A17" s="214">
        <v>915</v>
      </c>
      <c r="B17" s="131" t="str">
        <f>IF(ISNA(VLOOKUP(A17,'Liste de Fonds'!$B$2:$C$461,2,FALSE)),"",(VLOOKUP(A17,'Liste de Fonds'!$B$2:$C$461,2,FALSE)))</f>
        <v>Fonds Fictif numéro 15</v>
      </c>
      <c r="C17" s="217">
        <v>115000</v>
      </c>
      <c r="D17" s="141">
        <f t="shared" si="4"/>
        <v>2.784503631961259E-2</v>
      </c>
      <c r="E17" s="220">
        <v>167000</v>
      </c>
      <c r="F17" s="142">
        <f t="shared" si="5"/>
        <v>2.8571428571428571E-2</v>
      </c>
      <c r="G17" s="8">
        <f t="shared" si="2"/>
        <v>52000</v>
      </c>
      <c r="H17" s="119" t="e">
        <f>#REF!</f>
        <v>#REF!</v>
      </c>
      <c r="I17" s="119" t="e">
        <f>#REF!</f>
        <v>#REF!</v>
      </c>
      <c r="J17" s="119" t="e">
        <f>#REF!</f>
        <v>#REF!</v>
      </c>
      <c r="K17" s="119" t="e">
        <f>#REF!</f>
        <v>#REF!</v>
      </c>
      <c r="L17" s="8" t="e">
        <f>#REF!</f>
        <v>#REF!</v>
      </c>
      <c r="M17" s="8" t="e">
        <f t="shared" si="1"/>
        <v>#REF!</v>
      </c>
      <c r="N17" s="8" t="e">
        <f>#REF!</f>
        <v>#REF!</v>
      </c>
      <c r="O17" s="130">
        <f t="shared" si="3"/>
        <v>0</v>
      </c>
      <c r="P17" s="25"/>
    </row>
    <row r="18" spans="1:16" x14ac:dyDescent="0.25">
      <c r="A18" s="214">
        <v>916</v>
      </c>
      <c r="B18" s="131" t="str">
        <f>IF(ISNA(VLOOKUP(A18,'Liste de Fonds'!$B$2:$C$461,2,FALSE)),"",(VLOOKUP(A18,'Liste de Fonds'!$B$2:$C$461,2,FALSE)))</f>
        <v>Fonds Fictif numéro 16</v>
      </c>
      <c r="C18" s="217">
        <v>116000</v>
      </c>
      <c r="D18" s="141">
        <f t="shared" si="4"/>
        <v>2.8087167070217918E-2</v>
      </c>
      <c r="E18" s="220">
        <v>167000</v>
      </c>
      <c r="F18" s="142">
        <f t="shared" si="5"/>
        <v>2.8571428571428571E-2</v>
      </c>
      <c r="G18" s="8">
        <f t="shared" si="2"/>
        <v>51000</v>
      </c>
      <c r="H18" s="119" t="e">
        <f>#REF!</f>
        <v>#REF!</v>
      </c>
      <c r="I18" s="119" t="e">
        <f>#REF!</f>
        <v>#REF!</v>
      </c>
      <c r="J18" s="119" t="e">
        <f>#REF!</f>
        <v>#REF!</v>
      </c>
      <c r="K18" s="119" t="e">
        <f>#REF!</f>
        <v>#REF!</v>
      </c>
      <c r="L18" s="8" t="e">
        <f>#REF!</f>
        <v>#REF!</v>
      </c>
      <c r="M18" s="8" t="e">
        <f t="shared" si="1"/>
        <v>#REF!</v>
      </c>
      <c r="N18" s="8" t="e">
        <f>#REF!</f>
        <v>#REF!</v>
      </c>
      <c r="O18" s="130">
        <f t="shared" si="3"/>
        <v>0</v>
      </c>
      <c r="P18" s="25"/>
    </row>
    <row r="19" spans="1:16" x14ac:dyDescent="0.25">
      <c r="A19" s="214">
        <v>917</v>
      </c>
      <c r="B19" s="131" t="str">
        <f>IF(ISNA(VLOOKUP(A19,'Liste de Fonds'!$B$2:$C$461,2,FALSE)),"",(VLOOKUP(A19,'Liste de Fonds'!$B$2:$C$461,2,FALSE)))</f>
        <v>Fonds Fictif numéro 17</v>
      </c>
      <c r="C19" s="217">
        <v>117000</v>
      </c>
      <c r="D19" s="141">
        <f t="shared" si="4"/>
        <v>2.8329297820823246E-2</v>
      </c>
      <c r="E19" s="220">
        <v>167000</v>
      </c>
      <c r="F19" s="142">
        <f t="shared" si="5"/>
        <v>2.8571428571428571E-2</v>
      </c>
      <c r="G19" s="8">
        <f t="shared" si="2"/>
        <v>50000</v>
      </c>
      <c r="H19" s="119" t="e">
        <f>#REF!</f>
        <v>#REF!</v>
      </c>
      <c r="I19" s="119" t="e">
        <f>#REF!</f>
        <v>#REF!</v>
      </c>
      <c r="J19" s="119" t="e">
        <f>#REF!</f>
        <v>#REF!</v>
      </c>
      <c r="K19" s="119" t="e">
        <f>#REF!</f>
        <v>#REF!</v>
      </c>
      <c r="L19" s="8" t="e">
        <f>#REF!</f>
        <v>#REF!</v>
      </c>
      <c r="M19" s="8" t="e">
        <f t="shared" si="1"/>
        <v>#REF!</v>
      </c>
      <c r="N19" s="8" t="e">
        <f>#REF!</f>
        <v>#REF!</v>
      </c>
      <c r="O19" s="130">
        <f t="shared" si="3"/>
        <v>0</v>
      </c>
      <c r="P19" s="25"/>
    </row>
    <row r="20" spans="1:16" x14ac:dyDescent="0.25">
      <c r="A20" s="214">
        <v>918</v>
      </c>
      <c r="B20" s="131" t="str">
        <f>IF(ISNA(VLOOKUP(A20,'Liste de Fonds'!$B$2:$C$461,2,FALSE)),"",(VLOOKUP(A20,'Liste de Fonds'!$B$2:$C$461,2,FALSE)))</f>
        <v>Fonds Fictif numéro 18</v>
      </c>
      <c r="C20" s="217">
        <v>118000</v>
      </c>
      <c r="D20" s="141">
        <f t="shared" si="4"/>
        <v>2.8571428571428571E-2</v>
      </c>
      <c r="E20" s="220">
        <v>167000</v>
      </c>
      <c r="F20" s="142">
        <f t="shared" si="5"/>
        <v>2.8571428571428571E-2</v>
      </c>
      <c r="G20" s="8">
        <f t="shared" si="2"/>
        <v>49000</v>
      </c>
      <c r="H20" s="119" t="e">
        <f>#REF!</f>
        <v>#REF!</v>
      </c>
      <c r="I20" s="119" t="e">
        <f>#REF!</f>
        <v>#REF!</v>
      </c>
      <c r="J20" s="119" t="e">
        <f>#REF!</f>
        <v>#REF!</v>
      </c>
      <c r="K20" s="119" t="e">
        <f>#REF!</f>
        <v>#REF!</v>
      </c>
      <c r="L20" s="8" t="e">
        <f>#REF!</f>
        <v>#REF!</v>
      </c>
      <c r="M20" s="8" t="e">
        <f t="shared" si="1"/>
        <v>#REF!</v>
      </c>
      <c r="N20" s="8" t="e">
        <f>#REF!</f>
        <v>#REF!</v>
      </c>
      <c r="O20" s="130">
        <f t="shared" si="3"/>
        <v>0</v>
      </c>
      <c r="P20" s="25"/>
    </row>
    <row r="21" spans="1:16" x14ac:dyDescent="0.25">
      <c r="A21" s="214">
        <v>919</v>
      </c>
      <c r="B21" s="131" t="str">
        <f>IF(ISNA(VLOOKUP(A21,'Liste de Fonds'!$B$2:$C$461,2,FALSE)),"",(VLOOKUP(A21,'Liste de Fonds'!$B$2:$C$461,2,FALSE)))</f>
        <v>Fonds Fictif numéro 19</v>
      </c>
      <c r="C21" s="217">
        <v>119000</v>
      </c>
      <c r="D21" s="141">
        <f t="shared" si="4"/>
        <v>2.8813559322033899E-2</v>
      </c>
      <c r="E21" s="220">
        <v>167000</v>
      </c>
      <c r="F21" s="142">
        <f t="shared" si="5"/>
        <v>2.8571428571428571E-2</v>
      </c>
      <c r="G21" s="8">
        <f t="shared" si="2"/>
        <v>48000</v>
      </c>
      <c r="H21" s="119" t="e">
        <f>#REF!</f>
        <v>#REF!</v>
      </c>
      <c r="I21" s="119" t="e">
        <f>#REF!</f>
        <v>#REF!</v>
      </c>
      <c r="J21" s="119" t="e">
        <f>#REF!</f>
        <v>#REF!</v>
      </c>
      <c r="K21" s="119" t="e">
        <f>#REF!</f>
        <v>#REF!</v>
      </c>
      <c r="L21" s="8" t="e">
        <f>#REF!</f>
        <v>#REF!</v>
      </c>
      <c r="M21" s="8" t="e">
        <f t="shared" si="1"/>
        <v>#REF!</v>
      </c>
      <c r="N21" s="8" t="e">
        <f>#REF!</f>
        <v>#REF!</v>
      </c>
      <c r="O21" s="130">
        <f t="shared" si="3"/>
        <v>0</v>
      </c>
      <c r="P21" s="25"/>
    </row>
    <row r="22" spans="1:16" x14ac:dyDescent="0.25">
      <c r="A22" s="214">
        <v>920</v>
      </c>
      <c r="B22" s="131" t="str">
        <f>IF(ISNA(VLOOKUP(A22,'Liste de Fonds'!$B$2:$C$461,2,FALSE)),"",(VLOOKUP(A22,'Liste de Fonds'!$B$2:$C$461,2,FALSE)))</f>
        <v>Fonds Fictif numéro 20</v>
      </c>
      <c r="C22" s="217">
        <v>120000</v>
      </c>
      <c r="D22" s="141">
        <f t="shared" si="4"/>
        <v>2.9055690072639227E-2</v>
      </c>
      <c r="E22" s="220">
        <v>167000</v>
      </c>
      <c r="F22" s="142">
        <f t="shared" si="5"/>
        <v>2.8571428571428571E-2</v>
      </c>
      <c r="G22" s="8">
        <f t="shared" si="2"/>
        <v>47000</v>
      </c>
      <c r="H22" s="119" t="e">
        <f>#REF!</f>
        <v>#REF!</v>
      </c>
      <c r="I22" s="119" t="e">
        <f>#REF!</f>
        <v>#REF!</v>
      </c>
      <c r="J22" s="119" t="e">
        <f>#REF!</f>
        <v>#REF!</v>
      </c>
      <c r="K22" s="119" t="e">
        <f>#REF!</f>
        <v>#REF!</v>
      </c>
      <c r="L22" s="8" t="e">
        <f>#REF!</f>
        <v>#REF!</v>
      </c>
      <c r="M22" s="8" t="e">
        <f t="shared" si="1"/>
        <v>#REF!</v>
      </c>
      <c r="N22" s="8" t="e">
        <f>#REF!</f>
        <v>#REF!</v>
      </c>
      <c r="O22" s="130">
        <f t="shared" si="3"/>
        <v>0</v>
      </c>
      <c r="P22" s="25"/>
    </row>
    <row r="23" spans="1:16" x14ac:dyDescent="0.25">
      <c r="A23" s="214">
        <v>921</v>
      </c>
      <c r="B23" s="131" t="str">
        <f>IF(ISNA(VLOOKUP(A23,'Liste de Fonds'!$B$2:$C$461,2,FALSE)),"",(VLOOKUP(A23,'Liste de Fonds'!$B$2:$C$461,2,FALSE)))</f>
        <v>Fonds Fictif numéro 21</v>
      </c>
      <c r="C23" s="217">
        <v>121000</v>
      </c>
      <c r="D23" s="141">
        <f t="shared" si="4"/>
        <v>2.9297820823244551E-2</v>
      </c>
      <c r="E23" s="220">
        <v>167000</v>
      </c>
      <c r="F23" s="142">
        <f t="shared" si="5"/>
        <v>2.8571428571428571E-2</v>
      </c>
      <c r="G23" s="8">
        <f t="shared" si="2"/>
        <v>46000</v>
      </c>
      <c r="H23" s="119" t="e">
        <f>#REF!</f>
        <v>#REF!</v>
      </c>
      <c r="I23" s="119" t="e">
        <f>#REF!</f>
        <v>#REF!</v>
      </c>
      <c r="J23" s="119" t="e">
        <f>#REF!</f>
        <v>#REF!</v>
      </c>
      <c r="K23" s="119" t="e">
        <f>#REF!</f>
        <v>#REF!</v>
      </c>
      <c r="L23" s="8" t="e">
        <f>#REF!</f>
        <v>#REF!</v>
      </c>
      <c r="M23" s="8" t="e">
        <f t="shared" si="1"/>
        <v>#REF!</v>
      </c>
      <c r="N23" s="8" t="e">
        <f>#REF!</f>
        <v>#REF!</v>
      </c>
      <c r="O23" s="130">
        <f t="shared" si="3"/>
        <v>0</v>
      </c>
      <c r="P23" s="25"/>
    </row>
    <row r="24" spans="1:16" x14ac:dyDescent="0.25">
      <c r="A24" s="214">
        <v>922</v>
      </c>
      <c r="B24" s="131" t="str">
        <f>IF(ISNA(VLOOKUP(A24,'Liste de Fonds'!$B$2:$C$461,2,FALSE)),"",(VLOOKUP(A24,'Liste de Fonds'!$B$2:$C$461,2,FALSE)))</f>
        <v>Fonds Fictif numéro 22</v>
      </c>
      <c r="C24" s="217">
        <v>122000</v>
      </c>
      <c r="D24" s="141">
        <f t="shared" si="4"/>
        <v>2.9539951573849879E-2</v>
      </c>
      <c r="E24" s="220">
        <v>167000</v>
      </c>
      <c r="F24" s="142">
        <f t="shared" si="5"/>
        <v>2.8571428571428571E-2</v>
      </c>
      <c r="G24" s="8">
        <f t="shared" si="2"/>
        <v>45000</v>
      </c>
      <c r="H24" s="119" t="e">
        <f>#REF!</f>
        <v>#REF!</v>
      </c>
      <c r="I24" s="119" t="e">
        <f>#REF!</f>
        <v>#REF!</v>
      </c>
      <c r="J24" s="119" t="e">
        <f>#REF!</f>
        <v>#REF!</v>
      </c>
      <c r="K24" s="119" t="e">
        <f>#REF!</f>
        <v>#REF!</v>
      </c>
      <c r="L24" s="8" t="e">
        <f>#REF!</f>
        <v>#REF!</v>
      </c>
      <c r="M24" s="8" t="e">
        <f t="shared" si="1"/>
        <v>#REF!</v>
      </c>
      <c r="N24" s="8" t="e">
        <f>#REF!</f>
        <v>#REF!</v>
      </c>
      <c r="O24" s="130">
        <f t="shared" si="3"/>
        <v>0</v>
      </c>
      <c r="P24" s="25"/>
    </row>
    <row r="25" spans="1:16" x14ac:dyDescent="0.25">
      <c r="A25" s="214">
        <v>923</v>
      </c>
      <c r="B25" s="131" t="str">
        <f>IF(ISNA(VLOOKUP(A25,'Liste de Fonds'!$B$2:$C$461,2,FALSE)),"",(VLOOKUP(A25,'Liste de Fonds'!$B$2:$C$461,2,FALSE)))</f>
        <v>Fonds Fictif numéro 23</v>
      </c>
      <c r="C25" s="217">
        <v>123000</v>
      </c>
      <c r="D25" s="141">
        <f t="shared" si="4"/>
        <v>2.9782082324455207E-2</v>
      </c>
      <c r="E25" s="220">
        <v>167000</v>
      </c>
      <c r="F25" s="142">
        <f t="shared" si="5"/>
        <v>2.8571428571428571E-2</v>
      </c>
      <c r="G25" s="8">
        <f t="shared" si="2"/>
        <v>44000</v>
      </c>
      <c r="H25" s="119" t="e">
        <f>#REF!</f>
        <v>#REF!</v>
      </c>
      <c r="I25" s="119" t="e">
        <f>#REF!</f>
        <v>#REF!</v>
      </c>
      <c r="J25" s="119" t="e">
        <f>#REF!</f>
        <v>#REF!</v>
      </c>
      <c r="K25" s="119" t="e">
        <f>#REF!</f>
        <v>#REF!</v>
      </c>
      <c r="L25" s="8" t="e">
        <f>#REF!</f>
        <v>#REF!</v>
      </c>
      <c r="M25" s="8" t="e">
        <f t="shared" si="1"/>
        <v>#REF!</v>
      </c>
      <c r="N25" s="8" t="e">
        <f>#REF!</f>
        <v>#REF!</v>
      </c>
      <c r="O25" s="130">
        <f t="shared" si="3"/>
        <v>0</v>
      </c>
      <c r="P25" s="25"/>
    </row>
    <row r="26" spans="1:16" x14ac:dyDescent="0.25">
      <c r="A26" s="214">
        <v>924</v>
      </c>
      <c r="B26" s="131" t="str">
        <f>IF(ISNA(VLOOKUP(A26,'Liste de Fonds'!$B$2:$C$461,2,FALSE)),"",(VLOOKUP(A26,'Liste de Fonds'!$B$2:$C$461,2,FALSE)))</f>
        <v>Fonds Fictif numéro 24</v>
      </c>
      <c r="C26" s="217">
        <v>124000</v>
      </c>
      <c r="D26" s="141">
        <f t="shared" si="4"/>
        <v>3.0024213075060532E-2</v>
      </c>
      <c r="E26" s="220">
        <v>167000</v>
      </c>
      <c r="F26" s="142">
        <f t="shared" si="5"/>
        <v>2.8571428571428571E-2</v>
      </c>
      <c r="G26" s="8">
        <f t="shared" si="2"/>
        <v>43000</v>
      </c>
      <c r="H26" s="119" t="e">
        <f>#REF!</f>
        <v>#REF!</v>
      </c>
      <c r="I26" s="119" t="e">
        <f>#REF!</f>
        <v>#REF!</v>
      </c>
      <c r="J26" s="119" t="e">
        <f>#REF!</f>
        <v>#REF!</v>
      </c>
      <c r="K26" s="119" t="e">
        <f>#REF!</f>
        <v>#REF!</v>
      </c>
      <c r="L26" s="8" t="e">
        <f>#REF!</f>
        <v>#REF!</v>
      </c>
      <c r="M26" s="8" t="e">
        <f t="shared" si="1"/>
        <v>#REF!</v>
      </c>
      <c r="N26" s="8" t="e">
        <f>#REF!</f>
        <v>#REF!</v>
      </c>
      <c r="O26" s="130">
        <f t="shared" si="3"/>
        <v>0</v>
      </c>
      <c r="P26" s="25"/>
    </row>
    <row r="27" spans="1:16" x14ac:dyDescent="0.25">
      <c r="A27" s="214">
        <v>925</v>
      </c>
      <c r="B27" s="131" t="str">
        <f>IF(ISNA(VLOOKUP(A27,'Liste de Fonds'!$B$2:$C$461,2,FALSE)),"",(VLOOKUP(A27,'Liste de Fonds'!$B$2:$C$461,2,FALSE)))</f>
        <v>Fonds Fictif numéro 25</v>
      </c>
      <c r="C27" s="217">
        <v>125000</v>
      </c>
      <c r="D27" s="141">
        <f t="shared" si="4"/>
        <v>3.026634382566586E-2</v>
      </c>
      <c r="E27" s="220">
        <v>167000</v>
      </c>
      <c r="F27" s="142">
        <f t="shared" si="5"/>
        <v>2.8571428571428571E-2</v>
      </c>
      <c r="G27" s="8">
        <f t="shared" si="2"/>
        <v>42000</v>
      </c>
      <c r="H27" s="119" t="e">
        <f>#REF!</f>
        <v>#REF!</v>
      </c>
      <c r="I27" s="119" t="e">
        <f>#REF!</f>
        <v>#REF!</v>
      </c>
      <c r="J27" s="119" t="e">
        <f>#REF!</f>
        <v>#REF!</v>
      </c>
      <c r="K27" s="119" t="e">
        <f>#REF!</f>
        <v>#REF!</v>
      </c>
      <c r="L27" s="8" t="e">
        <f>#REF!</f>
        <v>#REF!</v>
      </c>
      <c r="M27" s="8" t="e">
        <f t="shared" si="1"/>
        <v>#REF!</v>
      </c>
      <c r="N27" s="8" t="e">
        <f>#REF!</f>
        <v>#REF!</v>
      </c>
      <c r="O27" s="130">
        <f t="shared" si="3"/>
        <v>0</v>
      </c>
      <c r="P27" s="25"/>
    </row>
    <row r="28" spans="1:16" x14ac:dyDescent="0.25">
      <c r="A28" s="214">
        <v>926</v>
      </c>
      <c r="B28" s="131" t="str">
        <f>IF(ISNA(VLOOKUP(A28,'Liste de Fonds'!$B$2:$C$461,2,FALSE)),"",(VLOOKUP(A28,'Liste de Fonds'!$B$2:$C$461,2,FALSE)))</f>
        <v>Fonds Fictif numéro 26</v>
      </c>
      <c r="C28" s="217">
        <v>126000</v>
      </c>
      <c r="D28" s="141">
        <f t="shared" si="4"/>
        <v>3.0508474576271188E-2</v>
      </c>
      <c r="E28" s="220">
        <v>167000</v>
      </c>
      <c r="F28" s="142">
        <f t="shared" si="5"/>
        <v>2.8571428571428571E-2</v>
      </c>
      <c r="G28" s="8">
        <f t="shared" si="2"/>
        <v>41000</v>
      </c>
      <c r="H28" s="119" t="e">
        <f>#REF!</f>
        <v>#REF!</v>
      </c>
      <c r="I28" s="119" t="e">
        <f>#REF!</f>
        <v>#REF!</v>
      </c>
      <c r="J28" s="119" t="e">
        <f>#REF!</f>
        <v>#REF!</v>
      </c>
      <c r="K28" s="119" t="e">
        <f>#REF!</f>
        <v>#REF!</v>
      </c>
      <c r="L28" s="8" t="e">
        <f>#REF!</f>
        <v>#REF!</v>
      </c>
      <c r="M28" s="8" t="e">
        <f t="shared" si="1"/>
        <v>#REF!</v>
      </c>
      <c r="N28" s="8" t="e">
        <f>#REF!</f>
        <v>#REF!</v>
      </c>
      <c r="O28" s="130">
        <f t="shared" si="3"/>
        <v>0</v>
      </c>
      <c r="P28" s="25"/>
    </row>
    <row r="29" spans="1:16" x14ac:dyDescent="0.25">
      <c r="A29" s="214">
        <v>927</v>
      </c>
      <c r="B29" s="131" t="str">
        <f>IF(ISNA(VLOOKUP(A29,'Liste de Fonds'!$B$2:$C$461,2,FALSE)),"",(VLOOKUP(A29,'Liste de Fonds'!$B$2:$C$461,2,FALSE)))</f>
        <v>Fonds Fictif numéro 27</v>
      </c>
      <c r="C29" s="217">
        <v>127000</v>
      </c>
      <c r="D29" s="141">
        <f t="shared" si="4"/>
        <v>3.0750605326876512E-2</v>
      </c>
      <c r="E29" s="220">
        <v>167000</v>
      </c>
      <c r="F29" s="142">
        <f t="shared" si="5"/>
        <v>2.8571428571428571E-2</v>
      </c>
      <c r="G29" s="8">
        <f t="shared" si="2"/>
        <v>40000</v>
      </c>
      <c r="H29" s="119" t="e">
        <f>#REF!</f>
        <v>#REF!</v>
      </c>
      <c r="I29" s="119" t="e">
        <f>#REF!</f>
        <v>#REF!</v>
      </c>
      <c r="J29" s="119" t="e">
        <f>#REF!</f>
        <v>#REF!</v>
      </c>
      <c r="K29" s="119" t="e">
        <f>#REF!</f>
        <v>#REF!</v>
      </c>
      <c r="L29" s="8" t="e">
        <f>#REF!</f>
        <v>#REF!</v>
      </c>
      <c r="M29" s="8" t="e">
        <f t="shared" si="1"/>
        <v>#REF!</v>
      </c>
      <c r="N29" s="8" t="e">
        <f>#REF!</f>
        <v>#REF!</v>
      </c>
      <c r="O29" s="130">
        <f t="shared" si="3"/>
        <v>0</v>
      </c>
      <c r="P29" s="25"/>
    </row>
    <row r="30" spans="1:16" x14ac:dyDescent="0.25">
      <c r="A30" s="214">
        <v>928</v>
      </c>
      <c r="B30" s="131" t="str">
        <f>IF(ISNA(VLOOKUP(A30,'Liste de Fonds'!$B$2:$C$461,2,FALSE)),"",(VLOOKUP(A30,'Liste de Fonds'!$B$2:$C$461,2,FALSE)))</f>
        <v>Fonds Fictif numéro 28</v>
      </c>
      <c r="C30" s="217">
        <v>128000</v>
      </c>
      <c r="D30" s="141">
        <f t="shared" si="4"/>
        <v>3.099273607748184E-2</v>
      </c>
      <c r="E30" s="220">
        <v>167000</v>
      </c>
      <c r="F30" s="142">
        <f t="shared" si="5"/>
        <v>2.8571428571428571E-2</v>
      </c>
      <c r="G30" s="8">
        <f t="shared" si="2"/>
        <v>39000</v>
      </c>
      <c r="H30" s="119" t="e">
        <f>#REF!</f>
        <v>#REF!</v>
      </c>
      <c r="I30" s="119" t="e">
        <f>#REF!</f>
        <v>#REF!</v>
      </c>
      <c r="J30" s="119" t="e">
        <f>#REF!</f>
        <v>#REF!</v>
      </c>
      <c r="K30" s="119" t="e">
        <f>#REF!</f>
        <v>#REF!</v>
      </c>
      <c r="L30" s="8" t="e">
        <f>#REF!</f>
        <v>#REF!</v>
      </c>
      <c r="M30" s="8" t="e">
        <f t="shared" si="1"/>
        <v>#REF!</v>
      </c>
      <c r="N30" s="8" t="e">
        <f>#REF!</f>
        <v>#REF!</v>
      </c>
      <c r="O30" s="130">
        <f t="shared" si="3"/>
        <v>0</v>
      </c>
      <c r="P30" s="25"/>
    </row>
    <row r="31" spans="1:16" x14ac:dyDescent="0.25">
      <c r="A31" s="214">
        <v>929</v>
      </c>
      <c r="B31" s="131" t="str">
        <f>IF(ISNA(VLOOKUP(A31,'Liste de Fonds'!$B$2:$C$461,2,FALSE)),"",(VLOOKUP(A31,'Liste de Fonds'!$B$2:$C$461,2,FALSE)))</f>
        <v>Fonds Fictif numéro 29</v>
      </c>
      <c r="C31" s="217">
        <v>129000</v>
      </c>
      <c r="D31" s="141">
        <f t="shared" si="4"/>
        <v>3.1234866828087168E-2</v>
      </c>
      <c r="E31" s="220">
        <v>167000</v>
      </c>
      <c r="F31" s="142">
        <f t="shared" si="5"/>
        <v>2.8571428571428571E-2</v>
      </c>
      <c r="G31" s="8">
        <f t="shared" si="2"/>
        <v>38000</v>
      </c>
      <c r="H31" s="119" t="e">
        <f>#REF!</f>
        <v>#REF!</v>
      </c>
      <c r="I31" s="119" t="e">
        <f>#REF!</f>
        <v>#REF!</v>
      </c>
      <c r="J31" s="119" t="e">
        <f>#REF!</f>
        <v>#REF!</v>
      </c>
      <c r="K31" s="119" t="e">
        <f>#REF!</f>
        <v>#REF!</v>
      </c>
      <c r="L31" s="8" t="e">
        <f>#REF!</f>
        <v>#REF!</v>
      </c>
      <c r="M31" s="8" t="e">
        <f t="shared" si="1"/>
        <v>#REF!</v>
      </c>
      <c r="N31" s="8" t="e">
        <f>#REF!</f>
        <v>#REF!</v>
      </c>
      <c r="O31" s="130">
        <f t="shared" si="3"/>
        <v>0</v>
      </c>
      <c r="P31" s="25"/>
    </row>
    <row r="32" spans="1:16" x14ac:dyDescent="0.25">
      <c r="A32" s="214">
        <v>930</v>
      </c>
      <c r="B32" s="131" t="str">
        <f>IF(ISNA(VLOOKUP(A32,'Liste de Fonds'!$B$2:$C$461,2,FALSE)),"",(VLOOKUP(A32,'Liste de Fonds'!$B$2:$C$461,2,FALSE)))</f>
        <v>Fonds Fictif numéro 30</v>
      </c>
      <c r="C32" s="217">
        <v>130000</v>
      </c>
      <c r="D32" s="141">
        <f t="shared" si="4"/>
        <v>3.1476997578692496E-2</v>
      </c>
      <c r="E32" s="220">
        <v>167000</v>
      </c>
      <c r="F32" s="142">
        <f t="shared" si="5"/>
        <v>2.8571428571428571E-2</v>
      </c>
      <c r="G32" s="8">
        <f t="shared" si="2"/>
        <v>37000</v>
      </c>
      <c r="H32" s="119" t="e">
        <f>#REF!</f>
        <v>#REF!</v>
      </c>
      <c r="I32" s="119" t="e">
        <f>#REF!</f>
        <v>#REF!</v>
      </c>
      <c r="J32" s="119" t="e">
        <f>#REF!</f>
        <v>#REF!</v>
      </c>
      <c r="K32" s="119" t="e">
        <f>#REF!</f>
        <v>#REF!</v>
      </c>
      <c r="L32" s="8" t="e">
        <f>#REF!</f>
        <v>#REF!</v>
      </c>
      <c r="M32" s="8" t="e">
        <f t="shared" si="1"/>
        <v>#REF!</v>
      </c>
      <c r="N32" s="8" t="e">
        <f>#REF!</f>
        <v>#REF!</v>
      </c>
      <c r="O32" s="130">
        <f t="shared" si="3"/>
        <v>0</v>
      </c>
      <c r="P32" s="25"/>
    </row>
    <row r="33" spans="1:17" x14ac:dyDescent="0.25">
      <c r="A33" s="214">
        <v>931</v>
      </c>
      <c r="B33" s="131" t="str">
        <f>IF(ISNA(VLOOKUP(A33,'Liste de Fonds'!$B$2:$C$461,2,FALSE)),"",(VLOOKUP(A33,'Liste de Fonds'!$B$2:$C$461,2,FALSE)))</f>
        <v>Fonds Fictif numéro 31</v>
      </c>
      <c r="C33" s="217">
        <v>131000</v>
      </c>
      <c r="D33" s="141">
        <f t="shared" si="4"/>
        <v>3.1719128329297817E-2</v>
      </c>
      <c r="E33" s="220">
        <v>167000</v>
      </c>
      <c r="F33" s="142">
        <f t="shared" si="5"/>
        <v>2.8571428571428571E-2</v>
      </c>
      <c r="G33" s="8">
        <f t="shared" si="2"/>
        <v>36000</v>
      </c>
      <c r="H33" s="119" t="e">
        <f>#REF!</f>
        <v>#REF!</v>
      </c>
      <c r="I33" s="119" t="e">
        <f>#REF!</f>
        <v>#REF!</v>
      </c>
      <c r="J33" s="119" t="e">
        <f>#REF!</f>
        <v>#REF!</v>
      </c>
      <c r="K33" s="119" t="e">
        <f>#REF!</f>
        <v>#REF!</v>
      </c>
      <c r="L33" s="8" t="e">
        <f>#REF!</f>
        <v>#REF!</v>
      </c>
      <c r="M33" s="8" t="e">
        <f t="shared" si="1"/>
        <v>#REF!</v>
      </c>
      <c r="N33" s="8" t="e">
        <f>#REF!</f>
        <v>#REF!</v>
      </c>
      <c r="O33" s="130">
        <f t="shared" si="3"/>
        <v>0</v>
      </c>
      <c r="P33" s="25"/>
    </row>
    <row r="34" spans="1:17" x14ac:dyDescent="0.25">
      <c r="A34" s="214">
        <v>932</v>
      </c>
      <c r="B34" s="131" t="str">
        <f>IF(ISNA(VLOOKUP(A34,'Liste de Fonds'!$B$2:$C$461,2,FALSE)),"",(VLOOKUP(A34,'Liste de Fonds'!$B$2:$C$461,2,FALSE)))</f>
        <v>Fonds Fictif numéro 32</v>
      </c>
      <c r="C34" s="217">
        <v>132000</v>
      </c>
      <c r="D34" s="141">
        <f t="shared" si="4"/>
        <v>3.1961259079903145E-2</v>
      </c>
      <c r="E34" s="220">
        <v>167000</v>
      </c>
      <c r="F34" s="142">
        <f t="shared" si="5"/>
        <v>2.8571428571428571E-2</v>
      </c>
      <c r="G34" s="8">
        <f t="shared" si="2"/>
        <v>35000</v>
      </c>
      <c r="H34" s="119" t="e">
        <f>#REF!</f>
        <v>#REF!</v>
      </c>
      <c r="I34" s="119" t="e">
        <f>#REF!</f>
        <v>#REF!</v>
      </c>
      <c r="J34" s="119" t="e">
        <f>#REF!</f>
        <v>#REF!</v>
      </c>
      <c r="K34" s="119" t="e">
        <f>#REF!</f>
        <v>#REF!</v>
      </c>
      <c r="L34" s="8" t="e">
        <f>#REF!</f>
        <v>#REF!</v>
      </c>
      <c r="M34" s="8" t="e">
        <f t="shared" si="1"/>
        <v>#REF!</v>
      </c>
      <c r="N34" s="8" t="e">
        <f>#REF!</f>
        <v>#REF!</v>
      </c>
      <c r="O34" s="130">
        <f t="shared" si="3"/>
        <v>0</v>
      </c>
      <c r="P34" s="25"/>
    </row>
    <row r="35" spans="1:17" x14ac:dyDescent="0.25">
      <c r="A35" s="214">
        <v>933</v>
      </c>
      <c r="B35" s="131" t="str">
        <f>IF(ISNA(VLOOKUP(A35,'Liste de Fonds'!$B$2:$C$461,2,FALSE)),"",(VLOOKUP(A35,'Liste de Fonds'!$B$2:$C$461,2,FALSE)))</f>
        <v>Fonds Fictif numéro 33</v>
      </c>
      <c r="C35" s="217">
        <v>133000</v>
      </c>
      <c r="D35" s="141">
        <f t="shared" si="4"/>
        <v>3.2203389830508473E-2</v>
      </c>
      <c r="E35" s="220">
        <v>167000</v>
      </c>
      <c r="F35" s="142">
        <f t="shared" si="5"/>
        <v>2.8571428571428571E-2</v>
      </c>
      <c r="G35" s="8">
        <f t="shared" si="2"/>
        <v>34000</v>
      </c>
      <c r="H35" s="119" t="e">
        <f>#REF!</f>
        <v>#REF!</v>
      </c>
      <c r="I35" s="119" t="e">
        <f>#REF!</f>
        <v>#REF!</v>
      </c>
      <c r="J35" s="119" t="e">
        <f>#REF!</f>
        <v>#REF!</v>
      </c>
      <c r="K35" s="119" t="e">
        <f>#REF!</f>
        <v>#REF!</v>
      </c>
      <c r="L35" s="8" t="e">
        <f>#REF!</f>
        <v>#REF!</v>
      </c>
      <c r="M35" s="8" t="e">
        <f t="shared" si="1"/>
        <v>#REF!</v>
      </c>
      <c r="N35" s="8" t="e">
        <f>#REF!</f>
        <v>#REF!</v>
      </c>
      <c r="O35" s="130">
        <f t="shared" si="3"/>
        <v>0</v>
      </c>
      <c r="P35" s="25"/>
    </row>
    <row r="36" spans="1:17" x14ac:dyDescent="0.25">
      <c r="A36" s="214">
        <v>934</v>
      </c>
      <c r="B36" s="131" t="str">
        <f>IF(ISNA(VLOOKUP(A36,'Liste de Fonds'!$B$2:$C$461,2,FALSE)),"",(VLOOKUP(A36,'Liste de Fonds'!$B$2:$C$461,2,FALSE)))</f>
        <v>Fonds Fictif numéro 34</v>
      </c>
      <c r="C36" s="217">
        <v>134000</v>
      </c>
      <c r="D36" s="141">
        <f t="shared" si="4"/>
        <v>3.2445520581113801E-2</v>
      </c>
      <c r="E36" s="220">
        <v>167000</v>
      </c>
      <c r="F36" s="142">
        <f t="shared" si="5"/>
        <v>2.8571428571428571E-2</v>
      </c>
      <c r="G36" s="8">
        <f t="shared" si="2"/>
        <v>33000</v>
      </c>
      <c r="H36" s="119" t="e">
        <f>#REF!</f>
        <v>#REF!</v>
      </c>
      <c r="I36" s="119" t="e">
        <f>#REF!</f>
        <v>#REF!</v>
      </c>
      <c r="J36" s="119" t="e">
        <f>#REF!</f>
        <v>#REF!</v>
      </c>
      <c r="K36" s="119" t="e">
        <f>#REF!</f>
        <v>#REF!</v>
      </c>
      <c r="L36" s="8" t="e">
        <f>#REF!</f>
        <v>#REF!</v>
      </c>
      <c r="M36" s="8" t="e">
        <f t="shared" si="1"/>
        <v>#REF!</v>
      </c>
      <c r="N36" s="8" t="e">
        <f>#REF!</f>
        <v>#REF!</v>
      </c>
      <c r="O36" s="130">
        <f t="shared" si="3"/>
        <v>0</v>
      </c>
      <c r="P36" s="25"/>
    </row>
    <row r="37" spans="1:17" ht="15.75" thickBot="1" x14ac:dyDescent="0.3">
      <c r="A37" s="215">
        <v>935</v>
      </c>
      <c r="B37" s="222" t="str">
        <f>IF(ISNA(VLOOKUP(A37,'Liste de Fonds'!$B$2:$C$461,2,FALSE)),"",(VLOOKUP(A37,'Liste de Fonds'!$B$2:$C$461,2,FALSE)))</f>
        <v>Fonds Fictif numéro 35</v>
      </c>
      <c r="C37" s="218">
        <v>135000</v>
      </c>
      <c r="D37" s="149">
        <f t="shared" si="4"/>
        <v>3.2687651331719129E-2</v>
      </c>
      <c r="E37" s="221">
        <v>167000</v>
      </c>
      <c r="F37" s="150">
        <f t="shared" si="5"/>
        <v>2.8571428571428571E-2</v>
      </c>
      <c r="G37" s="5">
        <f t="shared" si="2"/>
        <v>32000</v>
      </c>
      <c r="H37" s="151" t="e">
        <f>#REF!</f>
        <v>#REF!</v>
      </c>
      <c r="I37" s="151" t="e">
        <f>#REF!</f>
        <v>#REF!</v>
      </c>
      <c r="J37" s="151" t="e">
        <f>#REF!</f>
        <v>#REF!</v>
      </c>
      <c r="K37" s="151" t="e">
        <f>#REF!</f>
        <v>#REF!</v>
      </c>
      <c r="L37" s="5" t="e">
        <f>#REF!</f>
        <v>#REF!</v>
      </c>
      <c r="M37" s="5" t="e">
        <f t="shared" si="1"/>
        <v>#REF!</v>
      </c>
      <c r="N37" s="5" t="e">
        <f>#REF!</f>
        <v>#REF!</v>
      </c>
      <c r="O37" s="152">
        <f t="shared" si="3"/>
        <v>0</v>
      </c>
      <c r="P37" s="25"/>
    </row>
    <row r="38" spans="1:17" ht="15.75" thickBot="1" x14ac:dyDescent="0.3">
      <c r="A38" s="143"/>
      <c r="B38" s="144" t="s">
        <v>131</v>
      </c>
      <c r="C38" s="145">
        <f>SUM(C3:C37)</f>
        <v>4130000</v>
      </c>
      <c r="D38" s="146">
        <f>SUM(D3:D37)</f>
        <v>0.99999999999999989</v>
      </c>
      <c r="E38" s="145">
        <f>SUM(E3:E37)</f>
        <v>5845000</v>
      </c>
      <c r="F38" s="147">
        <f>SUM(F3:F37)</f>
        <v>1.0000000000000002</v>
      </c>
      <c r="G38" s="9">
        <f>SUM(G3:G37)</f>
        <v>1715000</v>
      </c>
      <c r="H38" s="9" t="e">
        <f t="shared" ref="H38:M38" si="6">SUM(H3:H37)</f>
        <v>#REF!</v>
      </c>
      <c r="I38" s="9" t="e">
        <f t="shared" si="6"/>
        <v>#REF!</v>
      </c>
      <c r="J38" s="9" t="e">
        <f t="shared" si="6"/>
        <v>#REF!</v>
      </c>
      <c r="K38" s="9" t="e">
        <f t="shared" si="6"/>
        <v>#REF!</v>
      </c>
      <c r="L38" s="9" t="e">
        <f t="shared" si="6"/>
        <v>#REF!</v>
      </c>
      <c r="M38" s="9" t="e">
        <f t="shared" si="6"/>
        <v>#REF!</v>
      </c>
      <c r="N38" s="9" t="e">
        <f>SUM(N3:N37)</f>
        <v>#REF!</v>
      </c>
      <c r="O38" s="148">
        <f>IF(ISERR(M38/N38),0,M38/N38)</f>
        <v>0</v>
      </c>
      <c r="P38" s="25"/>
    </row>
    <row r="39" spans="1:17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33"/>
      <c r="P39" s="25"/>
      <c r="Q39" s="25"/>
    </row>
    <row r="40" spans="1:17" x14ac:dyDescent="0.25">
      <c r="A40" s="25"/>
      <c r="B40" s="131"/>
      <c r="C40" s="131"/>
      <c r="D40" s="131"/>
      <c r="E40" s="80"/>
      <c r="F40" s="132"/>
      <c r="H40" s="6"/>
      <c r="I40" s="6"/>
      <c r="J40" s="6"/>
      <c r="K40" s="6"/>
      <c r="L40" s="6"/>
      <c r="M40" s="6"/>
      <c r="N40" s="6"/>
      <c r="O40" s="133"/>
      <c r="P40" s="25"/>
    </row>
    <row r="41" spans="1:17" x14ac:dyDescent="0.25">
      <c r="A41" s="25"/>
      <c r="B41" s="131"/>
      <c r="C41"/>
      <c r="D41"/>
      <c r="E41"/>
      <c r="F41"/>
      <c r="G41"/>
      <c r="H41"/>
      <c r="I41"/>
      <c r="J41"/>
      <c r="K41"/>
      <c r="L41"/>
      <c r="M41" s="6"/>
      <c r="N41" s="6"/>
      <c r="O41" s="133"/>
      <c r="P41" s="25"/>
    </row>
    <row r="42" spans="1:17" x14ac:dyDescent="0.25">
      <c r="A42" s="25"/>
      <c r="B42" s="131"/>
      <c r="C42"/>
      <c r="D42"/>
      <c r="E42"/>
      <c r="F42"/>
      <c r="G42"/>
      <c r="H42"/>
      <c r="I42"/>
      <c r="J42"/>
      <c r="K42"/>
      <c r="L42"/>
      <c r="M42" s="6"/>
      <c r="N42" s="6"/>
      <c r="O42" s="133"/>
      <c r="P42" s="25"/>
    </row>
    <row r="43" spans="1:17" x14ac:dyDescent="0.25">
      <c r="A43" s="25"/>
      <c r="B43" s="131"/>
      <c r="C43" s="131"/>
      <c r="D43" s="131"/>
      <c r="E43" s="80"/>
      <c r="F43" s="132"/>
      <c r="G43" s="6"/>
      <c r="H43" s="6"/>
      <c r="I43" s="6"/>
      <c r="J43" s="6"/>
      <c r="K43" s="6"/>
      <c r="L43" s="6"/>
      <c r="M43" s="6"/>
      <c r="N43" s="6"/>
      <c r="O43" s="133"/>
      <c r="P43" s="25"/>
    </row>
    <row r="44" spans="1:17" x14ac:dyDescent="0.25">
      <c r="A44" s="25"/>
      <c r="B44" s="131"/>
      <c r="C44" s="131"/>
      <c r="D44" s="131"/>
      <c r="E44" s="80"/>
      <c r="F44" s="132"/>
      <c r="G44" s="6"/>
      <c r="H44" s="6"/>
      <c r="I44" s="6"/>
      <c r="J44" s="6"/>
      <c r="K44" s="6"/>
      <c r="L44" s="6"/>
      <c r="M44" s="6"/>
      <c r="N44" s="6"/>
      <c r="O44" s="133"/>
      <c r="P44" s="25"/>
    </row>
    <row r="45" spans="1:17" x14ac:dyDescent="0.25">
      <c r="A45" s="25"/>
      <c r="B45" s="131"/>
      <c r="C45" s="131"/>
      <c r="D45" s="131"/>
      <c r="E45" s="80"/>
      <c r="F45" s="132"/>
      <c r="G45" s="6"/>
      <c r="H45" s="6"/>
      <c r="I45" s="6"/>
      <c r="J45" s="6"/>
      <c r="K45" s="6"/>
      <c r="L45" s="6"/>
      <c r="M45" s="6"/>
      <c r="N45" s="6"/>
      <c r="O45" s="133"/>
      <c r="P45" s="25"/>
    </row>
    <row r="46" spans="1:17" x14ac:dyDescent="0.25">
      <c r="A46" s="25"/>
      <c r="B46" s="131"/>
      <c r="C46" s="131"/>
      <c r="D46" s="131"/>
      <c r="E46" s="80"/>
      <c r="F46" s="132"/>
      <c r="G46" s="6"/>
      <c r="H46" s="6"/>
      <c r="I46" s="6"/>
      <c r="J46" s="6"/>
      <c r="K46" s="6"/>
      <c r="L46" s="6"/>
      <c r="M46" s="6"/>
      <c r="N46" s="6"/>
      <c r="O46" s="133"/>
      <c r="P46" s="25"/>
    </row>
    <row r="47" spans="1:17" x14ac:dyDescent="0.25">
      <c r="A47" s="25"/>
      <c r="B47" s="131"/>
      <c r="C47" s="131"/>
      <c r="D47" s="131"/>
      <c r="E47" s="80"/>
      <c r="F47" s="132"/>
      <c r="G47" s="6"/>
      <c r="H47" s="6"/>
      <c r="I47" s="6"/>
      <c r="J47" s="6"/>
      <c r="K47" s="6"/>
      <c r="L47" s="6"/>
      <c r="M47" s="6"/>
      <c r="N47" s="6"/>
      <c r="O47" s="133"/>
      <c r="P47" s="25"/>
    </row>
    <row r="48" spans="1:17" x14ac:dyDescent="0.25">
      <c r="A48" s="25"/>
      <c r="B48" s="131"/>
      <c r="C48" s="131"/>
      <c r="D48" s="131"/>
      <c r="E48" s="80"/>
      <c r="F48" s="132"/>
      <c r="G48" s="6"/>
      <c r="H48" s="6"/>
      <c r="I48" s="6"/>
      <c r="J48" s="6"/>
      <c r="K48" s="6"/>
      <c r="L48" s="6"/>
      <c r="M48" s="6"/>
      <c r="N48" s="6"/>
      <c r="O48" s="133"/>
      <c r="P48" s="25"/>
    </row>
    <row r="49" spans="1:16" x14ac:dyDescent="0.25">
      <c r="A49" s="25"/>
      <c r="B49" s="131"/>
      <c r="C49" s="131"/>
      <c r="D49" s="131"/>
      <c r="E49" s="80"/>
      <c r="F49" s="132"/>
      <c r="G49" s="6"/>
      <c r="H49" s="6"/>
      <c r="I49" s="6"/>
      <c r="J49" s="6"/>
      <c r="K49" s="6"/>
      <c r="L49" s="6"/>
      <c r="M49" s="6"/>
      <c r="N49" s="6"/>
      <c r="O49" s="133"/>
      <c r="P49" s="25"/>
    </row>
    <row r="50" spans="1:16" x14ac:dyDescent="0.25">
      <c r="A50" s="25"/>
      <c r="B50" s="131"/>
      <c r="C50" s="131"/>
      <c r="D50" s="131"/>
      <c r="E50" s="80"/>
      <c r="F50" s="132"/>
      <c r="G50" s="6"/>
      <c r="H50" s="6"/>
      <c r="I50" s="6"/>
      <c r="J50" s="6"/>
      <c r="K50" s="6"/>
      <c r="L50" s="6"/>
      <c r="M50" s="6"/>
      <c r="N50" s="6"/>
      <c r="O50" s="133"/>
      <c r="P50" s="25"/>
    </row>
    <row r="51" spans="1:16" x14ac:dyDescent="0.25">
      <c r="A51" s="25"/>
      <c r="B51" s="131"/>
      <c r="C51" s="131"/>
      <c r="D51" s="131"/>
      <c r="E51" s="80"/>
      <c r="F51" s="132"/>
      <c r="G51" s="6"/>
      <c r="H51" s="6"/>
      <c r="I51" s="6"/>
      <c r="J51" s="6"/>
      <c r="K51" s="6"/>
      <c r="L51" s="6"/>
      <c r="M51" s="6"/>
      <c r="N51" s="6"/>
      <c r="O51" s="133"/>
      <c r="P51" s="25"/>
    </row>
    <row r="52" spans="1:16" x14ac:dyDescent="0.25">
      <c r="A52" s="25"/>
      <c r="B52" s="131"/>
      <c r="C52" s="131"/>
      <c r="D52" s="131"/>
      <c r="E52" s="80"/>
      <c r="F52" s="132"/>
      <c r="G52" s="6"/>
      <c r="H52" s="6"/>
      <c r="I52" s="6"/>
      <c r="J52" s="6"/>
      <c r="K52" s="6"/>
      <c r="L52" s="6"/>
      <c r="M52" s="6"/>
      <c r="N52" s="6"/>
      <c r="O52" s="133"/>
      <c r="P52" s="25"/>
    </row>
    <row r="53" spans="1:16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25"/>
    </row>
    <row r="54" spans="1:16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6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2: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5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5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2:15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2:15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15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15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15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15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15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15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2:15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2:15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2:15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2:15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2:15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2:15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2:15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2:15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2:15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2:15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5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5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2:15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2:15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2:15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2:15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2:15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2:15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2:15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5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5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5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5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5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5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5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5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2:15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2:15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2:15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2:15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2:15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2:15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2:15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2:15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2:15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2:15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2:15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2:15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2:15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2:15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2:14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2:14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2:14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2:14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2:14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2:14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2:14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2:14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2:14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2:14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2:14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2:14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2:14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2:14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2:14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2:14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6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6" x14ac:dyDescent="0.25">
      <c r="B226" s="10"/>
      <c r="C226" s="10"/>
      <c r="D226" s="10"/>
      <c r="E226" s="81"/>
      <c r="F226" s="118"/>
      <c r="G226" s="81"/>
    </row>
    <row r="227" spans="1:16" x14ac:dyDescent="0.25">
      <c r="B227" s="10"/>
      <c r="C227" s="10"/>
      <c r="D227" s="10"/>
      <c r="E227" s="81"/>
      <c r="F227" s="118"/>
      <c r="G227" s="81"/>
    </row>
    <row r="228" spans="1:16" x14ac:dyDescent="0.25">
      <c r="B228" s="10"/>
      <c r="C228" s="10"/>
      <c r="D228" s="10"/>
      <c r="E228" s="81"/>
      <c r="F228" s="118"/>
      <c r="G228" s="81"/>
    </row>
    <row r="229" spans="1:16" x14ac:dyDescent="0.25">
      <c r="B229" s="10"/>
      <c r="C229" s="10"/>
      <c r="D229" s="10"/>
      <c r="E229" s="81"/>
      <c r="F229" s="118"/>
      <c r="G229" s="81"/>
    </row>
    <row r="230" spans="1:16" x14ac:dyDescent="0.25">
      <c r="B230" s="10"/>
      <c r="C230" s="10"/>
      <c r="D230" s="10"/>
      <c r="E230" s="81"/>
      <c r="F230" s="118"/>
      <c r="G230" s="81"/>
    </row>
    <row r="231" spans="1:16" x14ac:dyDescent="0.25">
      <c r="B231" s="10"/>
      <c r="C231" s="10"/>
      <c r="D231" s="10"/>
      <c r="E231" s="81"/>
      <c r="F231" s="118"/>
      <c r="G231" s="81"/>
    </row>
    <row r="232" spans="1:16" x14ac:dyDescent="0.25">
      <c r="B232" s="10"/>
      <c r="C232" s="10"/>
      <c r="D232" s="10"/>
      <c r="E232" s="81"/>
      <c r="F232" s="118"/>
      <c r="G232" s="81"/>
    </row>
    <row r="233" spans="1:16" x14ac:dyDescent="0.25">
      <c r="B233" s="10"/>
      <c r="C233" s="10"/>
      <c r="D233" s="10"/>
      <c r="E233" s="81"/>
      <c r="F233" s="118"/>
      <c r="G233" s="81"/>
    </row>
    <row r="234" spans="1:16" x14ac:dyDescent="0.25">
      <c r="B234" s="10"/>
      <c r="C234" s="10"/>
      <c r="D234" s="10"/>
      <c r="E234" s="81"/>
      <c r="F234" s="118"/>
      <c r="G234" s="81"/>
    </row>
    <row r="235" spans="1:16" x14ac:dyDescent="0.25">
      <c r="B235" s="10"/>
      <c r="C235" s="10"/>
      <c r="D235" s="10"/>
      <c r="E235" s="81"/>
      <c r="F235" s="118"/>
      <c r="G235" s="81"/>
    </row>
    <row r="236" spans="1:16" x14ac:dyDescent="0.25">
      <c r="B236" s="10"/>
      <c r="C236" s="10"/>
      <c r="D236" s="10"/>
      <c r="E236" s="81"/>
      <c r="F236" s="118"/>
      <c r="G236" s="81"/>
    </row>
    <row r="237" spans="1:16" x14ac:dyDescent="0.25">
      <c r="B237" s="10"/>
      <c r="C237" s="10"/>
      <c r="D237" s="10"/>
      <c r="E237" s="81"/>
      <c r="F237" s="118"/>
      <c r="G237" s="81"/>
    </row>
    <row r="238" spans="1:16" s="7" customFormat="1" x14ac:dyDescent="0.25">
      <c r="A238"/>
      <c r="B238" s="10"/>
      <c r="C238" s="10"/>
      <c r="D238" s="10"/>
      <c r="E238" s="81"/>
      <c r="F238" s="118"/>
      <c r="G238" s="81"/>
      <c r="O238" s="134"/>
      <c r="P238"/>
    </row>
    <row r="239" spans="1:16" s="7" customFormat="1" x14ac:dyDescent="0.25">
      <c r="A239"/>
      <c r="B239" s="10"/>
      <c r="C239" s="10"/>
      <c r="D239" s="10"/>
      <c r="E239" s="81"/>
      <c r="F239" s="118"/>
      <c r="G239" s="81"/>
      <c r="O239" s="134"/>
      <c r="P239"/>
    </row>
    <row r="240" spans="1:16" s="7" customFormat="1" x14ac:dyDescent="0.25">
      <c r="A240"/>
      <c r="B240" s="10"/>
      <c r="C240" s="10"/>
      <c r="D240" s="10"/>
      <c r="E240" s="81"/>
      <c r="F240" s="118"/>
      <c r="G240" s="81"/>
      <c r="O240" s="134"/>
      <c r="P240"/>
    </row>
    <row r="241" spans="1:16" s="7" customFormat="1" x14ac:dyDescent="0.25">
      <c r="A241"/>
      <c r="B241" s="10"/>
      <c r="C241" s="10"/>
      <c r="D241" s="10"/>
      <c r="E241" s="81"/>
      <c r="F241" s="118"/>
      <c r="G241" s="81"/>
      <c r="O241" s="134"/>
      <c r="P241"/>
    </row>
    <row r="242" spans="1:16" s="7" customFormat="1" x14ac:dyDescent="0.25">
      <c r="A242"/>
      <c r="B242" s="10"/>
      <c r="C242" s="10"/>
      <c r="D242" s="10"/>
      <c r="E242" s="81"/>
      <c r="F242" s="118"/>
      <c r="G242" s="81"/>
      <c r="O242" s="134"/>
      <c r="P242"/>
    </row>
    <row r="243" spans="1:16" s="7" customFormat="1" x14ac:dyDescent="0.25">
      <c r="A243"/>
      <c r="B243" s="10"/>
      <c r="C243" s="10"/>
      <c r="D243" s="10"/>
      <c r="E243" s="81"/>
      <c r="F243" s="118"/>
      <c r="G243" s="81"/>
      <c r="O243" s="134"/>
      <c r="P243"/>
    </row>
  </sheetData>
  <mergeCells count="2">
    <mergeCell ref="E1:O1"/>
    <mergeCell ref="C1:D1"/>
  </mergeCells>
  <conditionalFormatting sqref="G3:O38">
    <cfRule type="cellIs" dxfId="2" priority="4" operator="lessThan">
      <formula>0</formula>
    </cfRule>
  </conditionalFormatting>
  <conditionalFormatting sqref="G3:G38 M3:M38 O3:O38">
    <cfRule type="cellIs" dxfId="1" priority="2" operator="greaterThan">
      <formula>0</formula>
    </cfRule>
  </conditionalFormatting>
  <conditionalFormatting sqref="K3:K38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33" sqref="O33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53.46</v>
      </c>
      <c r="C2" s="46">
        <v>53.74</v>
      </c>
      <c r="D2" s="46">
        <v>51.43</v>
      </c>
      <c r="E2" s="46">
        <v>52.67</v>
      </c>
      <c r="F2" s="33">
        <v>27500</v>
      </c>
      <c r="G2" s="46">
        <v>52.67</v>
      </c>
    </row>
    <row r="3" spans="1:7" x14ac:dyDescent="0.25">
      <c r="A3" s="34">
        <v>40987</v>
      </c>
      <c r="B3" s="46">
        <v>53.81</v>
      </c>
      <c r="C3" s="46">
        <v>54.25</v>
      </c>
      <c r="D3" s="46">
        <v>52.14</v>
      </c>
      <c r="E3" s="46">
        <v>52.86</v>
      </c>
      <c r="F3" s="33">
        <v>32700</v>
      </c>
      <c r="G3" s="46">
        <v>52.86</v>
      </c>
    </row>
    <row r="4" spans="1:7" x14ac:dyDescent="0.25">
      <c r="A4" s="34">
        <v>40980</v>
      </c>
      <c r="B4" s="46">
        <v>53.25</v>
      </c>
      <c r="C4" s="46">
        <v>54.08</v>
      </c>
      <c r="D4" s="46">
        <v>53</v>
      </c>
      <c r="E4" s="46">
        <v>53.86</v>
      </c>
      <c r="F4" s="33">
        <v>57700</v>
      </c>
      <c r="G4" s="46">
        <v>53.86</v>
      </c>
    </row>
    <row r="5" spans="1:7" x14ac:dyDescent="0.25">
      <c r="A5" s="34">
        <v>40973</v>
      </c>
      <c r="B5" s="46">
        <v>54.46</v>
      </c>
      <c r="C5" s="46">
        <v>54.55</v>
      </c>
      <c r="D5" s="46">
        <v>52.12</v>
      </c>
      <c r="E5" s="46">
        <v>53.37</v>
      </c>
      <c r="F5" s="33">
        <v>56100</v>
      </c>
      <c r="G5" s="46">
        <v>53.37</v>
      </c>
    </row>
    <row r="6" spans="1:7" x14ac:dyDescent="0.25">
      <c r="A6" s="34">
        <v>40966</v>
      </c>
      <c r="B6" s="46">
        <v>54.92</v>
      </c>
      <c r="C6" s="46">
        <v>55.86</v>
      </c>
      <c r="D6" s="46">
        <v>54.6</v>
      </c>
      <c r="E6" s="46">
        <v>54.87</v>
      </c>
      <c r="F6" s="33">
        <v>67100</v>
      </c>
      <c r="G6" s="46">
        <v>54.87</v>
      </c>
    </row>
    <row r="7" spans="1:7" x14ac:dyDescent="0.25">
      <c r="A7" s="34">
        <v>40960</v>
      </c>
      <c r="B7" s="46">
        <v>54.65</v>
      </c>
      <c r="C7" s="46">
        <v>55.54</v>
      </c>
      <c r="D7" s="46">
        <v>54.53</v>
      </c>
      <c r="E7" s="46">
        <v>55.3</v>
      </c>
      <c r="F7" s="33">
        <v>17300</v>
      </c>
      <c r="G7" s="46">
        <v>55.3</v>
      </c>
    </row>
    <row r="8" spans="1:7" x14ac:dyDescent="0.25">
      <c r="A8" s="34">
        <v>40952</v>
      </c>
      <c r="B8" s="46">
        <v>54.38</v>
      </c>
      <c r="C8" s="46">
        <v>54.56</v>
      </c>
      <c r="D8" s="46">
        <v>53.32</v>
      </c>
      <c r="E8" s="46">
        <v>54.35</v>
      </c>
      <c r="F8" s="33">
        <v>33400</v>
      </c>
      <c r="G8" s="46">
        <v>54.35</v>
      </c>
    </row>
    <row r="9" spans="1:7" x14ac:dyDescent="0.25">
      <c r="A9" s="34">
        <v>40945</v>
      </c>
      <c r="B9" s="46">
        <v>54.62</v>
      </c>
      <c r="C9" s="46">
        <v>55.25</v>
      </c>
      <c r="D9" s="46">
        <v>53.6</v>
      </c>
      <c r="E9" s="46">
        <v>53.81</v>
      </c>
      <c r="F9" s="33">
        <v>33600</v>
      </c>
      <c r="G9" s="46">
        <v>53.81</v>
      </c>
    </row>
    <row r="10" spans="1:7" x14ac:dyDescent="0.25">
      <c r="A10" s="34">
        <v>40938</v>
      </c>
      <c r="B10" s="46">
        <v>52.91</v>
      </c>
      <c r="C10" s="46">
        <v>55.05</v>
      </c>
      <c r="D10" s="46">
        <v>52.77</v>
      </c>
      <c r="E10" s="46">
        <v>55.05</v>
      </c>
      <c r="F10" s="33">
        <v>91100</v>
      </c>
      <c r="G10" s="46">
        <v>55.05</v>
      </c>
    </row>
    <row r="11" spans="1:7" x14ac:dyDescent="0.25">
      <c r="A11" s="34">
        <v>40931</v>
      </c>
      <c r="B11" s="46">
        <v>53.08</v>
      </c>
      <c r="C11" s="46">
        <v>54.51</v>
      </c>
      <c r="D11" s="46">
        <v>52.42</v>
      </c>
      <c r="E11" s="46">
        <v>53.93</v>
      </c>
      <c r="F11" s="33">
        <v>51800</v>
      </c>
      <c r="G11" s="46">
        <v>53.93</v>
      </c>
    </row>
    <row r="12" spans="1:7" x14ac:dyDescent="0.25">
      <c r="A12" s="34">
        <v>40925</v>
      </c>
      <c r="B12" s="46">
        <v>52.12</v>
      </c>
      <c r="C12" s="46">
        <v>52.96</v>
      </c>
      <c r="D12" s="46">
        <v>51.83</v>
      </c>
      <c r="E12" s="46">
        <v>52.92</v>
      </c>
      <c r="F12" s="33">
        <v>84300</v>
      </c>
      <c r="G12" s="46">
        <v>52.92</v>
      </c>
    </row>
    <row r="13" spans="1:7" x14ac:dyDescent="0.25">
      <c r="A13" s="34">
        <v>40917</v>
      </c>
      <c r="B13" s="46">
        <v>50.5</v>
      </c>
      <c r="C13" s="46">
        <v>51.71</v>
      </c>
      <c r="D13" s="46">
        <v>50.27</v>
      </c>
      <c r="E13" s="46">
        <v>51.23</v>
      </c>
      <c r="F13" s="33">
        <v>44900</v>
      </c>
      <c r="G13" s="46">
        <v>51.23</v>
      </c>
    </row>
    <row r="14" spans="1:7" x14ac:dyDescent="0.25">
      <c r="A14" s="34">
        <v>40911</v>
      </c>
      <c r="B14" s="46">
        <v>50.55</v>
      </c>
      <c r="C14" s="46">
        <v>51.28</v>
      </c>
      <c r="D14" s="46">
        <v>50.26</v>
      </c>
      <c r="E14" s="46">
        <v>50.37</v>
      </c>
      <c r="F14" s="33">
        <v>121600</v>
      </c>
      <c r="G14" s="46">
        <v>50.37</v>
      </c>
    </row>
    <row r="15" spans="1:7" x14ac:dyDescent="0.25">
      <c r="A15" s="34">
        <v>40904</v>
      </c>
      <c r="B15" s="46">
        <v>49.36</v>
      </c>
      <c r="C15" s="46">
        <v>49.6</v>
      </c>
      <c r="D15" s="46">
        <v>48.36</v>
      </c>
      <c r="E15" s="46">
        <v>49.02</v>
      </c>
      <c r="F15" s="33">
        <v>90500</v>
      </c>
      <c r="G15" s="46">
        <v>49.02</v>
      </c>
    </row>
    <row r="16" spans="1:7" x14ac:dyDescent="0.25">
      <c r="A16" s="34">
        <v>40896</v>
      </c>
      <c r="B16" s="46">
        <v>47.48</v>
      </c>
      <c r="C16" s="46">
        <v>49.53</v>
      </c>
      <c r="D16" s="46">
        <v>46.43</v>
      </c>
      <c r="E16" s="46">
        <v>49.5</v>
      </c>
      <c r="F16" s="33">
        <v>113700</v>
      </c>
      <c r="G16" s="46">
        <v>49.5</v>
      </c>
    </row>
    <row r="17" spans="1:15" x14ac:dyDescent="0.25">
      <c r="A17" s="34">
        <v>40889</v>
      </c>
      <c r="B17" s="46">
        <v>49.46</v>
      </c>
      <c r="C17" s="46">
        <v>49.71</v>
      </c>
      <c r="D17" s="46">
        <v>47.11</v>
      </c>
      <c r="E17" s="46">
        <v>47.36</v>
      </c>
      <c r="F17" s="33">
        <v>46800</v>
      </c>
      <c r="G17" s="46">
        <v>47.36</v>
      </c>
    </row>
    <row r="18" spans="1:15" x14ac:dyDescent="0.25">
      <c r="A18" s="34">
        <v>40882</v>
      </c>
      <c r="B18" s="46">
        <v>51.83</v>
      </c>
      <c r="C18" s="46">
        <v>52.11</v>
      </c>
      <c r="D18" s="46">
        <v>49.79</v>
      </c>
      <c r="E18" s="46">
        <v>50.56</v>
      </c>
      <c r="F18" s="33">
        <v>14100</v>
      </c>
      <c r="G18" s="46">
        <v>50.08</v>
      </c>
    </row>
    <row r="19" spans="1:15" x14ac:dyDescent="0.25">
      <c r="A19" s="34">
        <v>40875</v>
      </c>
      <c r="B19" s="46">
        <v>48.65</v>
      </c>
      <c r="C19" s="46">
        <v>52.11</v>
      </c>
      <c r="D19" s="46">
        <v>48.32</v>
      </c>
      <c r="E19" s="46">
        <v>51.01</v>
      </c>
      <c r="F19" s="33">
        <v>27000</v>
      </c>
      <c r="G19" s="46">
        <v>50.52</v>
      </c>
    </row>
    <row r="20" spans="1:15" x14ac:dyDescent="0.25">
      <c r="A20" s="34">
        <v>40868</v>
      </c>
      <c r="B20" s="46">
        <v>48.98</v>
      </c>
      <c r="C20" s="46">
        <v>48.98</v>
      </c>
      <c r="D20" s="46">
        <v>46.65</v>
      </c>
      <c r="E20" s="46">
        <v>46.69</v>
      </c>
      <c r="F20" s="33">
        <v>90000</v>
      </c>
      <c r="G20" s="46">
        <v>46.25</v>
      </c>
    </row>
    <row r="21" spans="1:15" x14ac:dyDescent="0.25">
      <c r="A21" s="34">
        <v>40861</v>
      </c>
      <c r="B21" s="46">
        <v>52.09</v>
      </c>
      <c r="C21" s="46">
        <v>52.48</v>
      </c>
      <c r="D21" s="46">
        <v>49.73</v>
      </c>
      <c r="E21" s="46">
        <v>50.05</v>
      </c>
      <c r="F21" s="33">
        <v>7100</v>
      </c>
      <c r="G21" s="46">
        <v>49.57</v>
      </c>
    </row>
    <row r="22" spans="1:15" x14ac:dyDescent="0.25">
      <c r="A22" s="34">
        <v>40854</v>
      </c>
      <c r="B22" s="46">
        <v>52.66</v>
      </c>
      <c r="C22" s="46">
        <v>54.24</v>
      </c>
      <c r="D22" s="46">
        <v>51.35</v>
      </c>
      <c r="E22" s="46">
        <v>52.94</v>
      </c>
      <c r="F22" s="33">
        <v>34500</v>
      </c>
      <c r="G22" s="46">
        <v>52.44</v>
      </c>
    </row>
    <row r="23" spans="1:15" x14ac:dyDescent="0.25">
      <c r="A23" s="34">
        <v>40847</v>
      </c>
      <c r="B23" s="46">
        <v>53.7</v>
      </c>
      <c r="C23" s="46">
        <v>53.7</v>
      </c>
      <c r="D23" s="46">
        <v>49.81</v>
      </c>
      <c r="E23" s="46">
        <v>52.91</v>
      </c>
      <c r="F23" s="33">
        <v>10300</v>
      </c>
      <c r="G23" s="46">
        <v>52.41</v>
      </c>
    </row>
    <row r="24" spans="1:15" x14ac:dyDescent="0.25">
      <c r="A24" s="34">
        <v>40840</v>
      </c>
      <c r="B24" s="46">
        <v>50.86</v>
      </c>
      <c r="C24" s="46">
        <v>55.57</v>
      </c>
      <c r="D24" s="46">
        <v>50.86</v>
      </c>
      <c r="E24" s="46">
        <v>54.97</v>
      </c>
      <c r="F24" s="33">
        <v>73300</v>
      </c>
      <c r="G24" s="46">
        <v>54.45</v>
      </c>
    </row>
    <row r="25" spans="1:15" x14ac:dyDescent="0.25">
      <c r="A25" s="34">
        <v>40833</v>
      </c>
      <c r="B25" s="46">
        <v>50.8</v>
      </c>
      <c r="C25" s="46">
        <v>50.89</v>
      </c>
      <c r="D25" s="46">
        <v>48.67</v>
      </c>
      <c r="E25" s="46">
        <v>50.42</v>
      </c>
      <c r="F25" s="33">
        <v>15400</v>
      </c>
      <c r="G25" s="46">
        <v>49.94</v>
      </c>
    </row>
    <row r="26" spans="1:15" x14ac:dyDescent="0.25">
      <c r="A26" s="34">
        <v>40826</v>
      </c>
      <c r="B26" s="46">
        <v>48.45</v>
      </c>
      <c r="C26" s="46">
        <v>51.21</v>
      </c>
      <c r="D26" s="46">
        <v>48.4</v>
      </c>
      <c r="E26" s="46">
        <v>51.21</v>
      </c>
      <c r="F26" s="33">
        <v>83200</v>
      </c>
      <c r="G26" s="46">
        <v>50.72</v>
      </c>
    </row>
    <row r="27" spans="1:15" x14ac:dyDescent="0.25">
      <c r="A27" s="34">
        <v>40819</v>
      </c>
      <c r="B27" s="46">
        <v>45</v>
      </c>
      <c r="C27" s="46">
        <v>48.39</v>
      </c>
      <c r="D27" s="46">
        <v>42.6</v>
      </c>
      <c r="E27" s="46">
        <v>47.21</v>
      </c>
      <c r="F27" s="33">
        <v>59400</v>
      </c>
      <c r="G27" s="46">
        <v>46.76</v>
      </c>
    </row>
    <row r="28" spans="1:15" ht="15.75" thickBot="1" x14ac:dyDescent="0.3">
      <c r="A28" s="34">
        <v>40812</v>
      </c>
      <c r="B28" s="46">
        <v>46.6</v>
      </c>
      <c r="C28" s="46">
        <v>49.27</v>
      </c>
      <c r="D28" s="46">
        <v>45.51</v>
      </c>
      <c r="E28" s="46">
        <v>45.56</v>
      </c>
      <c r="F28" s="33">
        <v>49200</v>
      </c>
      <c r="G28" s="46">
        <v>45.13</v>
      </c>
      <c r="O28" s="38" t="s">
        <v>116</v>
      </c>
    </row>
    <row r="29" spans="1:15" x14ac:dyDescent="0.25">
      <c r="A29" s="34">
        <v>40805</v>
      </c>
      <c r="B29" s="46">
        <v>51.15</v>
      </c>
      <c r="C29" s="46">
        <v>52.28</v>
      </c>
      <c r="D29" s="46">
        <v>45.74</v>
      </c>
      <c r="E29" s="46">
        <v>46.17</v>
      </c>
      <c r="F29" s="33">
        <v>59800</v>
      </c>
      <c r="G29" s="46">
        <v>45.73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51</v>
      </c>
      <c r="C30" s="46">
        <v>53.2</v>
      </c>
      <c r="D30" s="46">
        <v>50.25</v>
      </c>
      <c r="E30" s="46">
        <v>53.08</v>
      </c>
      <c r="F30" s="33">
        <v>20300</v>
      </c>
      <c r="G30" s="46">
        <v>52.57</v>
      </c>
      <c r="K30" s="24" t="s">
        <v>0</v>
      </c>
      <c r="L30" s="25"/>
      <c r="M30" s="26">
        <f>G54</f>
        <v>62.45</v>
      </c>
    </row>
    <row r="31" spans="1:15" x14ac:dyDescent="0.25">
      <c r="A31" s="34">
        <v>40792</v>
      </c>
      <c r="B31" s="46">
        <v>51.28</v>
      </c>
      <c r="C31" s="46">
        <v>54.38</v>
      </c>
      <c r="D31" s="46">
        <v>51.28</v>
      </c>
      <c r="E31" s="46">
        <v>51.88</v>
      </c>
      <c r="F31" s="33">
        <v>15800</v>
      </c>
      <c r="G31" s="46">
        <v>51.39</v>
      </c>
      <c r="K31" s="24" t="s">
        <v>1</v>
      </c>
      <c r="L31" s="25"/>
      <c r="M31" s="26">
        <f>G2</f>
        <v>52.67</v>
      </c>
    </row>
    <row r="32" spans="1:15" ht="15.75" thickBot="1" x14ac:dyDescent="0.3">
      <c r="A32" s="34">
        <v>40784</v>
      </c>
      <c r="B32" s="46">
        <v>53.71</v>
      </c>
      <c r="C32" s="46">
        <v>55.66</v>
      </c>
      <c r="D32" s="46">
        <v>53.07</v>
      </c>
      <c r="E32" s="46">
        <v>53.43</v>
      </c>
      <c r="F32" s="33">
        <v>18100</v>
      </c>
      <c r="G32" s="46">
        <v>52.92</v>
      </c>
      <c r="K32" s="24"/>
      <c r="L32" s="25"/>
      <c r="M32" s="26"/>
    </row>
    <row r="33" spans="1:13" ht="15.75" thickBot="1" x14ac:dyDescent="0.3">
      <c r="A33" s="34">
        <v>40777</v>
      </c>
      <c r="B33" s="46">
        <v>51.73</v>
      </c>
      <c r="C33" s="46">
        <v>52.84</v>
      </c>
      <c r="D33" s="46">
        <v>50.65</v>
      </c>
      <c r="E33" s="46">
        <v>52.7</v>
      </c>
      <c r="F33" s="33">
        <v>14600</v>
      </c>
      <c r="G33" s="46">
        <v>52.2</v>
      </c>
      <c r="K33" s="36">
        <f>M31-M30</f>
        <v>-9.7800000000000011</v>
      </c>
      <c r="L33" s="18"/>
      <c r="M33" s="35">
        <f>K33/M30</f>
        <v>-0.15660528422738193</v>
      </c>
    </row>
    <row r="34" spans="1:13" x14ac:dyDescent="0.25">
      <c r="A34" s="34">
        <v>40770</v>
      </c>
      <c r="B34" s="46">
        <v>53.35</v>
      </c>
      <c r="C34" s="46">
        <v>54.36</v>
      </c>
      <c r="D34" s="46">
        <v>50.44</v>
      </c>
      <c r="E34" s="46">
        <v>50.55</v>
      </c>
      <c r="F34" s="33">
        <v>30800</v>
      </c>
      <c r="G34" s="46">
        <v>50.07</v>
      </c>
    </row>
    <row r="35" spans="1:13" x14ac:dyDescent="0.25">
      <c r="A35" s="34">
        <v>40763</v>
      </c>
      <c r="B35" s="46">
        <v>50.86</v>
      </c>
      <c r="C35" s="46">
        <v>53.13</v>
      </c>
      <c r="D35" s="46">
        <v>48.88</v>
      </c>
      <c r="E35" s="46">
        <v>52.78</v>
      </c>
      <c r="F35" s="33">
        <v>30600</v>
      </c>
      <c r="G35" s="46">
        <v>52.28</v>
      </c>
    </row>
    <row r="36" spans="1:13" x14ac:dyDescent="0.25">
      <c r="A36" s="34">
        <v>40756</v>
      </c>
      <c r="B36" s="46">
        <v>59.96</v>
      </c>
      <c r="C36" s="46">
        <v>59.96</v>
      </c>
      <c r="D36" s="46">
        <v>51.56</v>
      </c>
      <c r="E36" s="46">
        <v>53.29</v>
      </c>
      <c r="F36" s="33">
        <v>26300</v>
      </c>
      <c r="G36" s="46">
        <v>52.78</v>
      </c>
    </row>
    <row r="37" spans="1:13" x14ac:dyDescent="0.25">
      <c r="A37" s="34">
        <v>40749</v>
      </c>
      <c r="B37" s="46">
        <v>60.81</v>
      </c>
      <c r="C37" s="46">
        <v>61.44</v>
      </c>
      <c r="D37" s="46">
        <v>58.57</v>
      </c>
      <c r="E37" s="46">
        <v>59.05</v>
      </c>
      <c r="F37" s="33">
        <v>20200</v>
      </c>
      <c r="G37" s="46">
        <v>58.49</v>
      </c>
    </row>
    <row r="38" spans="1:13" x14ac:dyDescent="0.25">
      <c r="A38" s="34">
        <v>40742</v>
      </c>
      <c r="B38" s="46">
        <v>59.37</v>
      </c>
      <c r="C38" s="46">
        <v>61.34</v>
      </c>
      <c r="D38" s="46">
        <v>58.67</v>
      </c>
      <c r="E38" s="46">
        <v>61.17</v>
      </c>
      <c r="F38" s="33">
        <v>61700</v>
      </c>
      <c r="G38" s="46">
        <v>60.59</v>
      </c>
    </row>
    <row r="39" spans="1:13" x14ac:dyDescent="0.25">
      <c r="A39" s="34">
        <v>40735</v>
      </c>
      <c r="B39" s="46">
        <v>59.39</v>
      </c>
      <c r="C39" s="46">
        <v>60.34</v>
      </c>
      <c r="D39" s="46">
        <v>58.56</v>
      </c>
      <c r="E39" s="46">
        <v>59.66</v>
      </c>
      <c r="F39" s="33">
        <v>41700</v>
      </c>
      <c r="G39" s="46">
        <v>59.09</v>
      </c>
    </row>
    <row r="40" spans="1:13" x14ac:dyDescent="0.25">
      <c r="A40" s="34">
        <v>40729</v>
      </c>
      <c r="B40" s="46">
        <v>60.15</v>
      </c>
      <c r="C40" s="46">
        <v>61.06</v>
      </c>
      <c r="D40" s="46">
        <v>59.73</v>
      </c>
      <c r="E40" s="46">
        <v>60.55</v>
      </c>
      <c r="F40" s="33">
        <v>34500</v>
      </c>
      <c r="G40" s="46">
        <v>59.97</v>
      </c>
    </row>
    <row r="41" spans="1:13" x14ac:dyDescent="0.25">
      <c r="A41" s="34">
        <v>40721</v>
      </c>
      <c r="B41" s="46">
        <v>56.29</v>
      </c>
      <c r="C41" s="46">
        <v>60.25</v>
      </c>
      <c r="D41" s="46">
        <v>56.29</v>
      </c>
      <c r="E41" s="46">
        <v>60.25</v>
      </c>
      <c r="F41" s="33">
        <v>17200</v>
      </c>
      <c r="G41" s="46">
        <v>59.68</v>
      </c>
    </row>
    <row r="42" spans="1:13" x14ac:dyDescent="0.25">
      <c r="A42" s="34">
        <v>40714</v>
      </c>
      <c r="B42" s="46">
        <v>55.94</v>
      </c>
      <c r="C42" s="46">
        <v>58.1</v>
      </c>
      <c r="D42" s="46">
        <v>55.86</v>
      </c>
      <c r="E42" s="46">
        <v>56.19</v>
      </c>
      <c r="F42" s="33">
        <v>13800</v>
      </c>
      <c r="G42" s="46">
        <v>55.65</v>
      </c>
    </row>
    <row r="43" spans="1:13" x14ac:dyDescent="0.25">
      <c r="A43" s="34">
        <v>40707</v>
      </c>
      <c r="B43" s="46">
        <v>58.36</v>
      </c>
      <c r="C43" s="46">
        <v>59</v>
      </c>
      <c r="D43" s="46">
        <v>56.12</v>
      </c>
      <c r="E43" s="46">
        <v>56.37</v>
      </c>
      <c r="F43" s="33">
        <v>17200</v>
      </c>
      <c r="G43" s="46">
        <v>55.83</v>
      </c>
    </row>
    <row r="44" spans="1:13" x14ac:dyDescent="0.25">
      <c r="A44" s="34">
        <v>40700</v>
      </c>
      <c r="B44" s="46">
        <v>59.62</v>
      </c>
      <c r="C44" s="46">
        <v>59.71</v>
      </c>
      <c r="D44" s="46">
        <v>58.06</v>
      </c>
      <c r="E44" s="46">
        <v>58.3</v>
      </c>
      <c r="F44" s="33">
        <v>38900</v>
      </c>
      <c r="G44" s="46">
        <v>57.26</v>
      </c>
    </row>
    <row r="45" spans="1:13" x14ac:dyDescent="0.25">
      <c r="A45" s="34">
        <v>40694</v>
      </c>
      <c r="B45" s="46">
        <v>61.21</v>
      </c>
      <c r="C45" s="46">
        <v>61.6</v>
      </c>
      <c r="D45" s="46">
        <v>58.5</v>
      </c>
      <c r="E45" s="46">
        <v>59.49</v>
      </c>
      <c r="F45" s="33">
        <v>17000</v>
      </c>
      <c r="G45" s="46">
        <v>58.42</v>
      </c>
    </row>
    <row r="46" spans="1:13" x14ac:dyDescent="0.25">
      <c r="A46" s="34">
        <v>40686</v>
      </c>
      <c r="B46" s="46">
        <v>58.03</v>
      </c>
      <c r="C46" s="46">
        <v>60.8</v>
      </c>
      <c r="D46" s="46">
        <v>57.71</v>
      </c>
      <c r="E46" s="46">
        <v>60.61</v>
      </c>
      <c r="F46" s="33">
        <v>17500</v>
      </c>
      <c r="G46" s="46">
        <v>59.52</v>
      </c>
    </row>
    <row r="47" spans="1:13" x14ac:dyDescent="0.25">
      <c r="A47" s="34">
        <v>40679</v>
      </c>
      <c r="B47" s="46">
        <v>58.12</v>
      </c>
      <c r="C47" s="46">
        <v>60.25</v>
      </c>
      <c r="D47" s="46">
        <v>57.86</v>
      </c>
      <c r="E47" s="46">
        <v>59.28</v>
      </c>
      <c r="F47" s="33">
        <v>41600</v>
      </c>
      <c r="G47" s="46">
        <v>58.22</v>
      </c>
    </row>
    <row r="48" spans="1:13" x14ac:dyDescent="0.25">
      <c r="A48" s="34">
        <v>40672</v>
      </c>
      <c r="B48" s="46">
        <v>60.24</v>
      </c>
      <c r="C48" s="46">
        <v>61.39</v>
      </c>
      <c r="D48" s="46">
        <v>58.15</v>
      </c>
      <c r="E48" s="46">
        <v>58.65</v>
      </c>
      <c r="F48" s="33">
        <v>26800</v>
      </c>
      <c r="G48" s="46">
        <v>57.6</v>
      </c>
    </row>
    <row r="49" spans="1:7" x14ac:dyDescent="0.25">
      <c r="A49" s="34">
        <v>40665</v>
      </c>
      <c r="B49" s="46">
        <v>64.239999999999995</v>
      </c>
      <c r="C49" s="46">
        <v>64.45</v>
      </c>
      <c r="D49" s="46">
        <v>59.45</v>
      </c>
      <c r="E49" s="46">
        <v>60.16</v>
      </c>
      <c r="F49" s="33">
        <v>21800</v>
      </c>
      <c r="G49" s="46">
        <v>59.08</v>
      </c>
    </row>
    <row r="50" spans="1:7" x14ac:dyDescent="0.25">
      <c r="A50" s="34">
        <v>40658</v>
      </c>
      <c r="B50" s="46">
        <v>63.92</v>
      </c>
      <c r="C50" s="46">
        <v>64.14</v>
      </c>
      <c r="D50" s="46">
        <v>62.91</v>
      </c>
      <c r="E50" s="46">
        <v>64.099999999999994</v>
      </c>
      <c r="F50" s="33">
        <v>21800</v>
      </c>
      <c r="G50" s="46">
        <v>62.95</v>
      </c>
    </row>
    <row r="51" spans="1:7" x14ac:dyDescent="0.25">
      <c r="A51" s="34">
        <v>40651</v>
      </c>
      <c r="B51" s="46">
        <v>61.19</v>
      </c>
      <c r="C51" s="46">
        <v>63.88</v>
      </c>
      <c r="D51" s="46">
        <v>60.36</v>
      </c>
      <c r="E51" s="46">
        <v>63.71</v>
      </c>
      <c r="F51" s="33">
        <v>14200</v>
      </c>
      <c r="G51" s="46">
        <v>62.57</v>
      </c>
    </row>
    <row r="52" spans="1:7" x14ac:dyDescent="0.25">
      <c r="A52" s="34">
        <v>40644</v>
      </c>
      <c r="B52" s="46">
        <v>64.39</v>
      </c>
      <c r="C52" s="46">
        <v>64.45</v>
      </c>
      <c r="D52" s="46">
        <v>61.56</v>
      </c>
      <c r="E52" s="46">
        <v>62.02</v>
      </c>
      <c r="F52" s="33">
        <v>24300</v>
      </c>
      <c r="G52" s="46">
        <v>60.91</v>
      </c>
    </row>
    <row r="53" spans="1:7" x14ac:dyDescent="0.25">
      <c r="A53" s="34">
        <v>40637</v>
      </c>
      <c r="B53" s="46">
        <v>64.11</v>
      </c>
      <c r="C53" s="46">
        <v>64.69</v>
      </c>
      <c r="D53" s="46">
        <v>63.42</v>
      </c>
      <c r="E53" s="46">
        <v>64.16</v>
      </c>
      <c r="F53" s="33">
        <v>144300</v>
      </c>
      <c r="G53" s="46">
        <v>63.01</v>
      </c>
    </row>
    <row r="54" spans="1:7" x14ac:dyDescent="0.25">
      <c r="A54" s="34">
        <v>40633</v>
      </c>
      <c r="B54" s="46">
        <v>62.88</v>
      </c>
      <c r="C54" s="46">
        <v>63.77</v>
      </c>
      <c r="D54" s="46">
        <v>62.75</v>
      </c>
      <c r="E54" s="46">
        <v>63.59</v>
      </c>
      <c r="F54" s="33">
        <v>97000</v>
      </c>
      <c r="G54" s="46">
        <v>62.45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29" sqref="O29"/>
    </sheetView>
  </sheetViews>
  <sheetFormatPr baseColWidth="10" defaultRowHeight="15" x14ac:dyDescent="0.25"/>
  <cols>
    <col min="6" max="6" width="12" bestFit="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6860.04</v>
      </c>
      <c r="C2" s="32">
        <v>6976.61</v>
      </c>
      <c r="D2" s="32">
        <v>6855.3</v>
      </c>
      <c r="E2" s="32">
        <v>6889.86</v>
      </c>
      <c r="F2" s="33">
        <v>193094300</v>
      </c>
      <c r="G2" s="32">
        <v>6889.86</v>
      </c>
    </row>
    <row r="3" spans="1:7" x14ac:dyDescent="0.25">
      <c r="A3" s="34">
        <v>40987</v>
      </c>
      <c r="B3" s="32">
        <v>6828.53</v>
      </c>
      <c r="C3" s="32">
        <v>6883.61</v>
      </c>
      <c r="D3" s="32">
        <v>6781.66</v>
      </c>
      <c r="E3" s="32">
        <v>6821.77</v>
      </c>
      <c r="F3" s="33">
        <v>176597200</v>
      </c>
      <c r="G3" s="32">
        <v>6821.77</v>
      </c>
    </row>
    <row r="4" spans="1:7" x14ac:dyDescent="0.25">
      <c r="A4" s="34">
        <v>40980</v>
      </c>
      <c r="B4" s="32">
        <v>6604.85</v>
      </c>
      <c r="C4" s="32">
        <v>6825.88</v>
      </c>
      <c r="D4" s="32">
        <v>6577.5</v>
      </c>
      <c r="E4" s="32">
        <v>6805.84</v>
      </c>
      <c r="F4" s="33">
        <v>221147600</v>
      </c>
      <c r="G4" s="32">
        <v>6805.84</v>
      </c>
    </row>
    <row r="5" spans="1:7" x14ac:dyDescent="0.25">
      <c r="A5" s="34">
        <v>40973</v>
      </c>
      <c r="B5" s="32">
        <v>6587.56</v>
      </c>
      <c r="C5" s="32">
        <v>6594.12</v>
      </c>
      <c r="D5" s="32">
        <v>6408.25</v>
      </c>
      <c r="E5" s="32">
        <v>6571.68</v>
      </c>
      <c r="F5" s="33">
        <v>199021200</v>
      </c>
      <c r="G5" s="32">
        <v>6571.68</v>
      </c>
    </row>
    <row r="6" spans="1:7" x14ac:dyDescent="0.25">
      <c r="A6" s="34">
        <v>40966</v>
      </c>
      <c r="B6" s="32">
        <v>6521.86</v>
      </c>
      <c r="C6" s="32">
        <v>6643.17</v>
      </c>
      <c r="D6" s="32">
        <v>6479.72</v>
      </c>
      <c r="E6" s="32">
        <v>6594.67</v>
      </c>
      <c r="F6" s="33">
        <v>212266300</v>
      </c>
      <c r="G6" s="32">
        <v>6594.67</v>
      </c>
    </row>
    <row r="7" spans="1:7" x14ac:dyDescent="0.25">
      <c r="A7" s="34">
        <v>40960</v>
      </c>
      <c r="B7" s="32">
        <v>6517.72</v>
      </c>
      <c r="C7" s="32">
        <v>6566.8</v>
      </c>
      <c r="D7" s="32">
        <v>6443.41</v>
      </c>
      <c r="E7" s="32">
        <v>6551.98</v>
      </c>
      <c r="F7" s="33">
        <v>183726000</v>
      </c>
      <c r="G7" s="32">
        <v>6551.98</v>
      </c>
    </row>
    <row r="8" spans="1:7" x14ac:dyDescent="0.25">
      <c r="A8" s="34">
        <v>40952</v>
      </c>
      <c r="B8" s="32">
        <v>6440.83</v>
      </c>
      <c r="C8" s="32">
        <v>6541.15</v>
      </c>
      <c r="D8" s="32">
        <v>6398.12</v>
      </c>
      <c r="E8" s="32">
        <v>6506.29</v>
      </c>
      <c r="F8" s="33">
        <v>211979300</v>
      </c>
      <c r="G8" s="32">
        <v>6506.29</v>
      </c>
    </row>
    <row r="9" spans="1:7" x14ac:dyDescent="0.25">
      <c r="A9" s="34">
        <v>40945</v>
      </c>
      <c r="B9" s="32">
        <v>6319.73</v>
      </c>
      <c r="C9" s="32">
        <v>6467.3</v>
      </c>
      <c r="D9" s="32">
        <v>6296.4</v>
      </c>
      <c r="E9" s="32">
        <v>6400.65</v>
      </c>
      <c r="F9" s="33">
        <v>200022100</v>
      </c>
      <c r="G9" s="32">
        <v>6400.65</v>
      </c>
    </row>
    <row r="10" spans="1:7" x14ac:dyDescent="0.25">
      <c r="A10" s="34">
        <v>40938</v>
      </c>
      <c r="B10" s="32">
        <v>6091.92</v>
      </c>
      <c r="C10" s="32">
        <v>6350.82</v>
      </c>
      <c r="D10" s="32">
        <v>6073.32</v>
      </c>
      <c r="E10" s="32">
        <v>6338.85</v>
      </c>
      <c r="F10" s="33">
        <v>217528500</v>
      </c>
      <c r="G10" s="32">
        <v>6338.85</v>
      </c>
    </row>
    <row r="11" spans="1:7" x14ac:dyDescent="0.25">
      <c r="A11" s="34">
        <v>40931</v>
      </c>
      <c r="B11" s="32">
        <v>6071</v>
      </c>
      <c r="C11" s="32">
        <v>6196.86</v>
      </c>
      <c r="D11" s="32">
        <v>6044.61</v>
      </c>
      <c r="E11" s="32">
        <v>6135.56</v>
      </c>
      <c r="F11" s="33">
        <v>218219200</v>
      </c>
      <c r="G11" s="32">
        <v>6135.56</v>
      </c>
    </row>
    <row r="12" spans="1:7" x14ac:dyDescent="0.25">
      <c r="A12" s="34">
        <v>40925</v>
      </c>
      <c r="B12" s="32">
        <v>5899.04</v>
      </c>
      <c r="C12" s="32">
        <v>6075.93</v>
      </c>
      <c r="D12" s="32">
        <v>5873.87</v>
      </c>
      <c r="E12" s="32">
        <v>6069.08</v>
      </c>
      <c r="F12" s="33">
        <v>247198300</v>
      </c>
      <c r="G12" s="32">
        <v>6069.08</v>
      </c>
    </row>
    <row r="13" spans="1:7" x14ac:dyDescent="0.25">
      <c r="A13" s="34">
        <v>40917</v>
      </c>
      <c r="B13" s="32">
        <v>5843.92</v>
      </c>
      <c r="C13" s="32">
        <v>5907.42</v>
      </c>
      <c r="D13" s="32">
        <v>5807.84</v>
      </c>
      <c r="E13" s="32">
        <v>5857.13</v>
      </c>
      <c r="F13" s="33">
        <v>196170100</v>
      </c>
      <c r="G13" s="32">
        <v>5857.13</v>
      </c>
    </row>
    <row r="14" spans="1:7" x14ac:dyDescent="0.25">
      <c r="A14" s="34">
        <v>40911</v>
      </c>
      <c r="B14" s="32">
        <v>5754.95</v>
      </c>
      <c r="C14" s="32">
        <v>5845.69</v>
      </c>
      <c r="D14" s="32">
        <v>5720.41</v>
      </c>
      <c r="E14" s="32">
        <v>5833.17</v>
      </c>
      <c r="F14" s="33">
        <v>202808900</v>
      </c>
      <c r="G14" s="32">
        <v>5833.17</v>
      </c>
    </row>
    <row r="15" spans="1:7" x14ac:dyDescent="0.25">
      <c r="A15" s="34">
        <v>40904</v>
      </c>
      <c r="B15" s="32">
        <v>5695.03</v>
      </c>
      <c r="C15" s="32">
        <v>5738.62</v>
      </c>
      <c r="D15" s="32">
        <v>5634.15</v>
      </c>
      <c r="E15" s="32">
        <v>5676.1</v>
      </c>
      <c r="F15" s="33">
        <v>110500100</v>
      </c>
      <c r="G15" s="32">
        <v>5676.1</v>
      </c>
    </row>
    <row r="16" spans="1:7" x14ac:dyDescent="0.25">
      <c r="A16" s="34">
        <v>40896</v>
      </c>
      <c r="B16" s="32">
        <v>5606.85</v>
      </c>
      <c r="C16" s="32">
        <v>5703.03</v>
      </c>
      <c r="D16" s="32">
        <v>5505.45</v>
      </c>
      <c r="E16" s="32">
        <v>5702.16</v>
      </c>
      <c r="F16" s="33">
        <v>197893300</v>
      </c>
      <c r="G16" s="32">
        <v>5702.16</v>
      </c>
    </row>
    <row r="17" spans="1:15" x14ac:dyDescent="0.25">
      <c r="A17" s="34">
        <v>40889</v>
      </c>
      <c r="B17" s="32">
        <v>5795.1</v>
      </c>
      <c r="C17" s="32">
        <v>5822.58</v>
      </c>
      <c r="D17" s="32">
        <v>5565.67</v>
      </c>
      <c r="E17" s="32">
        <v>5591.43</v>
      </c>
      <c r="F17" s="33">
        <v>255323400</v>
      </c>
      <c r="G17" s="32">
        <v>5591.43</v>
      </c>
    </row>
    <row r="18" spans="1:15" x14ac:dyDescent="0.25">
      <c r="A18" s="34">
        <v>40882</v>
      </c>
      <c r="B18" s="32">
        <v>5840.97</v>
      </c>
      <c r="C18" s="32">
        <v>5904.52</v>
      </c>
      <c r="D18" s="32">
        <v>5743.95</v>
      </c>
      <c r="E18" s="32">
        <v>5851.3</v>
      </c>
      <c r="F18" s="33">
        <v>199820700</v>
      </c>
      <c r="G18" s="32">
        <v>5851.3</v>
      </c>
    </row>
    <row r="19" spans="1:15" x14ac:dyDescent="0.25">
      <c r="A19" s="34">
        <v>40875</v>
      </c>
      <c r="B19" s="32">
        <v>5483.73</v>
      </c>
      <c r="C19" s="32">
        <v>5853.33</v>
      </c>
      <c r="D19" s="32">
        <v>5483.73</v>
      </c>
      <c r="E19" s="32">
        <v>5776.53</v>
      </c>
      <c r="F19" s="33">
        <v>225572100</v>
      </c>
      <c r="G19" s="32">
        <v>5776.53</v>
      </c>
    </row>
    <row r="20" spans="1:15" x14ac:dyDescent="0.25">
      <c r="A20" s="34">
        <v>40868</v>
      </c>
      <c r="B20" s="32">
        <v>5628.02</v>
      </c>
      <c r="C20" s="32">
        <v>5628.02</v>
      </c>
      <c r="D20" s="32">
        <v>5370.92</v>
      </c>
      <c r="E20" s="32">
        <v>5370.95</v>
      </c>
      <c r="F20" s="33">
        <v>190362300</v>
      </c>
      <c r="G20" s="32">
        <v>5370.95</v>
      </c>
    </row>
    <row r="21" spans="1:15" x14ac:dyDescent="0.25">
      <c r="A21" s="34">
        <v>40861</v>
      </c>
      <c r="B21" s="32">
        <v>5901.91</v>
      </c>
      <c r="C21" s="32">
        <v>5978.96</v>
      </c>
      <c r="D21" s="32">
        <v>5679.23</v>
      </c>
      <c r="E21" s="32">
        <v>5686.17</v>
      </c>
      <c r="F21" s="33">
        <v>229564200</v>
      </c>
      <c r="G21" s="32">
        <v>5686.17</v>
      </c>
    </row>
    <row r="22" spans="1:15" x14ac:dyDescent="0.25">
      <c r="A22" s="34">
        <v>40854</v>
      </c>
      <c r="B22" s="32">
        <v>5891.09</v>
      </c>
      <c r="C22" s="32">
        <v>6009.3</v>
      </c>
      <c r="D22" s="32">
        <v>5728.5</v>
      </c>
      <c r="E22" s="32">
        <v>5906.33</v>
      </c>
      <c r="F22" s="33">
        <v>222760200</v>
      </c>
      <c r="G22" s="32">
        <v>5906.33</v>
      </c>
    </row>
    <row r="23" spans="1:15" x14ac:dyDescent="0.25">
      <c r="A23" s="34">
        <v>40847</v>
      </c>
      <c r="B23" s="32">
        <v>5944.31</v>
      </c>
      <c r="C23" s="32">
        <v>5953.6</v>
      </c>
      <c r="D23" s="32">
        <v>5686.66</v>
      </c>
      <c r="E23" s="32">
        <v>5904.95</v>
      </c>
      <c r="F23" s="33">
        <v>246380700</v>
      </c>
      <c r="G23" s="32">
        <v>5904.95</v>
      </c>
    </row>
    <row r="24" spans="1:15" x14ac:dyDescent="0.25">
      <c r="A24" s="34">
        <v>40840</v>
      </c>
      <c r="B24" s="32">
        <v>5745.39</v>
      </c>
      <c r="C24" s="32">
        <v>6016.52</v>
      </c>
      <c r="D24" s="32">
        <v>5677.7</v>
      </c>
      <c r="E24" s="32">
        <v>5993.87</v>
      </c>
      <c r="F24" s="33">
        <v>257839300</v>
      </c>
      <c r="G24" s="32">
        <v>5993.87</v>
      </c>
    </row>
    <row r="25" spans="1:15" x14ac:dyDescent="0.25">
      <c r="A25" s="34">
        <v>40833</v>
      </c>
      <c r="B25" s="32">
        <v>5827.98</v>
      </c>
      <c r="C25" s="32">
        <v>5839.41</v>
      </c>
      <c r="D25" s="32">
        <v>5572.1</v>
      </c>
      <c r="E25" s="32">
        <v>5731.13</v>
      </c>
      <c r="F25" s="33">
        <v>258656100</v>
      </c>
      <c r="G25" s="32">
        <v>5731.13</v>
      </c>
    </row>
    <row r="26" spans="1:15" x14ac:dyDescent="0.25">
      <c r="A26" s="34">
        <v>40826</v>
      </c>
      <c r="B26" s="32">
        <v>5496.39</v>
      </c>
      <c r="C26" s="32">
        <v>5859.5</v>
      </c>
      <c r="D26" s="32">
        <v>5496.39</v>
      </c>
      <c r="E26" s="32">
        <v>5858.92</v>
      </c>
      <c r="F26" s="33">
        <v>218142300</v>
      </c>
      <c r="G26" s="32">
        <v>5858.92</v>
      </c>
    </row>
    <row r="27" spans="1:15" x14ac:dyDescent="0.25">
      <c r="A27" s="34">
        <v>40819</v>
      </c>
      <c r="B27" s="32">
        <v>5209.6400000000003</v>
      </c>
      <c r="C27" s="32">
        <v>5488.11</v>
      </c>
      <c r="D27" s="32">
        <v>5008.7700000000004</v>
      </c>
      <c r="E27" s="32">
        <v>5420.77</v>
      </c>
      <c r="F27" s="33">
        <v>304204800</v>
      </c>
      <c r="G27" s="32">
        <v>5420.77</v>
      </c>
    </row>
    <row r="28" spans="1:15" ht="15.75" thickBot="1" x14ac:dyDescent="0.3">
      <c r="A28" s="34">
        <v>40812</v>
      </c>
      <c r="B28" s="32">
        <v>5368.2</v>
      </c>
      <c r="C28" s="32">
        <v>5593.87</v>
      </c>
      <c r="D28" s="32">
        <v>5234.8599999999997</v>
      </c>
      <c r="E28" s="32">
        <v>5235.5600000000004</v>
      </c>
      <c r="F28" s="33">
        <v>269128200</v>
      </c>
      <c r="G28" s="32">
        <v>5235.5600000000004</v>
      </c>
    </row>
    <row r="29" spans="1:15" x14ac:dyDescent="0.25">
      <c r="A29" s="34">
        <v>40805</v>
      </c>
      <c r="B29" s="32">
        <v>5535.24</v>
      </c>
      <c r="C29" s="32">
        <v>5658.81</v>
      </c>
      <c r="D29" s="32">
        <v>5216.55</v>
      </c>
      <c r="E29" s="32">
        <v>5356.26</v>
      </c>
      <c r="F29" s="33">
        <v>297241200</v>
      </c>
      <c r="G29" s="32">
        <v>5356.26</v>
      </c>
      <c r="K29" s="30" t="s">
        <v>26</v>
      </c>
      <c r="L29" s="39"/>
      <c r="M29" s="31"/>
      <c r="O29" s="38" t="s">
        <v>92</v>
      </c>
    </row>
    <row r="30" spans="1:15" x14ac:dyDescent="0.25">
      <c r="A30" s="34">
        <v>40798</v>
      </c>
      <c r="B30" s="32">
        <v>5187.8500000000004</v>
      </c>
      <c r="C30" s="32">
        <v>5602.15</v>
      </c>
      <c r="D30" s="32">
        <v>5165.96</v>
      </c>
      <c r="E30" s="32">
        <v>5592.94</v>
      </c>
      <c r="F30" s="33">
        <v>313803500</v>
      </c>
      <c r="G30" s="32">
        <v>5592.94</v>
      </c>
      <c r="K30" s="24" t="s">
        <v>0</v>
      </c>
      <c r="L30" s="25"/>
      <c r="M30" s="43">
        <f>G54</f>
        <v>5959.67</v>
      </c>
    </row>
    <row r="31" spans="1:15" x14ac:dyDescent="0.25">
      <c r="A31" s="34">
        <v>40792</v>
      </c>
      <c r="B31" s="32">
        <v>5155.41</v>
      </c>
      <c r="C31" s="32">
        <v>5438.1</v>
      </c>
      <c r="D31" s="32">
        <v>5095.8100000000004</v>
      </c>
      <c r="E31" s="32">
        <v>5224.42</v>
      </c>
      <c r="F31" s="33">
        <v>273453300</v>
      </c>
      <c r="G31" s="32">
        <v>5224.42</v>
      </c>
      <c r="K31" s="24" t="s">
        <v>1</v>
      </c>
      <c r="L31" s="25"/>
      <c r="M31" s="26">
        <f>G2</f>
        <v>6889.86</v>
      </c>
    </row>
    <row r="32" spans="1:15" ht="15.75" thickBot="1" x14ac:dyDescent="0.3">
      <c r="A32" s="34">
        <v>40784</v>
      </c>
      <c r="B32" s="32">
        <v>5331.63</v>
      </c>
      <c r="C32" s="32">
        <v>5525.19</v>
      </c>
      <c r="D32" s="32">
        <v>5218.67</v>
      </c>
      <c r="E32" s="32">
        <v>5246.94</v>
      </c>
      <c r="F32" s="33">
        <v>232997100</v>
      </c>
      <c r="G32" s="32">
        <v>5246.94</v>
      </c>
      <c r="K32" s="24"/>
      <c r="L32" s="25"/>
      <c r="M32" s="26"/>
    </row>
    <row r="33" spans="1:13" ht="15.75" thickBot="1" x14ac:dyDescent="0.3">
      <c r="A33" s="34">
        <v>40777</v>
      </c>
      <c r="B33" s="32">
        <v>5045.1000000000004</v>
      </c>
      <c r="C33" s="32">
        <v>5255.78</v>
      </c>
      <c r="D33" s="32">
        <v>4970.75</v>
      </c>
      <c r="E33" s="32">
        <v>5147.3</v>
      </c>
      <c r="F33" s="33">
        <v>261778800</v>
      </c>
      <c r="G33" s="32">
        <v>5147.3</v>
      </c>
      <c r="K33" s="36">
        <f>M31-M30</f>
        <v>930.1899999999996</v>
      </c>
      <c r="L33" s="18"/>
      <c r="M33" s="35">
        <f>K33/M30</f>
        <v>0.15608078970815492</v>
      </c>
    </row>
    <row r="34" spans="1:13" x14ac:dyDescent="0.25">
      <c r="A34" s="34">
        <v>40770</v>
      </c>
      <c r="B34" s="32">
        <v>5439.86</v>
      </c>
      <c r="C34" s="32">
        <v>5516.61</v>
      </c>
      <c r="D34" s="32">
        <v>4957.8100000000004</v>
      </c>
      <c r="E34" s="32">
        <v>4961.58</v>
      </c>
      <c r="F34" s="33">
        <v>304322300</v>
      </c>
      <c r="G34" s="32">
        <v>4961.58</v>
      </c>
    </row>
    <row r="35" spans="1:13" x14ac:dyDescent="0.25">
      <c r="A35" s="34">
        <v>40763</v>
      </c>
      <c r="B35" s="32">
        <v>5324.43</v>
      </c>
      <c r="C35" s="32">
        <v>5457.29</v>
      </c>
      <c r="D35" s="32">
        <v>5052.1899999999996</v>
      </c>
      <c r="E35" s="32">
        <v>5423.34</v>
      </c>
      <c r="F35" s="33">
        <v>467896900</v>
      </c>
      <c r="G35" s="32">
        <v>5423.34</v>
      </c>
    </row>
    <row r="36" spans="1:13" x14ac:dyDescent="0.25">
      <c r="A36" s="34">
        <v>40756</v>
      </c>
      <c r="B36" s="32">
        <v>5925.02</v>
      </c>
      <c r="C36" s="32">
        <v>5952.98</v>
      </c>
      <c r="D36" s="32">
        <v>5294.24</v>
      </c>
      <c r="E36" s="32">
        <v>5453.19</v>
      </c>
      <c r="F36" s="33">
        <v>366954500</v>
      </c>
      <c r="G36" s="32">
        <v>5453.19</v>
      </c>
    </row>
    <row r="37" spans="1:13" x14ac:dyDescent="0.25">
      <c r="A37" s="34">
        <v>40749</v>
      </c>
      <c r="B37" s="32">
        <v>6052.31</v>
      </c>
      <c r="C37" s="32">
        <v>6127.06</v>
      </c>
      <c r="D37" s="32">
        <v>5821.87</v>
      </c>
      <c r="E37" s="32">
        <v>5866.95</v>
      </c>
      <c r="F37" s="33">
        <v>263398700</v>
      </c>
      <c r="G37" s="32">
        <v>5866.95</v>
      </c>
    </row>
    <row r="38" spans="1:13" x14ac:dyDescent="0.25">
      <c r="A38" s="34">
        <v>40742</v>
      </c>
      <c r="B38" s="32">
        <v>5872.02</v>
      </c>
      <c r="C38" s="32">
        <v>6109.93</v>
      </c>
      <c r="D38" s="32">
        <v>5811.84</v>
      </c>
      <c r="E38" s="32">
        <v>6100.36</v>
      </c>
      <c r="F38" s="33">
        <v>243009500</v>
      </c>
      <c r="G38" s="32">
        <v>6100.36</v>
      </c>
    </row>
    <row r="39" spans="1:13" x14ac:dyDescent="0.25">
      <c r="A39" s="34">
        <v>40735</v>
      </c>
      <c r="B39" s="32">
        <v>6000.38</v>
      </c>
      <c r="C39" s="32">
        <v>6005.46</v>
      </c>
      <c r="D39" s="32">
        <v>5793.26</v>
      </c>
      <c r="E39" s="32">
        <v>5895.26</v>
      </c>
      <c r="F39" s="33">
        <v>232765400</v>
      </c>
      <c r="G39" s="32">
        <v>5895.26</v>
      </c>
    </row>
    <row r="40" spans="1:13" x14ac:dyDescent="0.25">
      <c r="A40" s="34">
        <v>40729</v>
      </c>
      <c r="B40" s="32">
        <v>5948.49</v>
      </c>
      <c r="C40" s="32">
        <v>6085.63</v>
      </c>
      <c r="D40" s="32">
        <v>5928.19</v>
      </c>
      <c r="E40" s="32">
        <v>6037.14</v>
      </c>
      <c r="F40" s="33">
        <v>201831900</v>
      </c>
      <c r="G40" s="32">
        <v>6037.14</v>
      </c>
    </row>
    <row r="41" spans="1:13" x14ac:dyDescent="0.25">
      <c r="A41" s="34">
        <v>40721</v>
      </c>
      <c r="B41" s="32">
        <v>5594.14</v>
      </c>
      <c r="C41" s="32">
        <v>5952.86</v>
      </c>
      <c r="D41" s="32">
        <v>5583.52</v>
      </c>
      <c r="E41" s="32">
        <v>5946.38</v>
      </c>
      <c r="F41" s="33">
        <v>222152800</v>
      </c>
      <c r="G41" s="32">
        <v>5946.38</v>
      </c>
    </row>
    <row r="42" spans="1:13" x14ac:dyDescent="0.25">
      <c r="A42" s="34">
        <v>40714</v>
      </c>
      <c r="B42" s="32">
        <v>5519.76</v>
      </c>
      <c r="C42" s="32">
        <v>5695.31</v>
      </c>
      <c r="D42" s="32">
        <v>5517.41</v>
      </c>
      <c r="E42" s="32">
        <v>5591.78</v>
      </c>
      <c r="F42" s="33">
        <v>283435000</v>
      </c>
      <c r="G42" s="32">
        <v>5591.78</v>
      </c>
    </row>
    <row r="43" spans="1:13" x14ac:dyDescent="0.25">
      <c r="A43" s="34">
        <v>40707</v>
      </c>
      <c r="B43" s="32">
        <v>5630.81</v>
      </c>
      <c r="C43" s="32">
        <v>5707.24</v>
      </c>
      <c r="D43" s="32">
        <v>5510.63</v>
      </c>
      <c r="E43" s="32">
        <v>5538.49</v>
      </c>
      <c r="F43" s="33">
        <v>290525900</v>
      </c>
      <c r="G43" s="32">
        <v>5538.49</v>
      </c>
    </row>
    <row r="44" spans="1:13" x14ac:dyDescent="0.25">
      <c r="A44" s="34">
        <v>40700</v>
      </c>
      <c r="B44" s="32">
        <v>5806.21</v>
      </c>
      <c r="C44" s="32">
        <v>5827.47</v>
      </c>
      <c r="D44" s="32">
        <v>5616.18</v>
      </c>
      <c r="E44" s="32">
        <v>5619.61</v>
      </c>
      <c r="F44" s="33">
        <v>248396800</v>
      </c>
      <c r="G44" s="32">
        <v>5619.61</v>
      </c>
    </row>
    <row r="45" spans="1:13" x14ac:dyDescent="0.25">
      <c r="A45" s="34">
        <v>40694</v>
      </c>
      <c r="B45" s="32">
        <v>5986.71</v>
      </c>
      <c r="C45" s="32">
        <v>6035.88</v>
      </c>
      <c r="D45" s="32">
        <v>5803.95</v>
      </c>
      <c r="E45" s="32">
        <v>5811.94</v>
      </c>
      <c r="F45" s="33">
        <v>292529100</v>
      </c>
      <c r="G45" s="32">
        <v>5811.94</v>
      </c>
    </row>
    <row r="46" spans="1:13" x14ac:dyDescent="0.25">
      <c r="A46" s="34">
        <v>40686</v>
      </c>
      <c r="B46" s="32">
        <v>5963.18</v>
      </c>
      <c r="C46" s="32">
        <v>5963.18</v>
      </c>
      <c r="D46" s="32">
        <v>5828.24</v>
      </c>
      <c r="E46" s="32">
        <v>5937.24</v>
      </c>
      <c r="F46" s="33">
        <v>231223100</v>
      </c>
      <c r="G46" s="32">
        <v>5937.24</v>
      </c>
    </row>
    <row r="47" spans="1:13" x14ac:dyDescent="0.25">
      <c r="A47" s="34">
        <v>40679</v>
      </c>
      <c r="B47" s="32">
        <v>6050.7</v>
      </c>
      <c r="C47" s="32">
        <v>6055.83</v>
      </c>
      <c r="D47" s="32">
        <v>5864.91</v>
      </c>
      <c r="E47" s="32">
        <v>5963.22</v>
      </c>
      <c r="F47" s="33">
        <v>268043200</v>
      </c>
      <c r="G47" s="32">
        <v>5963.22</v>
      </c>
    </row>
    <row r="48" spans="1:13" x14ac:dyDescent="0.25">
      <c r="A48" s="34">
        <v>40672</v>
      </c>
      <c r="B48" s="32">
        <v>6061.61</v>
      </c>
      <c r="C48" s="32">
        <v>6152.97</v>
      </c>
      <c r="D48" s="32">
        <v>6026.51</v>
      </c>
      <c r="E48" s="32">
        <v>6050.83</v>
      </c>
      <c r="F48" s="33">
        <v>273225700</v>
      </c>
      <c r="G48" s="32">
        <v>6050.83</v>
      </c>
    </row>
    <row r="49" spans="1:7" x14ac:dyDescent="0.25">
      <c r="A49" s="34">
        <v>40665</v>
      </c>
      <c r="B49" s="32">
        <v>6139.42</v>
      </c>
      <c r="C49" s="32">
        <v>6157.08</v>
      </c>
      <c r="D49" s="32">
        <v>6009.65</v>
      </c>
      <c r="E49" s="32">
        <v>6061.61</v>
      </c>
      <c r="F49" s="33">
        <v>273803800</v>
      </c>
      <c r="G49" s="32">
        <v>6061.61</v>
      </c>
    </row>
    <row r="50" spans="1:7" x14ac:dyDescent="0.25">
      <c r="A50" s="34">
        <v>40658</v>
      </c>
      <c r="B50" s="32">
        <v>6038.37</v>
      </c>
      <c r="C50" s="32">
        <v>6147.32</v>
      </c>
      <c r="D50" s="32">
        <v>6028.05</v>
      </c>
      <c r="E50" s="32">
        <v>6139.37</v>
      </c>
      <c r="F50" s="33">
        <v>313795400</v>
      </c>
      <c r="G50" s="32">
        <v>6139.37</v>
      </c>
    </row>
    <row r="51" spans="1:7" x14ac:dyDescent="0.25">
      <c r="A51" s="34">
        <v>40651</v>
      </c>
      <c r="B51" s="32">
        <v>5860.07</v>
      </c>
      <c r="C51" s="32">
        <v>6042.33</v>
      </c>
      <c r="D51" s="32">
        <v>5731.05</v>
      </c>
      <c r="E51" s="32">
        <v>6038.36</v>
      </c>
      <c r="F51" s="33">
        <v>234353600</v>
      </c>
      <c r="G51" s="32">
        <v>6038.36</v>
      </c>
    </row>
    <row r="52" spans="1:7" x14ac:dyDescent="0.25">
      <c r="A52" s="34">
        <v>40644</v>
      </c>
      <c r="B52" s="32">
        <v>5922.26</v>
      </c>
      <c r="C52" s="32">
        <v>5937.46</v>
      </c>
      <c r="D52" s="32">
        <v>5822.07</v>
      </c>
      <c r="E52" s="32">
        <v>5860.12</v>
      </c>
      <c r="F52" s="33">
        <v>220620500</v>
      </c>
      <c r="G52" s="32">
        <v>5860.12</v>
      </c>
    </row>
    <row r="53" spans="1:7" x14ac:dyDescent="0.25">
      <c r="A53" s="34">
        <v>40637</v>
      </c>
      <c r="B53" s="32">
        <v>5959.67</v>
      </c>
      <c r="C53" s="32">
        <v>5990.67</v>
      </c>
      <c r="D53" s="32">
        <v>5898.01</v>
      </c>
      <c r="E53" s="32">
        <v>5922.26</v>
      </c>
      <c r="F53" s="33">
        <v>231309700</v>
      </c>
      <c r="G53" s="32">
        <v>5922.26</v>
      </c>
    </row>
    <row r="54" spans="1:7" x14ac:dyDescent="0.25">
      <c r="A54" s="34">
        <v>40633</v>
      </c>
      <c r="B54" s="32">
        <v>5981.66</v>
      </c>
      <c r="C54" s="32">
        <v>6007.49</v>
      </c>
      <c r="D54" s="32">
        <v>5937.71</v>
      </c>
      <c r="E54" s="32">
        <v>5959.67</v>
      </c>
      <c r="F54" s="33">
        <v>245612900</v>
      </c>
      <c r="G54" s="32">
        <v>5959.67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H9" sqref="H9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157.4</v>
      </c>
      <c r="C2" s="46">
        <v>159.65</v>
      </c>
      <c r="D2" s="46">
        <v>156.26</v>
      </c>
      <c r="E2" s="46">
        <v>159.13</v>
      </c>
      <c r="F2" s="33">
        <v>2953700</v>
      </c>
      <c r="G2" s="46">
        <v>159.13</v>
      </c>
    </row>
    <row r="3" spans="1:7" x14ac:dyDescent="0.25">
      <c r="A3" s="34">
        <v>40987</v>
      </c>
      <c r="B3" s="46">
        <v>160.87</v>
      </c>
      <c r="C3" s="46">
        <v>161.13</v>
      </c>
      <c r="D3" s="46">
        <v>155.96</v>
      </c>
      <c r="E3" s="46">
        <v>156.94</v>
      </c>
      <c r="F3" s="33">
        <v>3442900</v>
      </c>
      <c r="G3" s="46">
        <v>156.94</v>
      </c>
    </row>
    <row r="4" spans="1:7" x14ac:dyDescent="0.25">
      <c r="A4" s="34">
        <v>40980</v>
      </c>
      <c r="B4" s="46">
        <v>162.19999999999999</v>
      </c>
      <c r="C4" s="46">
        <v>162.75</v>
      </c>
      <c r="D4" s="46">
        <v>160.58000000000001</v>
      </c>
      <c r="E4" s="46">
        <v>160.87</v>
      </c>
      <c r="F4" s="33">
        <v>6473000</v>
      </c>
      <c r="G4" s="46">
        <v>160.87</v>
      </c>
    </row>
    <row r="5" spans="1:7" x14ac:dyDescent="0.25">
      <c r="A5" s="34">
        <v>40973</v>
      </c>
      <c r="B5" s="46">
        <v>161.52000000000001</v>
      </c>
      <c r="C5" s="46">
        <v>162.69</v>
      </c>
      <c r="D5" s="46">
        <v>160.35</v>
      </c>
      <c r="E5" s="46">
        <v>162.25</v>
      </c>
      <c r="F5" s="33">
        <v>3733100</v>
      </c>
      <c r="G5" s="46">
        <v>162.25</v>
      </c>
    </row>
    <row r="6" spans="1:7" x14ac:dyDescent="0.25">
      <c r="A6" s="34">
        <v>40966</v>
      </c>
      <c r="B6" s="46">
        <v>158.97</v>
      </c>
      <c r="C6" s="46">
        <v>161.41999999999999</v>
      </c>
      <c r="D6" s="46">
        <v>158.36000000000001</v>
      </c>
      <c r="E6" s="46">
        <v>161.35</v>
      </c>
      <c r="F6" s="33">
        <v>2806500</v>
      </c>
      <c r="G6" s="46">
        <v>161.35</v>
      </c>
    </row>
    <row r="7" spans="1:7" x14ac:dyDescent="0.25">
      <c r="A7" s="34">
        <v>40960</v>
      </c>
      <c r="B7" s="46">
        <v>159.22999999999999</v>
      </c>
      <c r="C7" s="46">
        <v>159.65</v>
      </c>
      <c r="D7" s="46">
        <v>158.80000000000001</v>
      </c>
      <c r="E7" s="46">
        <v>159.16</v>
      </c>
      <c r="F7" s="33">
        <v>3884900</v>
      </c>
      <c r="G7" s="46">
        <v>159.16</v>
      </c>
    </row>
    <row r="8" spans="1:7" x14ac:dyDescent="0.25">
      <c r="A8" s="34">
        <v>40952</v>
      </c>
      <c r="B8" s="46">
        <v>158.53</v>
      </c>
      <c r="C8" s="46">
        <v>159.02000000000001</v>
      </c>
      <c r="D8" s="46">
        <v>156.88</v>
      </c>
      <c r="E8" s="46">
        <v>159.02000000000001</v>
      </c>
      <c r="F8" s="33">
        <v>2792600</v>
      </c>
      <c r="G8" s="46">
        <v>159.02000000000001</v>
      </c>
    </row>
    <row r="9" spans="1:7" x14ac:dyDescent="0.25">
      <c r="A9" s="34">
        <v>40945</v>
      </c>
      <c r="B9" s="46">
        <v>156.72</v>
      </c>
      <c r="C9" s="46">
        <v>158.91999999999999</v>
      </c>
      <c r="D9" s="46">
        <v>156.22</v>
      </c>
      <c r="E9" s="46">
        <v>158.09</v>
      </c>
      <c r="F9" s="33">
        <v>4187900</v>
      </c>
      <c r="G9" s="46">
        <v>158.09</v>
      </c>
    </row>
    <row r="10" spans="1:7" x14ac:dyDescent="0.25">
      <c r="A10" s="34">
        <v>40938</v>
      </c>
      <c r="B10" s="46">
        <v>154.24</v>
      </c>
      <c r="C10" s="46">
        <v>156.66999999999999</v>
      </c>
      <c r="D10" s="46">
        <v>154.08000000000001</v>
      </c>
      <c r="E10" s="46">
        <v>156.55000000000001</v>
      </c>
      <c r="F10" s="33">
        <v>3139000</v>
      </c>
      <c r="G10" s="46">
        <v>156.55000000000001</v>
      </c>
    </row>
    <row r="11" spans="1:7" x14ac:dyDescent="0.25">
      <c r="A11" s="34">
        <v>40931</v>
      </c>
      <c r="B11" s="46">
        <v>156.71</v>
      </c>
      <c r="C11" s="46">
        <v>156.97</v>
      </c>
      <c r="D11" s="46">
        <v>153.94</v>
      </c>
      <c r="E11" s="46">
        <v>154.49</v>
      </c>
      <c r="F11" s="33">
        <v>2898700</v>
      </c>
      <c r="G11" s="46">
        <v>154.49</v>
      </c>
    </row>
    <row r="12" spans="1:7" x14ac:dyDescent="0.25">
      <c r="A12" s="34">
        <v>40924</v>
      </c>
      <c r="B12" s="46">
        <v>156.28</v>
      </c>
      <c r="C12" s="46">
        <v>157.49</v>
      </c>
      <c r="D12" s="46">
        <v>155.38999999999999</v>
      </c>
      <c r="E12" s="46">
        <v>156.6</v>
      </c>
      <c r="F12" s="33">
        <v>3131500</v>
      </c>
      <c r="G12" s="46">
        <v>156.6</v>
      </c>
    </row>
    <row r="13" spans="1:7" x14ac:dyDescent="0.25">
      <c r="A13" s="34">
        <v>40917</v>
      </c>
      <c r="B13" s="46">
        <v>154.06</v>
      </c>
      <c r="C13" s="46">
        <v>156.74</v>
      </c>
      <c r="D13" s="46">
        <v>153.82</v>
      </c>
      <c r="E13" s="46">
        <v>156.13999999999999</v>
      </c>
      <c r="F13" s="33">
        <v>2365000</v>
      </c>
      <c r="G13" s="46">
        <v>156.13999999999999</v>
      </c>
    </row>
    <row r="14" spans="1:7" x14ac:dyDescent="0.25">
      <c r="A14" s="34">
        <v>40911</v>
      </c>
      <c r="B14" s="46">
        <v>154.22999999999999</v>
      </c>
      <c r="C14" s="46">
        <v>154.51</v>
      </c>
      <c r="D14" s="46">
        <v>152.87</v>
      </c>
      <c r="E14" s="46">
        <v>153.82</v>
      </c>
      <c r="F14" s="33">
        <v>2141600</v>
      </c>
      <c r="G14" s="46">
        <v>153.82</v>
      </c>
    </row>
    <row r="15" spans="1:7" x14ac:dyDescent="0.25">
      <c r="A15" s="34">
        <v>40905</v>
      </c>
      <c r="B15" s="46">
        <v>153.22</v>
      </c>
      <c r="C15" s="46">
        <v>153.32</v>
      </c>
      <c r="D15" s="46">
        <v>151.69</v>
      </c>
      <c r="E15" s="46">
        <v>152.87</v>
      </c>
      <c r="F15" s="33">
        <v>1140500</v>
      </c>
      <c r="G15" s="46">
        <v>152.87</v>
      </c>
    </row>
    <row r="16" spans="1:7" x14ac:dyDescent="0.25">
      <c r="A16" s="34">
        <v>40896</v>
      </c>
      <c r="B16" s="46">
        <v>151.41999999999999</v>
      </c>
      <c r="C16" s="46">
        <v>153.31</v>
      </c>
      <c r="D16" s="46">
        <v>151.06</v>
      </c>
      <c r="E16" s="46">
        <v>152.96</v>
      </c>
      <c r="F16" s="33">
        <v>2068700</v>
      </c>
      <c r="G16" s="46">
        <v>152.96</v>
      </c>
    </row>
    <row r="17" spans="1:15" x14ac:dyDescent="0.25">
      <c r="A17" s="34">
        <v>40889</v>
      </c>
      <c r="B17" s="46">
        <v>150.07</v>
      </c>
      <c r="C17" s="46">
        <v>152.25</v>
      </c>
      <c r="D17" s="46">
        <v>149.68</v>
      </c>
      <c r="E17" s="46">
        <v>151.35</v>
      </c>
      <c r="F17" s="33">
        <v>4825600</v>
      </c>
      <c r="G17" s="46">
        <v>151.35</v>
      </c>
    </row>
    <row r="18" spans="1:15" x14ac:dyDescent="0.25">
      <c r="A18" s="34">
        <v>40882</v>
      </c>
      <c r="B18" s="46">
        <v>149.86000000000001</v>
      </c>
      <c r="C18" s="46">
        <v>150.69999999999999</v>
      </c>
      <c r="D18" s="46">
        <v>149.33000000000001</v>
      </c>
      <c r="E18" s="46">
        <v>150.24</v>
      </c>
      <c r="F18" s="33">
        <v>2374300</v>
      </c>
      <c r="G18" s="46">
        <v>150.24</v>
      </c>
    </row>
    <row r="19" spans="1:15" x14ac:dyDescent="0.25">
      <c r="A19" s="34">
        <v>40875</v>
      </c>
      <c r="B19" s="46">
        <v>147.56</v>
      </c>
      <c r="C19" s="46">
        <v>151.08000000000001</v>
      </c>
      <c r="D19" s="46">
        <v>147.02000000000001</v>
      </c>
      <c r="E19" s="46">
        <v>149.43</v>
      </c>
      <c r="F19" s="33">
        <v>3818400</v>
      </c>
      <c r="G19" s="46">
        <v>149.43</v>
      </c>
    </row>
    <row r="20" spans="1:15" x14ac:dyDescent="0.25">
      <c r="A20" s="34">
        <v>40868</v>
      </c>
      <c r="B20" s="46">
        <v>146.93</v>
      </c>
      <c r="C20" s="46">
        <v>147.91</v>
      </c>
      <c r="D20" s="46">
        <v>146.34</v>
      </c>
      <c r="E20" s="46">
        <v>147.02000000000001</v>
      </c>
      <c r="F20" s="33">
        <v>2180100</v>
      </c>
      <c r="G20" s="46">
        <v>147.02000000000001</v>
      </c>
    </row>
    <row r="21" spans="1:15" x14ac:dyDescent="0.25">
      <c r="A21" s="34">
        <v>40861</v>
      </c>
      <c r="B21" s="46">
        <v>146.32</v>
      </c>
      <c r="C21" s="46">
        <v>148.29</v>
      </c>
      <c r="D21" s="46">
        <v>146.32</v>
      </c>
      <c r="E21" s="46">
        <v>147.25</v>
      </c>
      <c r="F21" s="33">
        <v>2273300</v>
      </c>
      <c r="G21" s="46">
        <v>147.25</v>
      </c>
    </row>
    <row r="22" spans="1:15" x14ac:dyDescent="0.25">
      <c r="A22" s="34">
        <v>40854</v>
      </c>
      <c r="B22" s="46">
        <v>147.38</v>
      </c>
      <c r="C22" s="46">
        <v>148.08000000000001</v>
      </c>
      <c r="D22" s="46">
        <v>145.07</v>
      </c>
      <c r="E22" s="46">
        <v>146.32</v>
      </c>
      <c r="F22" s="33">
        <v>1995400</v>
      </c>
      <c r="G22" s="46">
        <v>146.32</v>
      </c>
    </row>
    <row r="23" spans="1:15" x14ac:dyDescent="0.25">
      <c r="A23" s="34">
        <v>40847</v>
      </c>
      <c r="B23" s="46">
        <v>146.19999999999999</v>
      </c>
      <c r="C23" s="46">
        <v>147.71</v>
      </c>
      <c r="D23" s="46">
        <v>144.62</v>
      </c>
      <c r="E23" s="46">
        <v>147.19</v>
      </c>
      <c r="F23" s="33">
        <v>2041100</v>
      </c>
      <c r="G23" s="46">
        <v>147.19</v>
      </c>
    </row>
    <row r="24" spans="1:15" x14ac:dyDescent="0.25">
      <c r="A24" s="34">
        <v>40840</v>
      </c>
      <c r="B24" s="46">
        <v>144.36000000000001</v>
      </c>
      <c r="C24" s="46">
        <v>146.66999999999999</v>
      </c>
      <c r="D24" s="46">
        <v>143.97</v>
      </c>
      <c r="E24" s="46">
        <v>146.27000000000001</v>
      </c>
      <c r="F24" s="33">
        <v>2415300</v>
      </c>
      <c r="G24" s="46">
        <v>146.27000000000001</v>
      </c>
    </row>
    <row r="25" spans="1:15" x14ac:dyDescent="0.25">
      <c r="A25" s="34">
        <v>40833</v>
      </c>
      <c r="B25" s="46">
        <v>143.4</v>
      </c>
      <c r="C25" s="46">
        <v>144.31</v>
      </c>
      <c r="D25" s="46">
        <v>142.05000000000001</v>
      </c>
      <c r="E25" s="46">
        <v>144.25</v>
      </c>
      <c r="F25" s="33">
        <v>2198500</v>
      </c>
      <c r="G25" s="46">
        <v>144.25</v>
      </c>
    </row>
    <row r="26" spans="1:15" x14ac:dyDescent="0.25">
      <c r="A26" s="34">
        <v>40827</v>
      </c>
      <c r="B26" s="46">
        <v>141.47</v>
      </c>
      <c r="C26" s="46">
        <v>144.19</v>
      </c>
      <c r="D26" s="46">
        <v>139.37</v>
      </c>
      <c r="E26" s="46">
        <v>143.04</v>
      </c>
      <c r="F26" s="33">
        <v>2768000</v>
      </c>
      <c r="G26" s="46">
        <v>143.04</v>
      </c>
    </row>
    <row r="27" spans="1:15" x14ac:dyDescent="0.25">
      <c r="A27" s="34">
        <v>40819</v>
      </c>
      <c r="B27" s="46">
        <v>145.27000000000001</v>
      </c>
      <c r="C27" s="46">
        <v>145.78</v>
      </c>
      <c r="D27" s="46">
        <v>136.74</v>
      </c>
      <c r="E27" s="46">
        <v>139.37</v>
      </c>
      <c r="F27" s="33">
        <v>3028800</v>
      </c>
      <c r="G27" s="46">
        <v>139.37</v>
      </c>
    </row>
    <row r="28" spans="1:15" ht="15.75" thickBot="1" x14ac:dyDescent="0.3">
      <c r="A28" s="34">
        <v>40812</v>
      </c>
      <c r="B28" s="46">
        <v>145.22</v>
      </c>
      <c r="C28" s="46">
        <v>148.38</v>
      </c>
      <c r="D28" s="46">
        <v>144.37</v>
      </c>
      <c r="E28" s="46">
        <v>145.78</v>
      </c>
      <c r="F28" s="33">
        <v>3159600</v>
      </c>
      <c r="G28" s="46">
        <v>145.78</v>
      </c>
    </row>
    <row r="29" spans="1:15" x14ac:dyDescent="0.25">
      <c r="A29" s="34">
        <v>40805</v>
      </c>
      <c r="B29" s="46">
        <v>147.31</v>
      </c>
      <c r="C29" s="46">
        <v>148.87</v>
      </c>
      <c r="D29" s="46">
        <v>143.94</v>
      </c>
      <c r="E29" s="46">
        <v>145.22</v>
      </c>
      <c r="F29" s="33">
        <v>2754100</v>
      </c>
      <c r="G29" s="46">
        <v>145.22</v>
      </c>
      <c r="K29" s="30" t="s">
        <v>26</v>
      </c>
      <c r="L29" s="39"/>
      <c r="M29" s="31"/>
      <c r="O29" s="38" t="s">
        <v>119</v>
      </c>
    </row>
    <row r="30" spans="1:15" x14ac:dyDescent="0.25">
      <c r="A30" s="34">
        <v>40798</v>
      </c>
      <c r="B30" s="46">
        <v>142.69</v>
      </c>
      <c r="C30" s="46">
        <v>148.88</v>
      </c>
      <c r="D30" s="46">
        <v>142.59</v>
      </c>
      <c r="E30" s="46">
        <v>147.81</v>
      </c>
      <c r="F30" s="33">
        <v>4218700</v>
      </c>
      <c r="G30" s="46">
        <v>147.81</v>
      </c>
      <c r="K30" s="24" t="s">
        <v>0</v>
      </c>
      <c r="L30" s="25"/>
      <c r="M30" s="43">
        <f>G54</f>
        <v>147.74</v>
      </c>
    </row>
    <row r="31" spans="1:15" x14ac:dyDescent="0.25">
      <c r="A31" s="34">
        <v>40792</v>
      </c>
      <c r="B31" s="46">
        <v>142.1</v>
      </c>
      <c r="C31" s="46">
        <v>146.06</v>
      </c>
      <c r="D31" s="46">
        <v>141.58000000000001</v>
      </c>
      <c r="E31" s="46">
        <v>143.88999999999999</v>
      </c>
      <c r="F31" s="33">
        <v>2183600</v>
      </c>
      <c r="G31" s="46">
        <v>143.88999999999999</v>
      </c>
      <c r="K31" s="24" t="s">
        <v>1</v>
      </c>
      <c r="L31" s="25"/>
      <c r="M31" s="26">
        <f>G2</f>
        <v>159.13</v>
      </c>
    </row>
    <row r="32" spans="1:15" ht="15.75" thickBot="1" x14ac:dyDescent="0.3">
      <c r="A32" s="34">
        <v>40784</v>
      </c>
      <c r="B32" s="46">
        <v>144.16</v>
      </c>
      <c r="C32" s="46">
        <v>146.28</v>
      </c>
      <c r="D32" s="46">
        <v>143.44</v>
      </c>
      <c r="E32" s="46">
        <v>143.79</v>
      </c>
      <c r="F32" s="33">
        <v>2077100</v>
      </c>
      <c r="G32" s="46">
        <v>143.79</v>
      </c>
      <c r="K32" s="24"/>
      <c r="L32" s="25"/>
      <c r="M32" s="26"/>
    </row>
    <row r="33" spans="1:13" ht="15.75" thickBot="1" x14ac:dyDescent="0.3">
      <c r="A33" s="34">
        <v>40777</v>
      </c>
      <c r="B33" s="46">
        <v>140.11000000000001</v>
      </c>
      <c r="C33" s="46">
        <v>143.56</v>
      </c>
      <c r="D33" s="46">
        <v>138.13</v>
      </c>
      <c r="E33" s="46">
        <v>143.02000000000001</v>
      </c>
      <c r="F33" s="33">
        <v>2168500</v>
      </c>
      <c r="G33" s="46">
        <v>143.02000000000001</v>
      </c>
      <c r="K33" s="36">
        <f>M31-M30</f>
        <v>11.389999999999986</v>
      </c>
      <c r="L33" s="18"/>
      <c r="M33" s="35">
        <f>K33/M30</f>
        <v>7.7094896439691252E-2</v>
      </c>
    </row>
    <row r="34" spans="1:13" x14ac:dyDescent="0.25">
      <c r="A34" s="34">
        <v>40770</v>
      </c>
      <c r="B34" s="46">
        <v>145.54</v>
      </c>
      <c r="C34" s="46">
        <v>145.88999999999999</v>
      </c>
      <c r="D34" s="46">
        <v>138.04</v>
      </c>
      <c r="E34" s="46">
        <v>138.13</v>
      </c>
      <c r="F34" s="33">
        <v>2646200</v>
      </c>
      <c r="G34" s="46">
        <v>138.13</v>
      </c>
    </row>
    <row r="35" spans="1:13" x14ac:dyDescent="0.25">
      <c r="A35" s="34">
        <v>40763</v>
      </c>
      <c r="B35" s="46">
        <v>133.05000000000001</v>
      </c>
      <c r="C35" s="46">
        <v>145.51</v>
      </c>
      <c r="D35" s="46">
        <v>0</v>
      </c>
      <c r="E35" s="46">
        <v>144.27000000000001</v>
      </c>
      <c r="F35" s="33">
        <v>4689500</v>
      </c>
      <c r="G35" s="46">
        <v>144.27000000000001</v>
      </c>
    </row>
    <row r="36" spans="1:13" x14ac:dyDescent="0.25">
      <c r="A36" s="34">
        <v>40757</v>
      </c>
      <c r="B36" s="46">
        <v>148.16999999999999</v>
      </c>
      <c r="C36" s="46">
        <v>148.19</v>
      </c>
      <c r="D36" s="46">
        <v>138.02000000000001</v>
      </c>
      <c r="E36" s="46">
        <v>138.96</v>
      </c>
      <c r="F36" s="33">
        <v>4145300</v>
      </c>
      <c r="G36" s="46">
        <v>138.96</v>
      </c>
    </row>
    <row r="37" spans="1:13" x14ac:dyDescent="0.25">
      <c r="A37" s="34">
        <v>40749</v>
      </c>
      <c r="B37" s="46">
        <v>151.16999999999999</v>
      </c>
      <c r="C37" s="46">
        <v>151.72999999999999</v>
      </c>
      <c r="D37" s="46">
        <v>146.27000000000001</v>
      </c>
      <c r="E37" s="46">
        <v>148.13999999999999</v>
      </c>
      <c r="F37" s="33">
        <v>1696600</v>
      </c>
      <c r="G37" s="46">
        <v>148.13999999999999</v>
      </c>
    </row>
    <row r="38" spans="1:13" x14ac:dyDescent="0.25">
      <c r="A38" s="34">
        <v>40742</v>
      </c>
      <c r="B38" s="46">
        <v>147.53</v>
      </c>
      <c r="C38" s="46">
        <v>151.62</v>
      </c>
      <c r="D38" s="46">
        <v>147.22</v>
      </c>
      <c r="E38" s="46">
        <v>151.62</v>
      </c>
      <c r="F38" s="33">
        <v>1997000</v>
      </c>
      <c r="G38" s="46">
        <v>151.62</v>
      </c>
    </row>
    <row r="39" spans="1:13" x14ac:dyDescent="0.25">
      <c r="A39" s="34">
        <v>40735</v>
      </c>
      <c r="B39" s="46">
        <v>148.27000000000001</v>
      </c>
      <c r="C39" s="46">
        <v>148.96</v>
      </c>
      <c r="D39" s="46">
        <v>146.96</v>
      </c>
      <c r="E39" s="46">
        <v>147.85</v>
      </c>
      <c r="F39" s="33">
        <v>1861600</v>
      </c>
      <c r="G39" s="46">
        <v>147.85</v>
      </c>
    </row>
    <row r="40" spans="1:13" x14ac:dyDescent="0.25">
      <c r="A40" s="34">
        <v>40728</v>
      </c>
      <c r="B40" s="46">
        <v>148.13</v>
      </c>
      <c r="C40" s="46">
        <v>148.75</v>
      </c>
      <c r="D40" s="46">
        <v>147.55000000000001</v>
      </c>
      <c r="E40" s="46">
        <v>148.41999999999999</v>
      </c>
      <c r="F40" s="33">
        <v>1100200</v>
      </c>
      <c r="G40" s="46">
        <v>148.41999999999999</v>
      </c>
    </row>
    <row r="41" spans="1:13" x14ac:dyDescent="0.25">
      <c r="A41" s="34">
        <v>40721</v>
      </c>
      <c r="B41" s="46">
        <v>147.55000000000001</v>
      </c>
      <c r="C41" s="46">
        <v>148.71</v>
      </c>
      <c r="D41" s="46">
        <v>147.31</v>
      </c>
      <c r="E41" s="46">
        <v>148.03</v>
      </c>
      <c r="F41" s="33">
        <v>1917200</v>
      </c>
      <c r="G41" s="46">
        <v>148.03</v>
      </c>
    </row>
    <row r="42" spans="1:13" x14ac:dyDescent="0.25">
      <c r="A42" s="34">
        <v>40714</v>
      </c>
      <c r="B42" s="46">
        <v>146.63999999999999</v>
      </c>
      <c r="C42" s="46">
        <v>148.08000000000001</v>
      </c>
      <c r="D42" s="46">
        <v>146.16</v>
      </c>
      <c r="E42" s="46">
        <v>147.63</v>
      </c>
      <c r="F42" s="33">
        <v>1655200</v>
      </c>
      <c r="G42" s="46">
        <v>147.63</v>
      </c>
    </row>
    <row r="43" spans="1:13" x14ac:dyDescent="0.25">
      <c r="A43" s="34">
        <v>40707</v>
      </c>
      <c r="B43" s="46">
        <v>144.56</v>
      </c>
      <c r="C43" s="46">
        <v>146.91999999999999</v>
      </c>
      <c r="D43" s="46">
        <v>144.47</v>
      </c>
      <c r="E43" s="46">
        <v>146.68</v>
      </c>
      <c r="F43" s="33">
        <v>3278200</v>
      </c>
      <c r="G43" s="46">
        <v>146.68</v>
      </c>
    </row>
    <row r="44" spans="1:13" x14ac:dyDescent="0.25">
      <c r="A44" s="34">
        <v>40700</v>
      </c>
      <c r="B44" s="46">
        <v>148.09</v>
      </c>
      <c r="C44" s="46">
        <v>148.37</v>
      </c>
      <c r="D44" s="46">
        <v>143.74</v>
      </c>
      <c r="E44" s="46">
        <v>144.75</v>
      </c>
      <c r="F44" s="33">
        <v>2231300</v>
      </c>
      <c r="G44" s="46">
        <v>144.75</v>
      </c>
    </row>
    <row r="45" spans="1:13" x14ac:dyDescent="0.25">
      <c r="A45" s="34">
        <v>40693</v>
      </c>
      <c r="B45" s="46">
        <v>150.01</v>
      </c>
      <c r="C45" s="46">
        <v>150.05000000000001</v>
      </c>
      <c r="D45" s="46">
        <v>146.36000000000001</v>
      </c>
      <c r="E45" s="46">
        <v>148.35</v>
      </c>
      <c r="F45" s="33">
        <v>1805400</v>
      </c>
      <c r="G45" s="46">
        <v>148.35</v>
      </c>
    </row>
    <row r="46" spans="1:13" x14ac:dyDescent="0.25">
      <c r="A46" s="34">
        <v>40687</v>
      </c>
      <c r="B46" s="46">
        <v>149.80000000000001</v>
      </c>
      <c r="C46" s="46">
        <v>149.88</v>
      </c>
      <c r="D46" s="46">
        <v>148.77000000000001</v>
      </c>
      <c r="E46" s="46">
        <v>149.88</v>
      </c>
      <c r="F46" s="33">
        <v>2121100</v>
      </c>
      <c r="G46" s="46">
        <v>149.88</v>
      </c>
    </row>
    <row r="47" spans="1:13" x14ac:dyDescent="0.25">
      <c r="A47" s="34">
        <v>40679</v>
      </c>
      <c r="B47" s="46">
        <v>150.02000000000001</v>
      </c>
      <c r="C47" s="46">
        <v>150.62</v>
      </c>
      <c r="D47" s="46">
        <v>149.02000000000001</v>
      </c>
      <c r="E47" s="46">
        <v>149.66</v>
      </c>
      <c r="F47" s="33">
        <v>2060200</v>
      </c>
      <c r="G47" s="46">
        <v>149.66</v>
      </c>
    </row>
    <row r="48" spans="1:13" x14ac:dyDescent="0.25">
      <c r="A48" s="34">
        <v>40672</v>
      </c>
      <c r="B48" s="46">
        <v>149.18</v>
      </c>
      <c r="C48" s="46">
        <v>150.22</v>
      </c>
      <c r="D48" s="46">
        <v>147.94999999999999</v>
      </c>
      <c r="E48" s="46">
        <v>150.15</v>
      </c>
      <c r="F48" s="33">
        <v>1632100</v>
      </c>
      <c r="G48" s="46">
        <v>150.15</v>
      </c>
    </row>
    <row r="49" spans="1:7" x14ac:dyDescent="0.25">
      <c r="A49" s="34">
        <v>40665</v>
      </c>
      <c r="B49" s="46">
        <v>148.1</v>
      </c>
      <c r="C49" s="46">
        <v>150.01</v>
      </c>
      <c r="D49" s="46">
        <v>148.03</v>
      </c>
      <c r="E49" s="46">
        <v>148.77000000000001</v>
      </c>
      <c r="F49" s="33">
        <v>2075400</v>
      </c>
      <c r="G49" s="46">
        <v>148.77000000000001</v>
      </c>
    </row>
    <row r="50" spans="1:7" x14ac:dyDescent="0.25">
      <c r="A50" s="34">
        <v>40658</v>
      </c>
      <c r="B50" s="46">
        <v>147.59</v>
      </c>
      <c r="C50" s="46">
        <v>149.15</v>
      </c>
      <c r="D50" s="46">
        <v>147.28</v>
      </c>
      <c r="E50" s="46">
        <v>148.32</v>
      </c>
      <c r="F50" s="33">
        <v>1954300</v>
      </c>
      <c r="G50" s="46">
        <v>148.32</v>
      </c>
    </row>
    <row r="51" spans="1:7" x14ac:dyDescent="0.25">
      <c r="A51" s="34">
        <v>40651</v>
      </c>
      <c r="B51" s="46">
        <v>146.12</v>
      </c>
      <c r="C51" s="46">
        <v>147.44</v>
      </c>
      <c r="D51" s="46">
        <v>145.49</v>
      </c>
      <c r="E51" s="46">
        <v>147.28</v>
      </c>
      <c r="F51" s="33">
        <v>2059300</v>
      </c>
      <c r="G51" s="46">
        <v>147.28</v>
      </c>
    </row>
    <row r="52" spans="1:7" x14ac:dyDescent="0.25">
      <c r="A52" s="34">
        <v>40644</v>
      </c>
      <c r="B52" s="46">
        <v>147.5</v>
      </c>
      <c r="C52" s="46">
        <v>147.76</v>
      </c>
      <c r="D52" s="46">
        <v>145.88999999999999</v>
      </c>
      <c r="E52" s="46">
        <v>146.22999999999999</v>
      </c>
      <c r="F52" s="33">
        <v>2104300</v>
      </c>
      <c r="G52" s="46">
        <v>146.22999999999999</v>
      </c>
    </row>
    <row r="53" spans="1:7" x14ac:dyDescent="0.25">
      <c r="A53" s="34">
        <v>40637</v>
      </c>
      <c r="B53" s="46">
        <v>148.27000000000001</v>
      </c>
      <c r="C53" s="46">
        <v>148.69</v>
      </c>
      <c r="D53" s="46">
        <v>145.93</v>
      </c>
      <c r="E53" s="46">
        <v>147.76</v>
      </c>
      <c r="F53" s="33">
        <v>2023200</v>
      </c>
      <c r="G53" s="46">
        <v>147.76</v>
      </c>
    </row>
    <row r="54" spans="1:7" x14ac:dyDescent="0.25">
      <c r="A54" s="34">
        <v>40633</v>
      </c>
      <c r="B54" s="46">
        <v>148.6</v>
      </c>
      <c r="C54" s="46">
        <v>150.46</v>
      </c>
      <c r="D54" s="46">
        <v>147.74</v>
      </c>
      <c r="E54" s="46">
        <v>147.74</v>
      </c>
      <c r="F54" s="33">
        <v>5316200</v>
      </c>
      <c r="G54" s="46">
        <v>147.74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29" sqref="O29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413.66</v>
      </c>
      <c r="C2" s="46">
        <v>420.87</v>
      </c>
      <c r="D2" s="46">
        <v>398.12</v>
      </c>
      <c r="E2" s="46">
        <v>409.19</v>
      </c>
      <c r="F2" s="33">
        <v>12018700</v>
      </c>
      <c r="G2" s="46">
        <v>409.19</v>
      </c>
    </row>
    <row r="3" spans="1:7" x14ac:dyDescent="0.25">
      <c r="A3" s="34">
        <v>40987</v>
      </c>
      <c r="B3" s="46">
        <v>415.92</v>
      </c>
      <c r="C3" s="46">
        <v>421.81</v>
      </c>
      <c r="D3" s="46">
        <v>404.81</v>
      </c>
      <c r="E3" s="46">
        <v>412.52</v>
      </c>
      <c r="F3" s="33">
        <v>12181700</v>
      </c>
      <c r="G3" s="46">
        <v>412.52</v>
      </c>
    </row>
    <row r="4" spans="1:7" x14ac:dyDescent="0.25">
      <c r="A4" s="34">
        <v>40980</v>
      </c>
      <c r="B4" s="46">
        <v>433.67</v>
      </c>
      <c r="C4" s="46">
        <v>435.84</v>
      </c>
      <c r="D4" s="46">
        <v>411.67</v>
      </c>
      <c r="E4" s="46">
        <v>415.65</v>
      </c>
      <c r="F4" s="33">
        <v>17693800</v>
      </c>
      <c r="G4" s="46">
        <v>415.65</v>
      </c>
    </row>
    <row r="5" spans="1:7" x14ac:dyDescent="0.25">
      <c r="A5" s="34">
        <v>40973</v>
      </c>
      <c r="B5" s="46">
        <v>452.21</v>
      </c>
      <c r="C5" s="46">
        <v>452.21</v>
      </c>
      <c r="D5" s="46">
        <v>427.44</v>
      </c>
      <c r="E5" s="46">
        <v>437.25</v>
      </c>
      <c r="F5" s="33">
        <v>10671500</v>
      </c>
      <c r="G5" s="46">
        <v>437.25</v>
      </c>
    </row>
    <row r="6" spans="1:7" x14ac:dyDescent="0.25">
      <c r="A6" s="34">
        <v>40966</v>
      </c>
      <c r="B6" s="46">
        <v>465.98</v>
      </c>
      <c r="C6" s="46">
        <v>474.76</v>
      </c>
      <c r="D6" s="46">
        <v>449.28</v>
      </c>
      <c r="E6" s="46">
        <v>452.82</v>
      </c>
      <c r="F6" s="33">
        <v>10095200</v>
      </c>
      <c r="G6" s="46">
        <v>452.82</v>
      </c>
    </row>
    <row r="7" spans="1:7" x14ac:dyDescent="0.25">
      <c r="A7" s="34">
        <v>40960</v>
      </c>
      <c r="B7" s="46">
        <v>452.45</v>
      </c>
      <c r="C7" s="46">
        <v>474.12</v>
      </c>
      <c r="D7" s="46">
        <v>452.45</v>
      </c>
      <c r="E7" s="46">
        <v>466.46</v>
      </c>
      <c r="F7" s="33">
        <v>11037900</v>
      </c>
      <c r="G7" s="46">
        <v>466.46</v>
      </c>
    </row>
    <row r="8" spans="1:7" x14ac:dyDescent="0.25">
      <c r="A8" s="34">
        <v>40952</v>
      </c>
      <c r="B8" s="46">
        <v>460.34</v>
      </c>
      <c r="C8" s="46">
        <v>462.01</v>
      </c>
      <c r="D8" s="46">
        <v>440.97</v>
      </c>
      <c r="E8" s="46">
        <v>451.66</v>
      </c>
      <c r="F8" s="33">
        <v>10405100</v>
      </c>
      <c r="G8" s="46">
        <v>451.66</v>
      </c>
    </row>
    <row r="9" spans="1:7" x14ac:dyDescent="0.25">
      <c r="A9" s="34">
        <v>40945</v>
      </c>
      <c r="B9" s="46">
        <v>470.99</v>
      </c>
      <c r="C9" s="46">
        <v>475.65</v>
      </c>
      <c r="D9" s="46">
        <v>455.32</v>
      </c>
      <c r="E9" s="46">
        <v>459.08</v>
      </c>
      <c r="F9" s="33">
        <v>8620100</v>
      </c>
      <c r="G9" s="46">
        <v>459.08</v>
      </c>
    </row>
    <row r="10" spans="1:7" x14ac:dyDescent="0.25">
      <c r="A10" s="34">
        <v>40938</v>
      </c>
      <c r="B10" s="46">
        <v>475.54</v>
      </c>
      <c r="C10" s="46">
        <v>480.95</v>
      </c>
      <c r="D10" s="46">
        <v>466.03</v>
      </c>
      <c r="E10" s="46">
        <v>471.35</v>
      </c>
      <c r="F10" s="33">
        <v>10507500</v>
      </c>
      <c r="G10" s="46">
        <v>471.35</v>
      </c>
    </row>
    <row r="11" spans="1:7" x14ac:dyDescent="0.25">
      <c r="A11" s="34">
        <v>40931</v>
      </c>
      <c r="B11" s="46">
        <v>443.1</v>
      </c>
      <c r="C11" s="46">
        <v>479.11</v>
      </c>
      <c r="D11" s="46">
        <v>434.92</v>
      </c>
      <c r="E11" s="46">
        <v>475.86</v>
      </c>
      <c r="F11" s="33">
        <v>12517600</v>
      </c>
      <c r="G11" s="46">
        <v>475.86</v>
      </c>
    </row>
    <row r="12" spans="1:7" x14ac:dyDescent="0.25">
      <c r="A12" s="34">
        <v>40925</v>
      </c>
      <c r="B12" s="46">
        <v>452.56</v>
      </c>
      <c r="C12" s="46">
        <v>459.88</v>
      </c>
      <c r="D12" s="46">
        <v>440.68</v>
      </c>
      <c r="E12" s="46">
        <v>443.05</v>
      </c>
      <c r="F12" s="33">
        <v>12406900</v>
      </c>
      <c r="G12" s="46">
        <v>443.05</v>
      </c>
    </row>
    <row r="13" spans="1:7" x14ac:dyDescent="0.25">
      <c r="A13" s="34">
        <v>40917</v>
      </c>
      <c r="B13" s="46">
        <v>440.51</v>
      </c>
      <c r="C13" s="46">
        <v>460.28</v>
      </c>
      <c r="D13" s="46">
        <v>438.18</v>
      </c>
      <c r="E13" s="46">
        <v>451.74</v>
      </c>
      <c r="F13" s="33">
        <v>8629300</v>
      </c>
      <c r="G13" s="46">
        <v>451.74</v>
      </c>
    </row>
    <row r="14" spans="1:7" x14ac:dyDescent="0.25">
      <c r="A14" s="34">
        <v>40911</v>
      </c>
      <c r="B14" s="46">
        <v>426.5</v>
      </c>
      <c r="C14" s="46">
        <v>449.5</v>
      </c>
      <c r="D14" s="46">
        <v>426.49</v>
      </c>
      <c r="E14" s="46">
        <v>439.67</v>
      </c>
      <c r="F14" s="33">
        <v>8896500</v>
      </c>
      <c r="G14" s="46">
        <v>439.67</v>
      </c>
    </row>
    <row r="15" spans="1:7" x14ac:dyDescent="0.25">
      <c r="A15" s="34">
        <v>40904</v>
      </c>
      <c r="B15" s="46">
        <v>433.76</v>
      </c>
      <c r="C15" s="46">
        <v>434.79</v>
      </c>
      <c r="D15" s="46">
        <v>411.53</v>
      </c>
      <c r="E15" s="46">
        <v>425.47</v>
      </c>
      <c r="F15" s="33">
        <v>7517500</v>
      </c>
      <c r="G15" s="46">
        <v>425.47</v>
      </c>
    </row>
    <row r="16" spans="1:7" x14ac:dyDescent="0.25">
      <c r="A16" s="34">
        <v>40896</v>
      </c>
      <c r="B16" s="46">
        <v>431.42</v>
      </c>
      <c r="C16" s="46">
        <v>438.89</v>
      </c>
      <c r="D16" s="46">
        <v>420.86</v>
      </c>
      <c r="E16" s="46">
        <v>435.73</v>
      </c>
      <c r="F16" s="33">
        <v>9224900</v>
      </c>
      <c r="G16" s="46">
        <v>435.73</v>
      </c>
    </row>
    <row r="17" spans="1:15" x14ac:dyDescent="0.25">
      <c r="A17" s="34">
        <v>40889</v>
      </c>
      <c r="B17" s="46">
        <v>468.12</v>
      </c>
      <c r="C17" s="46">
        <v>468.12</v>
      </c>
      <c r="D17" s="46">
        <v>424.88</v>
      </c>
      <c r="E17" s="46">
        <v>431.01</v>
      </c>
      <c r="F17" s="33">
        <v>16273600</v>
      </c>
      <c r="G17" s="46">
        <v>431.01</v>
      </c>
    </row>
    <row r="18" spans="1:15" x14ac:dyDescent="0.25">
      <c r="A18" s="34">
        <v>40882</v>
      </c>
      <c r="B18" s="46">
        <v>472.77</v>
      </c>
      <c r="C18" s="46">
        <v>484.21</v>
      </c>
      <c r="D18" s="46">
        <v>462.82</v>
      </c>
      <c r="E18" s="46">
        <v>469.13</v>
      </c>
      <c r="F18" s="33">
        <v>9491500</v>
      </c>
      <c r="G18" s="46">
        <v>469.13</v>
      </c>
    </row>
    <row r="19" spans="1:15" x14ac:dyDescent="0.25">
      <c r="A19" s="34">
        <v>40875</v>
      </c>
      <c r="B19" s="46">
        <v>438.01</v>
      </c>
      <c r="C19" s="46">
        <v>490.8</v>
      </c>
      <c r="D19" s="46">
        <v>438</v>
      </c>
      <c r="E19" s="46">
        <v>472.77</v>
      </c>
      <c r="F19" s="33">
        <v>11721300</v>
      </c>
      <c r="G19" s="46">
        <v>472.77</v>
      </c>
    </row>
    <row r="20" spans="1:15" x14ac:dyDescent="0.25">
      <c r="A20" s="34">
        <v>40868</v>
      </c>
      <c r="B20" s="46">
        <v>458.22</v>
      </c>
      <c r="C20" s="46">
        <v>461</v>
      </c>
      <c r="D20" s="46">
        <v>437.94</v>
      </c>
      <c r="E20" s="46">
        <v>438.03</v>
      </c>
      <c r="F20" s="33">
        <v>9408000</v>
      </c>
      <c r="G20" s="46">
        <v>438.03</v>
      </c>
    </row>
    <row r="21" spans="1:15" x14ac:dyDescent="0.25">
      <c r="A21" s="34">
        <v>40861</v>
      </c>
      <c r="B21" s="46">
        <v>494.95</v>
      </c>
      <c r="C21" s="46">
        <v>496.27</v>
      </c>
      <c r="D21" s="46">
        <v>456.97</v>
      </c>
      <c r="E21" s="46">
        <v>459.2</v>
      </c>
      <c r="F21" s="33">
        <v>10135400</v>
      </c>
      <c r="G21" s="46">
        <v>459.2</v>
      </c>
    </row>
    <row r="22" spans="1:15" x14ac:dyDescent="0.25">
      <c r="A22" s="34">
        <v>40854</v>
      </c>
      <c r="B22" s="46">
        <v>487.17</v>
      </c>
      <c r="C22" s="46">
        <v>505.28</v>
      </c>
      <c r="D22" s="46">
        <v>473.08</v>
      </c>
      <c r="E22" s="46">
        <v>496.51</v>
      </c>
      <c r="F22" s="33">
        <v>12304800</v>
      </c>
      <c r="G22" s="46">
        <v>496.51</v>
      </c>
    </row>
    <row r="23" spans="1:15" x14ac:dyDescent="0.25">
      <c r="A23" s="34">
        <v>40847</v>
      </c>
      <c r="B23" s="46">
        <v>483.13</v>
      </c>
      <c r="C23" s="46">
        <v>487.93</v>
      </c>
      <c r="D23" s="46">
        <v>445.65</v>
      </c>
      <c r="E23" s="46">
        <v>486.6</v>
      </c>
      <c r="F23" s="33">
        <v>13721900</v>
      </c>
      <c r="G23" s="46">
        <v>486.6</v>
      </c>
    </row>
    <row r="24" spans="1:15" x14ac:dyDescent="0.25">
      <c r="A24" s="34">
        <v>40840</v>
      </c>
      <c r="B24" s="46">
        <v>429.45</v>
      </c>
      <c r="C24" s="46">
        <v>486.21</v>
      </c>
      <c r="D24" s="46">
        <v>429.45</v>
      </c>
      <c r="E24" s="46">
        <v>483.76</v>
      </c>
      <c r="F24" s="33">
        <v>15369100</v>
      </c>
      <c r="G24" s="46">
        <v>483.76</v>
      </c>
    </row>
    <row r="25" spans="1:15" x14ac:dyDescent="0.25">
      <c r="A25" s="34">
        <v>40833</v>
      </c>
      <c r="B25" s="46">
        <v>455.64</v>
      </c>
      <c r="C25" s="46">
        <v>455.64</v>
      </c>
      <c r="D25" s="46">
        <v>411.59</v>
      </c>
      <c r="E25" s="46">
        <v>428.55</v>
      </c>
      <c r="F25" s="33">
        <v>14358200</v>
      </c>
      <c r="G25" s="46">
        <v>428.55</v>
      </c>
    </row>
    <row r="26" spans="1:15" x14ac:dyDescent="0.25">
      <c r="A26" s="34">
        <v>40826</v>
      </c>
      <c r="B26" s="46">
        <v>434.1</v>
      </c>
      <c r="C26" s="46">
        <v>456.39</v>
      </c>
      <c r="D26" s="46">
        <v>434.1</v>
      </c>
      <c r="E26" s="46">
        <v>456.36</v>
      </c>
      <c r="F26" s="33">
        <v>11549100</v>
      </c>
      <c r="G26" s="46">
        <v>456.36</v>
      </c>
    </row>
    <row r="27" spans="1:15" x14ac:dyDescent="0.25">
      <c r="A27" s="34">
        <v>40819</v>
      </c>
      <c r="B27" s="46">
        <v>427.14</v>
      </c>
      <c r="C27" s="46">
        <v>446.86</v>
      </c>
      <c r="D27" s="46">
        <v>398.67</v>
      </c>
      <c r="E27" s="46">
        <v>433.13</v>
      </c>
      <c r="F27" s="33">
        <v>18530000</v>
      </c>
      <c r="G27" s="46">
        <v>433.13</v>
      </c>
    </row>
    <row r="28" spans="1:15" ht="15.75" thickBot="1" x14ac:dyDescent="0.3">
      <c r="A28" s="34">
        <v>40812</v>
      </c>
      <c r="B28" s="46">
        <v>433.22</v>
      </c>
      <c r="C28" s="46">
        <v>458.93</v>
      </c>
      <c r="D28" s="46">
        <v>419.51</v>
      </c>
      <c r="E28" s="46">
        <v>426.29</v>
      </c>
      <c r="F28" s="33">
        <v>17446400</v>
      </c>
      <c r="G28" s="46">
        <v>426.29</v>
      </c>
    </row>
    <row r="29" spans="1:15" x14ac:dyDescent="0.25">
      <c r="A29" s="34">
        <v>40805</v>
      </c>
      <c r="B29" s="46">
        <v>495.99</v>
      </c>
      <c r="C29" s="46">
        <v>508.26</v>
      </c>
      <c r="D29" s="46">
        <v>425.28</v>
      </c>
      <c r="E29" s="46">
        <v>433.72</v>
      </c>
      <c r="F29" s="33">
        <v>19631700</v>
      </c>
      <c r="G29" s="46">
        <v>433.72</v>
      </c>
      <c r="K29" s="30" t="s">
        <v>26</v>
      </c>
      <c r="L29" s="39"/>
      <c r="M29" s="31"/>
      <c r="O29" s="38" t="s">
        <v>93</v>
      </c>
    </row>
    <row r="30" spans="1:15" x14ac:dyDescent="0.25">
      <c r="A30" s="34">
        <v>40798</v>
      </c>
      <c r="B30" s="46">
        <v>506.19</v>
      </c>
      <c r="C30" s="46">
        <v>506.19</v>
      </c>
      <c r="D30" s="46">
        <v>480.25</v>
      </c>
      <c r="E30" s="46">
        <v>495.78</v>
      </c>
      <c r="F30" s="33">
        <v>15806000</v>
      </c>
      <c r="G30" s="46">
        <v>495.78</v>
      </c>
      <c r="K30" s="24" t="s">
        <v>0</v>
      </c>
      <c r="L30" s="25"/>
      <c r="M30" s="43">
        <f>G54</f>
        <v>494.69</v>
      </c>
    </row>
    <row r="31" spans="1:15" x14ac:dyDescent="0.25">
      <c r="A31" s="34">
        <v>40792</v>
      </c>
      <c r="B31" s="46">
        <v>505.59</v>
      </c>
      <c r="C31" s="46">
        <v>519.5</v>
      </c>
      <c r="D31" s="46">
        <v>495.16</v>
      </c>
      <c r="E31" s="46">
        <v>506.87</v>
      </c>
      <c r="F31" s="33">
        <v>15201900</v>
      </c>
      <c r="G31" s="46">
        <v>506.87</v>
      </c>
      <c r="K31" s="24" t="s">
        <v>1</v>
      </c>
      <c r="L31" s="25"/>
      <c r="M31" s="26">
        <f>G2</f>
        <v>409.19</v>
      </c>
    </row>
    <row r="32" spans="1:15" ht="15.75" thickBot="1" x14ac:dyDescent="0.3">
      <c r="A32" s="34">
        <v>40784</v>
      </c>
      <c r="B32" s="46">
        <v>490.3</v>
      </c>
      <c r="C32" s="46">
        <v>508.96</v>
      </c>
      <c r="D32" s="46">
        <v>481.21</v>
      </c>
      <c r="E32" s="46">
        <v>504.96</v>
      </c>
      <c r="F32" s="33">
        <v>13154200</v>
      </c>
      <c r="G32" s="46">
        <v>504.96</v>
      </c>
      <c r="K32" s="24"/>
      <c r="L32" s="25"/>
      <c r="M32" s="26"/>
    </row>
    <row r="33" spans="1:13" ht="15.75" thickBot="1" x14ac:dyDescent="0.3">
      <c r="A33" s="34">
        <v>40777</v>
      </c>
      <c r="B33" s="46">
        <v>479.88</v>
      </c>
      <c r="C33" s="46">
        <v>496.78</v>
      </c>
      <c r="D33" s="46">
        <v>462.34</v>
      </c>
      <c r="E33" s="46">
        <v>478.6</v>
      </c>
      <c r="F33" s="33">
        <v>18153900</v>
      </c>
      <c r="G33" s="46">
        <v>478.6</v>
      </c>
      <c r="K33" s="36">
        <f>M31-M30</f>
        <v>-85.5</v>
      </c>
      <c r="L33" s="18"/>
      <c r="M33" s="35">
        <f>K33/M30</f>
        <v>-0.17283551314964929</v>
      </c>
    </row>
    <row r="34" spans="1:13" x14ac:dyDescent="0.25">
      <c r="A34" s="34">
        <v>40770</v>
      </c>
      <c r="B34" s="46">
        <v>473.18</v>
      </c>
      <c r="C34" s="46">
        <v>491.11</v>
      </c>
      <c r="D34" s="46">
        <v>467.25</v>
      </c>
      <c r="E34" s="46">
        <v>478.99</v>
      </c>
      <c r="F34" s="33">
        <v>15195300</v>
      </c>
      <c r="G34" s="46">
        <v>478.99</v>
      </c>
    </row>
    <row r="35" spans="1:13" x14ac:dyDescent="0.25">
      <c r="A35" s="34">
        <v>40763</v>
      </c>
      <c r="B35" s="46">
        <v>449.03</v>
      </c>
      <c r="C35" s="46">
        <v>482.04</v>
      </c>
      <c r="D35" s="46">
        <v>437.76</v>
      </c>
      <c r="E35" s="46">
        <v>473.09</v>
      </c>
      <c r="F35" s="33">
        <v>25183200</v>
      </c>
      <c r="G35" s="46">
        <v>473.09</v>
      </c>
    </row>
    <row r="36" spans="1:13" x14ac:dyDescent="0.25">
      <c r="A36" s="34">
        <v>40756</v>
      </c>
      <c r="B36" s="46">
        <v>470.98</v>
      </c>
      <c r="C36" s="46">
        <v>482.31</v>
      </c>
      <c r="D36" s="46">
        <v>436.1</v>
      </c>
      <c r="E36" s="46">
        <v>448.44</v>
      </c>
      <c r="F36" s="33">
        <v>19262700</v>
      </c>
      <c r="G36" s="46">
        <v>448.44</v>
      </c>
    </row>
    <row r="37" spans="1:13" x14ac:dyDescent="0.25">
      <c r="A37" s="34">
        <v>40749</v>
      </c>
      <c r="B37" s="46">
        <v>503.25</v>
      </c>
      <c r="C37" s="46">
        <v>507.78</v>
      </c>
      <c r="D37" s="46">
        <v>470.12</v>
      </c>
      <c r="E37" s="46">
        <v>471</v>
      </c>
      <c r="F37" s="33">
        <v>13492700</v>
      </c>
      <c r="G37" s="46">
        <v>471</v>
      </c>
    </row>
    <row r="38" spans="1:13" x14ac:dyDescent="0.25">
      <c r="A38" s="34">
        <v>40742</v>
      </c>
      <c r="B38" s="46">
        <v>495.79</v>
      </c>
      <c r="C38" s="46">
        <v>504.53</v>
      </c>
      <c r="D38" s="46">
        <v>492.86</v>
      </c>
      <c r="E38" s="46">
        <v>502.43</v>
      </c>
      <c r="F38" s="33">
        <v>12492600</v>
      </c>
      <c r="G38" s="46">
        <v>502.43</v>
      </c>
    </row>
    <row r="39" spans="1:13" x14ac:dyDescent="0.25">
      <c r="A39" s="34">
        <v>40735</v>
      </c>
      <c r="B39" s="46">
        <v>473.19</v>
      </c>
      <c r="C39" s="46">
        <v>499.55</v>
      </c>
      <c r="D39" s="46">
        <v>466.77</v>
      </c>
      <c r="E39" s="46">
        <v>495.15</v>
      </c>
      <c r="F39" s="33">
        <v>16020400</v>
      </c>
      <c r="G39" s="46">
        <v>495.15</v>
      </c>
    </row>
    <row r="40" spans="1:13" x14ac:dyDescent="0.25">
      <c r="A40" s="34">
        <v>40729</v>
      </c>
      <c r="B40" s="46">
        <v>463.68</v>
      </c>
      <c r="C40" s="46">
        <v>482.39</v>
      </c>
      <c r="D40" s="46">
        <v>463.68</v>
      </c>
      <c r="E40" s="46">
        <v>475.88</v>
      </c>
      <c r="F40" s="33">
        <v>12506500</v>
      </c>
      <c r="G40" s="46">
        <v>475.88</v>
      </c>
    </row>
    <row r="41" spans="1:13" x14ac:dyDescent="0.25">
      <c r="A41" s="34">
        <v>40721</v>
      </c>
      <c r="B41" s="46">
        <v>440.43</v>
      </c>
      <c r="C41" s="46">
        <v>465.76</v>
      </c>
      <c r="D41" s="46">
        <v>436.18</v>
      </c>
      <c r="E41" s="46">
        <v>460.35</v>
      </c>
      <c r="F41" s="33">
        <v>12448600</v>
      </c>
      <c r="G41" s="46">
        <v>460.35</v>
      </c>
    </row>
    <row r="42" spans="1:13" x14ac:dyDescent="0.25">
      <c r="A42" s="34">
        <v>40714</v>
      </c>
      <c r="B42" s="46">
        <v>440.05</v>
      </c>
      <c r="C42" s="46">
        <v>464.1</v>
      </c>
      <c r="D42" s="46">
        <v>439.05</v>
      </c>
      <c r="E42" s="46">
        <v>442.1</v>
      </c>
      <c r="F42" s="33">
        <v>15085700</v>
      </c>
      <c r="G42" s="46">
        <v>442.1</v>
      </c>
    </row>
    <row r="43" spans="1:13" x14ac:dyDescent="0.25">
      <c r="A43" s="34">
        <v>40707</v>
      </c>
      <c r="B43" s="46">
        <v>446</v>
      </c>
      <c r="C43" s="46">
        <v>454.16</v>
      </c>
      <c r="D43" s="46">
        <v>433.1</v>
      </c>
      <c r="E43" s="46">
        <v>439.8</v>
      </c>
      <c r="F43" s="33">
        <v>16676500</v>
      </c>
      <c r="G43" s="46">
        <v>439.8</v>
      </c>
    </row>
    <row r="44" spans="1:13" x14ac:dyDescent="0.25">
      <c r="A44" s="34">
        <v>40700</v>
      </c>
      <c r="B44" s="46">
        <v>468.43</v>
      </c>
      <c r="C44" s="46">
        <v>470.21</v>
      </c>
      <c r="D44" s="46">
        <v>443.98</v>
      </c>
      <c r="E44" s="46">
        <v>446.74</v>
      </c>
      <c r="F44" s="33">
        <v>15429100</v>
      </c>
      <c r="G44" s="46">
        <v>446.74</v>
      </c>
    </row>
    <row r="45" spans="1:13" x14ac:dyDescent="0.25">
      <c r="A45" s="34">
        <v>40694</v>
      </c>
      <c r="B45" s="46">
        <v>479.72</v>
      </c>
      <c r="C45" s="46">
        <v>485.26</v>
      </c>
      <c r="D45" s="46">
        <v>461.57</v>
      </c>
      <c r="E45" s="46">
        <v>468.24</v>
      </c>
      <c r="F45" s="33">
        <v>15651000</v>
      </c>
      <c r="G45" s="46">
        <v>468.24</v>
      </c>
    </row>
    <row r="46" spans="1:13" x14ac:dyDescent="0.25">
      <c r="A46" s="34">
        <v>40686</v>
      </c>
      <c r="B46" s="46">
        <v>460.45</v>
      </c>
      <c r="C46" s="46">
        <v>481.37</v>
      </c>
      <c r="D46" s="46">
        <v>452.68</v>
      </c>
      <c r="E46" s="46">
        <v>479.3</v>
      </c>
      <c r="F46" s="33">
        <v>14148400</v>
      </c>
      <c r="G46" s="46">
        <v>479.3</v>
      </c>
    </row>
    <row r="47" spans="1:13" x14ac:dyDescent="0.25">
      <c r="A47" s="34">
        <v>40679</v>
      </c>
      <c r="B47" s="46">
        <v>451.76</v>
      </c>
      <c r="C47" s="46">
        <v>466.01</v>
      </c>
      <c r="D47" s="46">
        <v>445.89</v>
      </c>
      <c r="E47" s="46">
        <v>460.51</v>
      </c>
      <c r="F47" s="33">
        <v>16923000</v>
      </c>
      <c r="G47" s="46">
        <v>460.51</v>
      </c>
    </row>
    <row r="48" spans="1:13" x14ac:dyDescent="0.25">
      <c r="A48" s="34">
        <v>40672</v>
      </c>
      <c r="B48" s="46">
        <v>467.23</v>
      </c>
      <c r="C48" s="46">
        <v>478.83</v>
      </c>
      <c r="D48" s="46">
        <v>445.72</v>
      </c>
      <c r="E48" s="46">
        <v>451.74</v>
      </c>
      <c r="F48" s="33">
        <v>16651200</v>
      </c>
      <c r="G48" s="46">
        <v>451.74</v>
      </c>
    </row>
    <row r="49" spans="1:7" x14ac:dyDescent="0.25">
      <c r="A49" s="34">
        <v>40665</v>
      </c>
      <c r="B49" s="46">
        <v>515.04999999999995</v>
      </c>
      <c r="C49" s="46">
        <v>515.04999999999995</v>
      </c>
      <c r="D49" s="46">
        <v>461.35</v>
      </c>
      <c r="E49" s="46">
        <v>467.08</v>
      </c>
      <c r="F49" s="33">
        <v>19663400</v>
      </c>
      <c r="G49" s="46">
        <v>467.08</v>
      </c>
    </row>
    <row r="50" spans="1:7" x14ac:dyDescent="0.25">
      <c r="A50" s="34">
        <v>40658</v>
      </c>
      <c r="B50" s="46">
        <v>523.28</v>
      </c>
      <c r="C50" s="46">
        <v>525.05999999999995</v>
      </c>
      <c r="D50" s="46">
        <v>498.83</v>
      </c>
      <c r="E50" s="46">
        <v>515.17999999999995</v>
      </c>
      <c r="F50" s="33">
        <v>16028500</v>
      </c>
      <c r="G50" s="46">
        <v>515.17999999999995</v>
      </c>
    </row>
    <row r="51" spans="1:7" x14ac:dyDescent="0.25">
      <c r="A51" s="34">
        <v>40651</v>
      </c>
      <c r="B51" s="46">
        <v>504.19</v>
      </c>
      <c r="C51" s="46">
        <v>524.24</v>
      </c>
      <c r="D51" s="46">
        <v>491.42</v>
      </c>
      <c r="E51" s="46">
        <v>523.19000000000005</v>
      </c>
      <c r="F51" s="33">
        <v>15943100</v>
      </c>
      <c r="G51" s="46">
        <v>523.19000000000005</v>
      </c>
    </row>
    <row r="52" spans="1:7" x14ac:dyDescent="0.25">
      <c r="A52" s="34">
        <v>40644</v>
      </c>
      <c r="B52" s="46">
        <v>524.55999999999995</v>
      </c>
      <c r="C52" s="46">
        <v>524.74</v>
      </c>
      <c r="D52" s="46">
        <v>496.87</v>
      </c>
      <c r="E52" s="46">
        <v>503.87</v>
      </c>
      <c r="F52" s="33">
        <v>16170000</v>
      </c>
      <c r="G52" s="46">
        <v>503.87</v>
      </c>
    </row>
    <row r="53" spans="1:7" x14ac:dyDescent="0.25">
      <c r="A53" s="34">
        <v>40637</v>
      </c>
      <c r="B53" s="46">
        <v>494.71</v>
      </c>
      <c r="C53" s="46">
        <v>527.72</v>
      </c>
      <c r="D53" s="46">
        <v>494.71</v>
      </c>
      <c r="E53" s="46">
        <v>524.41</v>
      </c>
      <c r="F53" s="33">
        <v>14976200</v>
      </c>
      <c r="G53" s="46">
        <v>524.41</v>
      </c>
    </row>
    <row r="54" spans="1:7" x14ac:dyDescent="0.25">
      <c r="A54" s="34">
        <v>40633</v>
      </c>
      <c r="B54" s="46">
        <v>492.47</v>
      </c>
      <c r="C54" s="46">
        <v>500.41</v>
      </c>
      <c r="D54" s="46">
        <v>491.73</v>
      </c>
      <c r="E54" s="46">
        <v>494.69</v>
      </c>
      <c r="F54" s="33">
        <v>13080500</v>
      </c>
      <c r="G54" s="46">
        <v>494.69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28" sqref="O28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17.940000000000001</v>
      </c>
      <c r="C2" s="46">
        <v>17.98</v>
      </c>
      <c r="D2" s="46">
        <v>17.899999999999999</v>
      </c>
      <c r="E2" s="46">
        <v>17.899999999999999</v>
      </c>
      <c r="F2" s="33">
        <v>322600</v>
      </c>
      <c r="G2" s="46">
        <v>17.71</v>
      </c>
    </row>
    <row r="3" spans="1:7" x14ac:dyDescent="0.25">
      <c r="A3" s="34">
        <v>40987</v>
      </c>
      <c r="B3" s="46">
        <v>17.91</v>
      </c>
      <c r="C3" s="46">
        <v>17.940000000000001</v>
      </c>
      <c r="D3" s="46">
        <v>17.850000000000001</v>
      </c>
      <c r="E3" s="46">
        <v>17.920000000000002</v>
      </c>
      <c r="F3" s="33">
        <v>234400</v>
      </c>
      <c r="G3" s="46">
        <v>17.73</v>
      </c>
    </row>
    <row r="4" spans="1:7" x14ac:dyDescent="0.25">
      <c r="A4" s="34">
        <v>40980</v>
      </c>
      <c r="B4" s="46">
        <v>17.920000000000002</v>
      </c>
      <c r="C4" s="46">
        <v>18.059999999999999</v>
      </c>
      <c r="D4" s="46">
        <v>17.850000000000001</v>
      </c>
      <c r="E4" s="46">
        <v>17.920000000000002</v>
      </c>
      <c r="F4" s="33">
        <v>371400</v>
      </c>
      <c r="G4" s="46">
        <v>17.73</v>
      </c>
    </row>
    <row r="5" spans="1:7" x14ac:dyDescent="0.25">
      <c r="A5" s="34">
        <v>40973</v>
      </c>
      <c r="B5" s="46">
        <v>17.91</v>
      </c>
      <c r="C5" s="46">
        <v>17.940000000000001</v>
      </c>
      <c r="D5" s="46">
        <v>17.690000000000001</v>
      </c>
      <c r="E5" s="46">
        <v>17.91</v>
      </c>
      <c r="F5" s="33">
        <v>327700</v>
      </c>
      <c r="G5" s="46">
        <v>17.62</v>
      </c>
    </row>
    <row r="6" spans="1:7" x14ac:dyDescent="0.25">
      <c r="A6" s="34">
        <v>40966</v>
      </c>
      <c r="B6" s="46">
        <v>17.72</v>
      </c>
      <c r="C6" s="46">
        <v>17.93</v>
      </c>
      <c r="D6" s="46">
        <v>17.72</v>
      </c>
      <c r="E6" s="46">
        <v>17.93</v>
      </c>
      <c r="F6" s="33">
        <v>441900</v>
      </c>
      <c r="G6" s="46">
        <v>17.64</v>
      </c>
    </row>
    <row r="7" spans="1:7" x14ac:dyDescent="0.25">
      <c r="A7" s="34">
        <v>40960</v>
      </c>
      <c r="B7" s="46">
        <v>17.670000000000002</v>
      </c>
      <c r="C7" s="46">
        <v>17.75</v>
      </c>
      <c r="D7" s="46">
        <v>17.61</v>
      </c>
      <c r="E7" s="46">
        <v>17.75</v>
      </c>
      <c r="F7" s="33">
        <v>305600</v>
      </c>
      <c r="G7" s="46">
        <v>17.47</v>
      </c>
    </row>
    <row r="8" spans="1:7" x14ac:dyDescent="0.25">
      <c r="A8" s="34">
        <v>40952</v>
      </c>
      <c r="B8" s="46">
        <v>17.62</v>
      </c>
      <c r="C8" s="46">
        <v>17.64</v>
      </c>
      <c r="D8" s="46">
        <v>17.46</v>
      </c>
      <c r="E8" s="46">
        <v>17.63</v>
      </c>
      <c r="F8" s="33">
        <v>446000</v>
      </c>
      <c r="G8" s="46">
        <v>17.350000000000001</v>
      </c>
    </row>
    <row r="9" spans="1:7" x14ac:dyDescent="0.25">
      <c r="A9" s="34">
        <v>40945</v>
      </c>
      <c r="B9" s="46">
        <v>17.559999999999999</v>
      </c>
      <c r="C9" s="46">
        <v>17.670000000000002</v>
      </c>
      <c r="D9" s="46">
        <v>17.5</v>
      </c>
      <c r="E9" s="46">
        <v>17.5</v>
      </c>
      <c r="F9" s="33">
        <v>303300</v>
      </c>
      <c r="G9" s="46">
        <v>17.13</v>
      </c>
    </row>
    <row r="10" spans="1:7" x14ac:dyDescent="0.25">
      <c r="A10" s="34">
        <v>40938</v>
      </c>
      <c r="B10" s="46">
        <v>17.3</v>
      </c>
      <c r="C10" s="46">
        <v>17.55</v>
      </c>
      <c r="D10" s="46">
        <v>17.27</v>
      </c>
      <c r="E10" s="46">
        <v>17.54</v>
      </c>
      <c r="F10" s="33">
        <v>386500</v>
      </c>
      <c r="G10" s="46">
        <v>17.170000000000002</v>
      </c>
    </row>
    <row r="11" spans="1:7" x14ac:dyDescent="0.25">
      <c r="A11" s="34">
        <v>40931</v>
      </c>
      <c r="B11" s="46">
        <v>17.12</v>
      </c>
      <c r="C11" s="46">
        <v>17.34</v>
      </c>
      <c r="D11" s="46">
        <v>16.98</v>
      </c>
      <c r="E11" s="46">
        <v>17.309999999999999</v>
      </c>
      <c r="F11" s="33">
        <v>311800</v>
      </c>
      <c r="G11" s="46">
        <v>16.940000000000001</v>
      </c>
    </row>
    <row r="12" spans="1:7" x14ac:dyDescent="0.25">
      <c r="A12" s="34">
        <v>40925</v>
      </c>
      <c r="B12" s="46">
        <v>16.91</v>
      </c>
      <c r="C12" s="46">
        <v>17.18</v>
      </c>
      <c r="D12" s="46">
        <v>16.91</v>
      </c>
      <c r="E12" s="46">
        <v>17.12</v>
      </c>
      <c r="F12" s="33">
        <v>371500</v>
      </c>
      <c r="G12" s="46">
        <v>16.75</v>
      </c>
    </row>
    <row r="13" spans="1:7" x14ac:dyDescent="0.25">
      <c r="A13" s="34">
        <v>40917</v>
      </c>
      <c r="B13" s="46">
        <v>16.82</v>
      </c>
      <c r="C13" s="46">
        <v>17.03</v>
      </c>
      <c r="D13" s="46">
        <v>16.79</v>
      </c>
      <c r="E13" s="46">
        <v>16.87</v>
      </c>
      <c r="F13" s="33">
        <v>392000</v>
      </c>
      <c r="G13" s="46">
        <v>16.510000000000002</v>
      </c>
    </row>
    <row r="14" spans="1:7" x14ac:dyDescent="0.25">
      <c r="A14" s="34">
        <v>40911</v>
      </c>
      <c r="B14" s="46">
        <v>16.25</v>
      </c>
      <c r="C14" s="46">
        <v>16.82</v>
      </c>
      <c r="D14" s="46">
        <v>16.16</v>
      </c>
      <c r="E14" s="46">
        <v>16.78</v>
      </c>
      <c r="F14" s="33">
        <v>542800</v>
      </c>
      <c r="G14" s="46">
        <v>16.329999999999998</v>
      </c>
    </row>
    <row r="15" spans="1:7" x14ac:dyDescent="0.25">
      <c r="A15" s="34">
        <v>40904</v>
      </c>
      <c r="B15" s="46">
        <v>16.13</v>
      </c>
      <c r="C15" s="46">
        <v>16.23</v>
      </c>
      <c r="D15" s="46">
        <v>16</v>
      </c>
      <c r="E15" s="46">
        <v>16.12</v>
      </c>
      <c r="F15" s="33">
        <v>442000</v>
      </c>
      <c r="G15" s="46">
        <v>15.68</v>
      </c>
    </row>
    <row r="16" spans="1:7" x14ac:dyDescent="0.25">
      <c r="A16" s="34">
        <v>40896</v>
      </c>
      <c r="B16" s="46">
        <v>16.190000000000001</v>
      </c>
      <c r="C16" s="46">
        <v>16.309999999999999</v>
      </c>
      <c r="D16" s="46">
        <v>15.97</v>
      </c>
      <c r="E16" s="46">
        <v>16.2</v>
      </c>
      <c r="F16" s="33">
        <v>514800</v>
      </c>
      <c r="G16" s="46">
        <v>15.76</v>
      </c>
    </row>
    <row r="17" spans="1:15" x14ac:dyDescent="0.25">
      <c r="A17" s="34">
        <v>40889</v>
      </c>
      <c r="B17" s="46">
        <v>16.27</v>
      </c>
      <c r="C17" s="46">
        <v>16.54</v>
      </c>
      <c r="D17" s="46">
        <v>16.11</v>
      </c>
      <c r="E17" s="46">
        <v>16.13</v>
      </c>
      <c r="F17" s="33">
        <v>416900</v>
      </c>
      <c r="G17" s="46">
        <v>15.69</v>
      </c>
    </row>
    <row r="18" spans="1:15" x14ac:dyDescent="0.25">
      <c r="A18" s="34">
        <v>40882</v>
      </c>
      <c r="B18" s="46">
        <v>16.38</v>
      </c>
      <c r="C18" s="46">
        <v>16.54</v>
      </c>
      <c r="D18" s="46">
        <v>16.260000000000002</v>
      </c>
      <c r="E18" s="46">
        <v>16.47</v>
      </c>
      <c r="F18" s="33">
        <v>228400</v>
      </c>
      <c r="G18" s="46">
        <v>15.87</v>
      </c>
    </row>
    <row r="19" spans="1:15" x14ac:dyDescent="0.25">
      <c r="A19" s="34">
        <v>40875</v>
      </c>
      <c r="B19" s="46">
        <v>16.350000000000001</v>
      </c>
      <c r="C19" s="46">
        <v>16.420000000000002</v>
      </c>
      <c r="D19" s="46">
        <v>16.05</v>
      </c>
      <c r="E19" s="46">
        <v>16.25</v>
      </c>
      <c r="F19" s="33">
        <v>388700</v>
      </c>
      <c r="G19" s="46">
        <v>15.66</v>
      </c>
    </row>
    <row r="20" spans="1:15" x14ac:dyDescent="0.25">
      <c r="A20" s="34">
        <v>40868</v>
      </c>
      <c r="B20" s="46">
        <v>16.41</v>
      </c>
      <c r="C20" s="46">
        <v>16.41</v>
      </c>
      <c r="D20" s="46">
        <v>15.98</v>
      </c>
      <c r="E20" s="46">
        <v>16.07</v>
      </c>
      <c r="F20" s="33">
        <v>301600</v>
      </c>
      <c r="G20" s="46">
        <v>15.49</v>
      </c>
    </row>
    <row r="21" spans="1:15" x14ac:dyDescent="0.25">
      <c r="A21" s="34">
        <v>40861</v>
      </c>
      <c r="B21" s="46">
        <v>16.82</v>
      </c>
      <c r="C21" s="46">
        <v>16.88</v>
      </c>
      <c r="D21" s="46">
        <v>16.43</v>
      </c>
      <c r="E21" s="46">
        <v>16.5</v>
      </c>
      <c r="F21" s="33">
        <v>226800</v>
      </c>
      <c r="G21" s="46">
        <v>15.9</v>
      </c>
    </row>
    <row r="22" spans="1:15" x14ac:dyDescent="0.25">
      <c r="A22" s="34">
        <v>40854</v>
      </c>
      <c r="B22" s="46">
        <v>16.93</v>
      </c>
      <c r="C22" s="46">
        <v>17.010000000000002</v>
      </c>
      <c r="D22" s="46">
        <v>16.600000000000001</v>
      </c>
      <c r="E22" s="46">
        <v>16.829999999999998</v>
      </c>
      <c r="F22" s="33">
        <v>279100</v>
      </c>
      <c r="G22" s="46">
        <v>16.13</v>
      </c>
    </row>
    <row r="23" spans="1:15" x14ac:dyDescent="0.25">
      <c r="A23" s="34">
        <v>40847</v>
      </c>
      <c r="B23" s="46">
        <v>17.16</v>
      </c>
      <c r="C23" s="46">
        <v>17.16</v>
      </c>
      <c r="D23" s="46">
        <v>16.59</v>
      </c>
      <c r="E23" s="46">
        <v>16.91</v>
      </c>
      <c r="F23" s="33">
        <v>301500</v>
      </c>
      <c r="G23" s="46">
        <v>16.21</v>
      </c>
    </row>
    <row r="24" spans="1:15" x14ac:dyDescent="0.25">
      <c r="A24" s="34">
        <v>40840</v>
      </c>
      <c r="B24" s="46">
        <v>16.55</v>
      </c>
      <c r="C24" s="46">
        <v>17.2</v>
      </c>
      <c r="D24" s="46">
        <v>16.55</v>
      </c>
      <c r="E24" s="46">
        <v>17.190000000000001</v>
      </c>
      <c r="F24" s="33">
        <v>317000</v>
      </c>
      <c r="G24" s="46">
        <v>16.47</v>
      </c>
    </row>
    <row r="25" spans="1:15" x14ac:dyDescent="0.25">
      <c r="A25" s="34">
        <v>40833</v>
      </c>
      <c r="B25" s="46">
        <v>16.309999999999999</v>
      </c>
      <c r="C25" s="46">
        <v>16.63</v>
      </c>
      <c r="D25" s="46">
        <v>16.21</v>
      </c>
      <c r="E25" s="46">
        <v>16.59</v>
      </c>
      <c r="F25" s="33">
        <v>227300</v>
      </c>
      <c r="G25" s="46">
        <v>15.9</v>
      </c>
    </row>
    <row r="26" spans="1:15" x14ac:dyDescent="0.25">
      <c r="A26" s="34">
        <v>40826</v>
      </c>
      <c r="B26" s="46">
        <v>16.350000000000001</v>
      </c>
      <c r="C26" s="46">
        <v>16.68</v>
      </c>
      <c r="D26" s="46">
        <v>16.29</v>
      </c>
      <c r="E26" s="46">
        <v>16.34</v>
      </c>
      <c r="F26" s="33">
        <v>372400</v>
      </c>
      <c r="G26" s="46">
        <v>15.66</v>
      </c>
    </row>
    <row r="27" spans="1:15" x14ac:dyDescent="0.25">
      <c r="A27" s="34">
        <v>40819</v>
      </c>
      <c r="B27" s="46">
        <v>16.079999999999998</v>
      </c>
      <c r="C27" s="46">
        <v>16.34</v>
      </c>
      <c r="D27" s="46">
        <v>15.1</v>
      </c>
      <c r="E27" s="46">
        <v>16.260000000000002</v>
      </c>
      <c r="F27" s="33">
        <v>610100</v>
      </c>
      <c r="G27" s="46">
        <v>15.49</v>
      </c>
    </row>
    <row r="28" spans="1:15" ht="15.75" thickBot="1" x14ac:dyDescent="0.3">
      <c r="A28" s="34">
        <v>40812</v>
      </c>
      <c r="B28" s="46">
        <v>16.239999999999998</v>
      </c>
      <c r="C28" s="46">
        <v>16.420000000000002</v>
      </c>
      <c r="D28" s="46">
        <v>15.86</v>
      </c>
      <c r="E28" s="46">
        <v>16.149999999999999</v>
      </c>
      <c r="F28" s="33">
        <v>389700</v>
      </c>
      <c r="G28" s="46">
        <v>15.39</v>
      </c>
      <c r="O28" s="38" t="s">
        <v>108</v>
      </c>
    </row>
    <row r="29" spans="1:15" x14ac:dyDescent="0.25">
      <c r="A29" s="34">
        <v>40805</v>
      </c>
      <c r="B29" s="46">
        <v>16.53</v>
      </c>
      <c r="C29" s="46">
        <v>16.61</v>
      </c>
      <c r="D29" s="46">
        <v>15.82</v>
      </c>
      <c r="E29" s="46">
        <v>15.98</v>
      </c>
      <c r="F29" s="33">
        <v>641100</v>
      </c>
      <c r="G29" s="46">
        <v>15.23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16.7</v>
      </c>
      <c r="C30" s="46">
        <v>16.77</v>
      </c>
      <c r="D30" s="46">
        <v>16.34</v>
      </c>
      <c r="E30" s="46">
        <v>16.68</v>
      </c>
      <c r="F30" s="33">
        <v>429000</v>
      </c>
      <c r="G30" s="46">
        <v>15.89</v>
      </c>
      <c r="K30" s="24" t="s">
        <v>0</v>
      </c>
      <c r="L30" s="25"/>
      <c r="M30" s="26">
        <f>G54</f>
        <v>16.760000000000002</v>
      </c>
    </row>
    <row r="31" spans="1:15" x14ac:dyDescent="0.25">
      <c r="A31" s="34">
        <v>40792</v>
      </c>
      <c r="B31" s="46">
        <v>16.79</v>
      </c>
      <c r="C31" s="46">
        <v>17.149999999999999</v>
      </c>
      <c r="D31" s="46">
        <v>16.649999999999999</v>
      </c>
      <c r="E31" s="46">
        <v>16.850000000000001</v>
      </c>
      <c r="F31" s="33">
        <v>426900</v>
      </c>
      <c r="G31" s="46">
        <v>15.96</v>
      </c>
      <c r="K31" s="24" t="s">
        <v>1</v>
      </c>
      <c r="L31" s="25"/>
      <c r="M31" s="26">
        <f>G2</f>
        <v>17.71</v>
      </c>
    </row>
    <row r="32" spans="1:15" ht="15.75" thickBot="1" x14ac:dyDescent="0.3">
      <c r="A32" s="34">
        <v>40784</v>
      </c>
      <c r="B32" s="46">
        <v>16.96</v>
      </c>
      <c r="C32" s="46">
        <v>17.41</v>
      </c>
      <c r="D32" s="46">
        <v>16.93</v>
      </c>
      <c r="E32" s="46">
        <v>17.149999999999999</v>
      </c>
      <c r="F32" s="33">
        <v>482400</v>
      </c>
      <c r="G32" s="46">
        <v>16.25</v>
      </c>
      <c r="K32" s="24"/>
      <c r="L32" s="25"/>
      <c r="M32" s="26"/>
    </row>
    <row r="33" spans="1:13" ht="15.75" thickBot="1" x14ac:dyDescent="0.3">
      <c r="A33" s="34">
        <v>40777</v>
      </c>
      <c r="B33" s="46">
        <v>16.57</v>
      </c>
      <c r="C33" s="46">
        <v>16.989999999999998</v>
      </c>
      <c r="D33" s="46">
        <v>16.05</v>
      </c>
      <c r="E33" s="46">
        <v>16.89</v>
      </c>
      <c r="F33" s="33">
        <v>561100</v>
      </c>
      <c r="G33" s="46">
        <v>16</v>
      </c>
      <c r="K33" s="36">
        <f>M31-M30</f>
        <v>0.94999999999999929</v>
      </c>
      <c r="L33" s="18"/>
      <c r="M33" s="35">
        <f>K33/M30</f>
        <v>5.6682577565632414E-2</v>
      </c>
    </row>
    <row r="34" spans="1:13" x14ac:dyDescent="0.25">
      <c r="A34" s="34">
        <v>40770</v>
      </c>
      <c r="B34" s="46">
        <v>16.75</v>
      </c>
      <c r="C34" s="46">
        <v>17.170000000000002</v>
      </c>
      <c r="D34" s="46">
        <v>16.350000000000001</v>
      </c>
      <c r="E34" s="46">
        <v>16.5</v>
      </c>
      <c r="F34" s="33">
        <v>667700</v>
      </c>
      <c r="G34" s="46">
        <v>15.63</v>
      </c>
    </row>
    <row r="35" spans="1:13" x14ac:dyDescent="0.25">
      <c r="A35" s="34">
        <v>40763</v>
      </c>
      <c r="B35" s="46">
        <v>16.23</v>
      </c>
      <c r="C35" s="46">
        <v>16.95</v>
      </c>
      <c r="D35" s="46">
        <v>14.7</v>
      </c>
      <c r="E35" s="46">
        <v>16.78</v>
      </c>
      <c r="F35" s="33">
        <v>2430800</v>
      </c>
      <c r="G35" s="46">
        <v>15.81</v>
      </c>
    </row>
    <row r="36" spans="1:13" x14ac:dyDescent="0.25">
      <c r="A36" s="34">
        <v>40756</v>
      </c>
      <c r="B36" s="46">
        <v>17.649999999999999</v>
      </c>
      <c r="C36" s="46">
        <v>17.739999999999998</v>
      </c>
      <c r="D36" s="46">
        <v>16.16</v>
      </c>
      <c r="E36" s="46">
        <v>16.88</v>
      </c>
      <c r="F36" s="33">
        <v>1310400</v>
      </c>
      <c r="G36" s="46">
        <v>15.9</v>
      </c>
    </row>
    <row r="37" spans="1:13" x14ac:dyDescent="0.25">
      <c r="A37" s="34">
        <v>40749</v>
      </c>
      <c r="B37" s="46">
        <v>17.79</v>
      </c>
      <c r="C37" s="46">
        <v>17.84</v>
      </c>
      <c r="D37" s="46">
        <v>17.36</v>
      </c>
      <c r="E37" s="46">
        <v>17.55</v>
      </c>
      <c r="F37" s="33">
        <v>657900</v>
      </c>
      <c r="G37" s="46">
        <v>16.53</v>
      </c>
    </row>
    <row r="38" spans="1:13" x14ac:dyDescent="0.25">
      <c r="A38" s="34">
        <v>40742</v>
      </c>
      <c r="B38" s="46">
        <v>17.809999999999999</v>
      </c>
      <c r="C38" s="46">
        <v>17.87</v>
      </c>
      <c r="D38" s="46">
        <v>17.64</v>
      </c>
      <c r="E38" s="46">
        <v>17.84</v>
      </c>
      <c r="F38" s="33">
        <v>616000</v>
      </c>
      <c r="G38" s="46">
        <v>16.8</v>
      </c>
    </row>
    <row r="39" spans="1:13" x14ac:dyDescent="0.25">
      <c r="A39" s="34">
        <v>40735</v>
      </c>
      <c r="B39" s="46">
        <v>18.02</v>
      </c>
      <c r="C39" s="46">
        <v>18.02</v>
      </c>
      <c r="D39" s="46">
        <v>17.79</v>
      </c>
      <c r="E39" s="46">
        <v>17.829999999999998</v>
      </c>
      <c r="F39" s="33">
        <v>403300</v>
      </c>
      <c r="G39" s="46">
        <v>16.79</v>
      </c>
    </row>
    <row r="40" spans="1:13" x14ac:dyDescent="0.25">
      <c r="A40" s="34">
        <v>40729</v>
      </c>
      <c r="B40" s="46">
        <v>18.059999999999999</v>
      </c>
      <c r="C40" s="46">
        <v>18.079999999999998</v>
      </c>
      <c r="D40" s="46">
        <v>17.989999999999998</v>
      </c>
      <c r="E40" s="46">
        <v>18.05</v>
      </c>
      <c r="F40" s="33">
        <v>363400</v>
      </c>
      <c r="G40" s="46">
        <v>16.91</v>
      </c>
    </row>
    <row r="41" spans="1:13" x14ac:dyDescent="0.25">
      <c r="A41" s="34">
        <v>40721</v>
      </c>
      <c r="B41" s="46">
        <v>17.809999999999999</v>
      </c>
      <c r="C41" s="46">
        <v>18.079999999999998</v>
      </c>
      <c r="D41" s="46">
        <v>17.7</v>
      </c>
      <c r="E41" s="46">
        <v>18.05</v>
      </c>
      <c r="F41" s="33">
        <v>541800</v>
      </c>
      <c r="G41" s="46">
        <v>16.91</v>
      </c>
    </row>
    <row r="42" spans="1:13" x14ac:dyDescent="0.25">
      <c r="A42" s="34">
        <v>40714</v>
      </c>
      <c r="B42" s="46">
        <v>17.75</v>
      </c>
      <c r="C42" s="46">
        <v>17.87</v>
      </c>
      <c r="D42" s="46">
        <v>17.690000000000001</v>
      </c>
      <c r="E42" s="46">
        <v>17.760000000000002</v>
      </c>
      <c r="F42" s="33">
        <v>806600</v>
      </c>
      <c r="G42" s="46">
        <v>16.64</v>
      </c>
    </row>
    <row r="43" spans="1:13" x14ac:dyDescent="0.25">
      <c r="A43" s="34">
        <v>40707</v>
      </c>
      <c r="B43" s="46">
        <v>18.059999999999999</v>
      </c>
      <c r="C43" s="46">
        <v>18.239999999999998</v>
      </c>
      <c r="D43" s="46">
        <v>17.62</v>
      </c>
      <c r="E43" s="46">
        <v>17.739999999999998</v>
      </c>
      <c r="F43" s="33">
        <v>588900</v>
      </c>
      <c r="G43" s="46">
        <v>16.62</v>
      </c>
    </row>
    <row r="44" spans="1:13" x14ac:dyDescent="0.25">
      <c r="A44" s="34">
        <v>40700</v>
      </c>
      <c r="B44" s="46">
        <v>18.05</v>
      </c>
      <c r="C44" s="46">
        <v>18.190000000000001</v>
      </c>
      <c r="D44" s="46">
        <v>17.95</v>
      </c>
      <c r="E44" s="46">
        <v>18.02</v>
      </c>
      <c r="F44" s="33">
        <v>467100</v>
      </c>
      <c r="G44" s="46">
        <v>16.79</v>
      </c>
    </row>
    <row r="45" spans="1:13" x14ac:dyDescent="0.25">
      <c r="A45" s="34">
        <v>40694</v>
      </c>
      <c r="B45" s="46">
        <v>18.37</v>
      </c>
      <c r="C45" s="46">
        <v>18.39</v>
      </c>
      <c r="D45" s="46">
        <v>18.079999999999998</v>
      </c>
      <c r="E45" s="46">
        <v>18.170000000000002</v>
      </c>
      <c r="F45" s="33">
        <v>600600</v>
      </c>
      <c r="G45" s="46">
        <v>16.93</v>
      </c>
    </row>
    <row r="46" spans="1:13" x14ac:dyDescent="0.25">
      <c r="A46" s="34">
        <v>40686</v>
      </c>
      <c r="B46" s="46">
        <v>18.350000000000001</v>
      </c>
      <c r="C46" s="46">
        <v>18.37</v>
      </c>
      <c r="D46" s="46">
        <v>18.27</v>
      </c>
      <c r="E46" s="46">
        <v>18.34</v>
      </c>
      <c r="F46" s="33">
        <v>382000</v>
      </c>
      <c r="G46" s="46">
        <v>17.09</v>
      </c>
    </row>
    <row r="47" spans="1:13" x14ac:dyDescent="0.25">
      <c r="A47" s="34">
        <v>40679</v>
      </c>
      <c r="B47" s="46">
        <v>18.350000000000001</v>
      </c>
      <c r="C47" s="46">
        <v>18.41</v>
      </c>
      <c r="D47" s="46">
        <v>18.309999999999999</v>
      </c>
      <c r="E47" s="46">
        <v>18.399999999999999</v>
      </c>
      <c r="F47" s="33">
        <v>365200</v>
      </c>
      <c r="G47" s="46">
        <v>17.14</v>
      </c>
    </row>
    <row r="48" spans="1:13" x14ac:dyDescent="0.25">
      <c r="A48" s="34">
        <v>40672</v>
      </c>
      <c r="B48" s="46">
        <v>18.36</v>
      </c>
      <c r="C48" s="46">
        <v>18.45</v>
      </c>
      <c r="D48" s="46">
        <v>18.3</v>
      </c>
      <c r="E48" s="46">
        <v>18.36</v>
      </c>
      <c r="F48" s="33">
        <v>527500</v>
      </c>
      <c r="G48" s="46">
        <v>17.100000000000001</v>
      </c>
    </row>
    <row r="49" spans="1:7" x14ac:dyDescent="0.25">
      <c r="A49" s="34">
        <v>40665</v>
      </c>
      <c r="B49" s="46">
        <v>18.329999999999998</v>
      </c>
      <c r="C49" s="46">
        <v>18.37</v>
      </c>
      <c r="D49" s="46">
        <v>18.25</v>
      </c>
      <c r="E49" s="46">
        <v>18.309999999999999</v>
      </c>
      <c r="F49" s="33">
        <v>439700</v>
      </c>
      <c r="G49" s="46">
        <v>16.97</v>
      </c>
    </row>
    <row r="50" spans="1:7" x14ac:dyDescent="0.25">
      <c r="A50" s="34">
        <v>40658</v>
      </c>
      <c r="B50" s="46">
        <v>18.149999999999999</v>
      </c>
      <c r="C50" s="46">
        <v>18.29</v>
      </c>
      <c r="D50" s="46">
        <v>18.11</v>
      </c>
      <c r="E50" s="46">
        <v>18.29</v>
      </c>
      <c r="F50" s="33">
        <v>383700</v>
      </c>
      <c r="G50" s="46">
        <v>16.95</v>
      </c>
    </row>
    <row r="51" spans="1:7" x14ac:dyDescent="0.25">
      <c r="A51" s="34">
        <v>40651</v>
      </c>
      <c r="B51" s="46">
        <v>18.05</v>
      </c>
      <c r="C51" s="46">
        <v>18.16</v>
      </c>
      <c r="D51" s="46">
        <v>18.02</v>
      </c>
      <c r="E51" s="46">
        <v>18.13</v>
      </c>
      <c r="F51" s="33">
        <v>338600</v>
      </c>
      <c r="G51" s="46">
        <v>16.8</v>
      </c>
    </row>
    <row r="52" spans="1:7" x14ac:dyDescent="0.25">
      <c r="A52" s="34">
        <v>40644</v>
      </c>
      <c r="B52" s="46">
        <v>18.239999999999998</v>
      </c>
      <c r="C52" s="46">
        <v>18.25</v>
      </c>
      <c r="D52" s="46">
        <v>18.05</v>
      </c>
      <c r="E52" s="46">
        <v>18.09</v>
      </c>
      <c r="F52" s="33">
        <v>406600</v>
      </c>
      <c r="G52" s="46">
        <v>16.760000000000002</v>
      </c>
    </row>
    <row r="53" spans="1:7" x14ac:dyDescent="0.25">
      <c r="A53" s="34">
        <v>40637</v>
      </c>
      <c r="B53" s="46">
        <v>18.170000000000002</v>
      </c>
      <c r="C53" s="46">
        <v>18.260000000000002</v>
      </c>
      <c r="D53" s="46">
        <v>18.12</v>
      </c>
      <c r="E53" s="46">
        <v>18.23</v>
      </c>
      <c r="F53" s="33">
        <v>443600</v>
      </c>
      <c r="G53" s="46">
        <v>16.8</v>
      </c>
    </row>
    <row r="54" spans="1:7" x14ac:dyDescent="0.25">
      <c r="A54" s="34">
        <v>40633</v>
      </c>
      <c r="B54" s="46">
        <v>18.11</v>
      </c>
      <c r="C54" s="46">
        <v>18.190000000000001</v>
      </c>
      <c r="D54" s="46">
        <v>18.059999999999999</v>
      </c>
      <c r="E54" s="46">
        <v>18.18</v>
      </c>
      <c r="F54" s="33">
        <v>473000</v>
      </c>
      <c r="G54" s="46">
        <v>16.760000000000002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H15" sqref="H15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39.020000000000003</v>
      </c>
      <c r="C2" s="46">
        <v>39.14</v>
      </c>
      <c r="D2" s="46">
        <v>38.94</v>
      </c>
      <c r="E2" s="46">
        <v>39.04</v>
      </c>
      <c r="F2" s="33">
        <v>1385100</v>
      </c>
      <c r="G2" s="46">
        <v>38.68</v>
      </c>
    </row>
    <row r="3" spans="1:7" x14ac:dyDescent="0.25">
      <c r="A3" s="34">
        <v>40987</v>
      </c>
      <c r="B3" s="46">
        <v>39.049999999999997</v>
      </c>
      <c r="C3" s="46">
        <v>39.11</v>
      </c>
      <c r="D3" s="46">
        <v>38.92</v>
      </c>
      <c r="E3" s="46">
        <v>39.020000000000003</v>
      </c>
      <c r="F3" s="33">
        <v>1252400</v>
      </c>
      <c r="G3" s="46">
        <v>38.659999999999997</v>
      </c>
    </row>
    <row r="4" spans="1:7" x14ac:dyDescent="0.25">
      <c r="A4" s="34">
        <v>40980</v>
      </c>
      <c r="B4" s="46">
        <v>38.97</v>
      </c>
      <c r="C4" s="46">
        <v>39.24</v>
      </c>
      <c r="D4" s="46">
        <v>38.950000000000003</v>
      </c>
      <c r="E4" s="46">
        <v>39.04</v>
      </c>
      <c r="F4" s="33">
        <v>1358800</v>
      </c>
      <c r="G4" s="46">
        <v>38.68</v>
      </c>
    </row>
    <row r="5" spans="1:7" x14ac:dyDescent="0.25">
      <c r="A5" s="34">
        <v>40973</v>
      </c>
      <c r="B5" s="46">
        <v>39.08</v>
      </c>
      <c r="C5" s="46">
        <v>39.1</v>
      </c>
      <c r="D5" s="46">
        <v>38.549999999999997</v>
      </c>
      <c r="E5" s="46">
        <v>38.979999999999997</v>
      </c>
      <c r="F5" s="33">
        <v>1252500</v>
      </c>
      <c r="G5" s="46">
        <v>38.619999999999997</v>
      </c>
    </row>
    <row r="6" spans="1:7" x14ac:dyDescent="0.25">
      <c r="A6" s="34">
        <v>40966</v>
      </c>
      <c r="B6" s="46">
        <v>38.909999999999997</v>
      </c>
      <c r="C6" s="46">
        <v>39.19</v>
      </c>
      <c r="D6" s="46">
        <v>38.880000000000003</v>
      </c>
      <c r="E6" s="46">
        <v>39.090000000000003</v>
      </c>
      <c r="F6" s="33">
        <v>2315400</v>
      </c>
      <c r="G6" s="46">
        <v>38.729999999999997</v>
      </c>
    </row>
    <row r="7" spans="1:7" x14ac:dyDescent="0.25">
      <c r="A7" s="34">
        <v>40960</v>
      </c>
      <c r="B7" s="46">
        <v>38.83</v>
      </c>
      <c r="C7" s="46">
        <v>38.96</v>
      </c>
      <c r="D7" s="46">
        <v>38.72</v>
      </c>
      <c r="E7" s="46">
        <v>38.92</v>
      </c>
      <c r="F7" s="33">
        <v>1461500</v>
      </c>
      <c r="G7" s="46">
        <v>38.409999999999997</v>
      </c>
    </row>
    <row r="8" spans="1:7" x14ac:dyDescent="0.25">
      <c r="A8" s="34">
        <v>40952</v>
      </c>
      <c r="B8" s="46">
        <v>38.549999999999997</v>
      </c>
      <c r="C8" s="46">
        <v>38.82</v>
      </c>
      <c r="D8" s="46">
        <v>38.450000000000003</v>
      </c>
      <c r="E8" s="46">
        <v>38.78</v>
      </c>
      <c r="F8" s="33">
        <v>1494600</v>
      </c>
      <c r="G8" s="46">
        <v>38.270000000000003</v>
      </c>
    </row>
    <row r="9" spans="1:7" x14ac:dyDescent="0.25">
      <c r="A9" s="34">
        <v>40945</v>
      </c>
      <c r="B9" s="46">
        <v>38.4</v>
      </c>
      <c r="C9" s="46">
        <v>38.64</v>
      </c>
      <c r="D9" s="46">
        <v>38.35</v>
      </c>
      <c r="E9" s="46">
        <v>38.39</v>
      </c>
      <c r="F9" s="33">
        <v>1272700</v>
      </c>
      <c r="G9" s="46">
        <v>37.89</v>
      </c>
    </row>
    <row r="10" spans="1:7" x14ac:dyDescent="0.25">
      <c r="A10" s="34">
        <v>40938</v>
      </c>
      <c r="B10" s="46">
        <v>38.08</v>
      </c>
      <c r="C10" s="46">
        <v>38.46</v>
      </c>
      <c r="D10" s="46">
        <v>38</v>
      </c>
      <c r="E10" s="46">
        <v>38.39</v>
      </c>
      <c r="F10" s="33">
        <v>2011500</v>
      </c>
      <c r="G10" s="46">
        <v>37.89</v>
      </c>
    </row>
    <row r="11" spans="1:7" x14ac:dyDescent="0.25">
      <c r="A11" s="34">
        <v>40931</v>
      </c>
      <c r="B11" s="46">
        <v>37.799999999999997</v>
      </c>
      <c r="C11" s="46">
        <v>38.14</v>
      </c>
      <c r="D11" s="46">
        <v>37.67</v>
      </c>
      <c r="E11" s="46">
        <v>38.130000000000003</v>
      </c>
      <c r="F11" s="33">
        <v>1438800</v>
      </c>
      <c r="G11" s="46">
        <v>37.46</v>
      </c>
    </row>
    <row r="12" spans="1:7" x14ac:dyDescent="0.25">
      <c r="A12" s="34">
        <v>40925</v>
      </c>
      <c r="B12" s="46">
        <v>37.26</v>
      </c>
      <c r="C12" s="46">
        <v>37.75</v>
      </c>
      <c r="D12" s="46">
        <v>37.26</v>
      </c>
      <c r="E12" s="46">
        <v>37.75</v>
      </c>
      <c r="F12" s="33">
        <v>1720500</v>
      </c>
      <c r="G12" s="46">
        <v>37.08</v>
      </c>
    </row>
    <row r="13" spans="1:7" x14ac:dyDescent="0.25">
      <c r="A13" s="34">
        <v>40917</v>
      </c>
      <c r="B13" s="46">
        <v>36.93</v>
      </c>
      <c r="C13" s="46">
        <v>37.369999999999997</v>
      </c>
      <c r="D13" s="46">
        <v>36.86</v>
      </c>
      <c r="E13" s="46">
        <v>37.26</v>
      </c>
      <c r="F13" s="33">
        <v>1379200</v>
      </c>
      <c r="G13" s="46">
        <v>36.6</v>
      </c>
    </row>
    <row r="14" spans="1:7" x14ac:dyDescent="0.25">
      <c r="A14" s="34">
        <v>40911</v>
      </c>
      <c r="B14" s="46">
        <v>35.82</v>
      </c>
      <c r="C14" s="46">
        <v>36.950000000000003</v>
      </c>
      <c r="D14" s="46">
        <v>35.729999999999997</v>
      </c>
      <c r="E14" s="46">
        <v>36.81</v>
      </c>
      <c r="F14" s="33">
        <v>2201500</v>
      </c>
      <c r="G14" s="46">
        <v>36.159999999999997</v>
      </c>
    </row>
    <row r="15" spans="1:7" x14ac:dyDescent="0.25">
      <c r="A15" s="34">
        <v>40904</v>
      </c>
      <c r="B15" s="46">
        <v>35.76</v>
      </c>
      <c r="C15" s="46">
        <v>35.9</v>
      </c>
      <c r="D15" s="46">
        <v>35.32</v>
      </c>
      <c r="E15" s="46">
        <v>35.619999999999997</v>
      </c>
      <c r="F15" s="33">
        <v>1537900</v>
      </c>
      <c r="G15" s="46">
        <v>34.99</v>
      </c>
    </row>
    <row r="16" spans="1:7" x14ac:dyDescent="0.25">
      <c r="A16" s="34">
        <v>40896</v>
      </c>
      <c r="B16" s="46">
        <v>35.79</v>
      </c>
      <c r="C16" s="46">
        <v>36.090000000000003</v>
      </c>
      <c r="D16" s="46">
        <v>35.450000000000003</v>
      </c>
      <c r="E16" s="46">
        <v>35.979999999999997</v>
      </c>
      <c r="F16" s="33">
        <v>1261600</v>
      </c>
      <c r="G16" s="46">
        <v>35.17</v>
      </c>
    </row>
    <row r="17" spans="1:15" x14ac:dyDescent="0.25">
      <c r="A17" s="34">
        <v>40889</v>
      </c>
      <c r="B17" s="46">
        <v>35.93</v>
      </c>
      <c r="C17" s="46">
        <v>36.32</v>
      </c>
      <c r="D17" s="46">
        <v>35.61</v>
      </c>
      <c r="E17" s="46">
        <v>35.61</v>
      </c>
      <c r="F17" s="33">
        <v>817100</v>
      </c>
      <c r="G17" s="46">
        <v>34.799999999999997</v>
      </c>
    </row>
    <row r="18" spans="1:15" x14ac:dyDescent="0.25">
      <c r="A18" s="34">
        <v>40882</v>
      </c>
      <c r="B18" s="46">
        <v>36.020000000000003</v>
      </c>
      <c r="C18" s="46">
        <v>36.28</v>
      </c>
      <c r="D18" s="46">
        <v>35.86</v>
      </c>
      <c r="E18" s="46">
        <v>36.119999999999997</v>
      </c>
      <c r="F18" s="33">
        <v>874700</v>
      </c>
      <c r="G18" s="46">
        <v>35.299999999999997</v>
      </c>
    </row>
    <row r="19" spans="1:15" x14ac:dyDescent="0.25">
      <c r="A19" s="34">
        <v>40875</v>
      </c>
      <c r="B19" s="46">
        <v>36.450000000000003</v>
      </c>
      <c r="C19" s="46">
        <v>36.46</v>
      </c>
      <c r="D19" s="46">
        <v>35.6</v>
      </c>
      <c r="E19" s="46">
        <v>35.79</v>
      </c>
      <c r="F19" s="33">
        <v>1019300</v>
      </c>
      <c r="G19" s="46">
        <v>34.979999999999997</v>
      </c>
    </row>
    <row r="20" spans="1:15" x14ac:dyDescent="0.25">
      <c r="A20" s="34">
        <v>40868</v>
      </c>
      <c r="B20" s="46">
        <v>36.28</v>
      </c>
      <c r="C20" s="46">
        <v>36.29</v>
      </c>
      <c r="D20" s="46">
        <v>35.49</v>
      </c>
      <c r="E20" s="46">
        <v>35.74</v>
      </c>
      <c r="F20" s="33">
        <v>945800</v>
      </c>
      <c r="G20" s="46">
        <v>34.76</v>
      </c>
    </row>
    <row r="21" spans="1:15" x14ac:dyDescent="0.25">
      <c r="A21" s="34">
        <v>40861</v>
      </c>
      <c r="B21" s="46">
        <v>36.880000000000003</v>
      </c>
      <c r="C21" s="46">
        <v>36.950000000000003</v>
      </c>
      <c r="D21" s="46">
        <v>36.29</v>
      </c>
      <c r="E21" s="46">
        <v>36.46</v>
      </c>
      <c r="F21" s="33">
        <v>1096300</v>
      </c>
      <c r="G21" s="46">
        <v>35.46</v>
      </c>
    </row>
    <row r="22" spans="1:15" x14ac:dyDescent="0.25">
      <c r="A22" s="34">
        <v>40854</v>
      </c>
      <c r="B22" s="46">
        <v>36.99</v>
      </c>
      <c r="C22" s="46">
        <v>37.31</v>
      </c>
      <c r="D22" s="46">
        <v>36.409999999999997</v>
      </c>
      <c r="E22" s="46">
        <v>36.89</v>
      </c>
      <c r="F22" s="33">
        <v>1525300</v>
      </c>
      <c r="G22" s="46">
        <v>35.869999999999997</v>
      </c>
    </row>
    <row r="23" spans="1:15" x14ac:dyDescent="0.25">
      <c r="A23" s="34">
        <v>40847</v>
      </c>
      <c r="B23" s="46">
        <v>37.51</v>
      </c>
      <c r="C23" s="46">
        <v>37.619999999999997</v>
      </c>
      <c r="D23" s="46">
        <v>36.28</v>
      </c>
      <c r="E23" s="46">
        <v>37.03</v>
      </c>
      <c r="F23" s="33">
        <v>1060800</v>
      </c>
      <c r="G23" s="46">
        <v>36.01</v>
      </c>
    </row>
    <row r="24" spans="1:15" x14ac:dyDescent="0.25">
      <c r="A24" s="34">
        <v>40840</v>
      </c>
      <c r="B24" s="46">
        <v>36.85</v>
      </c>
      <c r="C24" s="46">
        <v>37.729999999999997</v>
      </c>
      <c r="D24" s="46">
        <v>36.71</v>
      </c>
      <c r="E24" s="46">
        <v>37.67</v>
      </c>
      <c r="F24" s="33">
        <v>1653700</v>
      </c>
      <c r="G24" s="46">
        <v>36.43</v>
      </c>
    </row>
    <row r="25" spans="1:15" x14ac:dyDescent="0.25">
      <c r="A25" s="34">
        <v>40833</v>
      </c>
      <c r="B25" s="46">
        <v>36.15</v>
      </c>
      <c r="C25" s="46">
        <v>36.74</v>
      </c>
      <c r="D25" s="46">
        <v>35.92</v>
      </c>
      <c r="E25" s="46">
        <v>36.700000000000003</v>
      </c>
      <c r="F25" s="33">
        <v>1239800</v>
      </c>
      <c r="G25" s="46">
        <v>35.49</v>
      </c>
    </row>
    <row r="26" spans="1:15" x14ac:dyDescent="0.25">
      <c r="A26" s="34">
        <v>40826</v>
      </c>
      <c r="B26" s="46">
        <v>36.799999999999997</v>
      </c>
      <c r="C26" s="46">
        <v>36.799999999999997</v>
      </c>
      <c r="D26" s="46">
        <v>35.67</v>
      </c>
      <c r="E26" s="46">
        <v>36.11</v>
      </c>
      <c r="F26" s="33">
        <v>1244600</v>
      </c>
      <c r="G26" s="46">
        <v>34.92</v>
      </c>
    </row>
    <row r="27" spans="1:15" x14ac:dyDescent="0.25">
      <c r="A27" s="34">
        <v>40819</v>
      </c>
      <c r="B27" s="46">
        <v>35.47</v>
      </c>
      <c r="C27" s="46">
        <v>35.729999999999997</v>
      </c>
      <c r="D27" s="46">
        <v>33.58</v>
      </c>
      <c r="E27" s="46">
        <v>35.5</v>
      </c>
      <c r="F27" s="33">
        <v>2097900</v>
      </c>
      <c r="G27" s="46">
        <v>34.33</v>
      </c>
    </row>
    <row r="28" spans="1:15" ht="15.75" thickBot="1" x14ac:dyDescent="0.3">
      <c r="A28" s="34">
        <v>40812</v>
      </c>
      <c r="B28" s="46">
        <v>35.99</v>
      </c>
      <c r="C28" s="46">
        <v>36.31</v>
      </c>
      <c r="D28" s="46">
        <v>35.43</v>
      </c>
      <c r="E28" s="46">
        <v>35.61</v>
      </c>
      <c r="F28" s="33">
        <v>1411200</v>
      </c>
      <c r="G28" s="46">
        <v>34.24</v>
      </c>
      <c r="O28" s="38" t="s">
        <v>107</v>
      </c>
    </row>
    <row r="29" spans="1:15" x14ac:dyDescent="0.25">
      <c r="A29" s="34">
        <v>40805</v>
      </c>
      <c r="B29" s="46">
        <v>36.64</v>
      </c>
      <c r="C29" s="46">
        <v>36.880000000000003</v>
      </c>
      <c r="D29" s="46">
        <v>35.18</v>
      </c>
      <c r="E29" s="46">
        <v>35.700000000000003</v>
      </c>
      <c r="F29" s="33">
        <v>1402400</v>
      </c>
      <c r="G29" s="46">
        <v>34.33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36.42</v>
      </c>
      <c r="C30" s="46">
        <v>37.15</v>
      </c>
      <c r="D30" s="46">
        <v>36.130000000000003</v>
      </c>
      <c r="E30" s="46">
        <v>36.93</v>
      </c>
      <c r="F30" s="33">
        <v>1025100</v>
      </c>
      <c r="G30" s="46">
        <v>35.51</v>
      </c>
      <c r="K30" s="24" t="s">
        <v>0</v>
      </c>
      <c r="L30" s="25"/>
      <c r="M30" s="26">
        <f>G54</f>
        <v>37.04</v>
      </c>
    </row>
    <row r="31" spans="1:15" x14ac:dyDescent="0.25">
      <c r="A31" s="34">
        <v>40792</v>
      </c>
      <c r="B31" s="46">
        <v>36.770000000000003</v>
      </c>
      <c r="C31" s="46">
        <v>37.54</v>
      </c>
      <c r="D31" s="46">
        <v>36.5</v>
      </c>
      <c r="E31" s="46">
        <v>37.049999999999997</v>
      </c>
      <c r="F31" s="33">
        <v>1528400</v>
      </c>
      <c r="G31" s="46">
        <v>35.630000000000003</v>
      </c>
      <c r="K31" s="24" t="s">
        <v>1</v>
      </c>
      <c r="L31" s="25"/>
      <c r="M31" s="26">
        <f>G2</f>
        <v>38.68</v>
      </c>
    </row>
    <row r="32" spans="1:15" ht="15.75" thickBot="1" x14ac:dyDescent="0.3">
      <c r="A32" s="34">
        <v>40784</v>
      </c>
      <c r="B32" s="46">
        <v>37.39</v>
      </c>
      <c r="C32" s="46">
        <v>38.15</v>
      </c>
      <c r="D32" s="46">
        <v>37.07</v>
      </c>
      <c r="E32" s="46">
        <v>37.39</v>
      </c>
      <c r="F32" s="33">
        <v>1515100</v>
      </c>
      <c r="G32" s="46">
        <v>35.96</v>
      </c>
      <c r="K32" s="24"/>
      <c r="L32" s="25"/>
      <c r="M32" s="26"/>
    </row>
    <row r="33" spans="1:13" ht="15.75" thickBot="1" x14ac:dyDescent="0.3">
      <c r="A33" s="34">
        <v>40777</v>
      </c>
      <c r="B33" s="46">
        <v>36.880000000000003</v>
      </c>
      <c r="C33" s="46">
        <v>37.42</v>
      </c>
      <c r="D33" s="46">
        <v>36.04</v>
      </c>
      <c r="E33" s="46">
        <v>37.32</v>
      </c>
      <c r="F33" s="33">
        <v>1094600</v>
      </c>
      <c r="G33" s="46">
        <v>35.69</v>
      </c>
      <c r="K33" s="36">
        <f>M31-M30</f>
        <v>1.6400000000000006</v>
      </c>
      <c r="L33" s="18"/>
      <c r="M33" s="35">
        <f>K33/M30</f>
        <v>4.4276457883369348E-2</v>
      </c>
    </row>
    <row r="34" spans="1:13" x14ac:dyDescent="0.25">
      <c r="A34" s="34">
        <v>40770</v>
      </c>
      <c r="B34" s="46">
        <v>37.08</v>
      </c>
      <c r="C34" s="46">
        <v>37.75</v>
      </c>
      <c r="D34" s="46">
        <v>36.29</v>
      </c>
      <c r="E34" s="46">
        <v>36.74</v>
      </c>
      <c r="F34" s="33">
        <v>1554600</v>
      </c>
      <c r="G34" s="46">
        <v>35.14</v>
      </c>
    </row>
    <row r="35" spans="1:13" x14ac:dyDescent="0.25">
      <c r="A35" s="34">
        <v>40763</v>
      </c>
      <c r="B35" s="46">
        <v>35.64</v>
      </c>
      <c r="C35" s="46">
        <v>37.340000000000003</v>
      </c>
      <c r="D35" s="46">
        <v>32.880000000000003</v>
      </c>
      <c r="E35" s="46">
        <v>37.04</v>
      </c>
      <c r="F35" s="33">
        <v>7351700</v>
      </c>
      <c r="G35" s="46">
        <v>35.42</v>
      </c>
    </row>
    <row r="36" spans="1:13" x14ac:dyDescent="0.25">
      <c r="A36" s="34">
        <v>40756</v>
      </c>
      <c r="B36" s="46">
        <v>38.68</v>
      </c>
      <c r="C36" s="46">
        <v>38.79</v>
      </c>
      <c r="D36" s="46">
        <v>36.04</v>
      </c>
      <c r="E36" s="46">
        <v>37</v>
      </c>
      <c r="F36" s="33">
        <v>4169500</v>
      </c>
      <c r="G36" s="46">
        <v>35.39</v>
      </c>
    </row>
    <row r="37" spans="1:13" x14ac:dyDescent="0.25">
      <c r="A37" s="34">
        <v>40749</v>
      </c>
      <c r="B37" s="46">
        <v>39.28</v>
      </c>
      <c r="C37" s="46">
        <v>39.299999999999997</v>
      </c>
      <c r="D37" s="46">
        <v>38.31</v>
      </c>
      <c r="E37" s="46">
        <v>38.700000000000003</v>
      </c>
      <c r="F37" s="33">
        <v>1972300</v>
      </c>
      <c r="G37" s="46">
        <v>36.81</v>
      </c>
    </row>
    <row r="38" spans="1:13" x14ac:dyDescent="0.25">
      <c r="A38" s="34">
        <v>40742</v>
      </c>
      <c r="B38" s="46">
        <v>39.28</v>
      </c>
      <c r="C38" s="46">
        <v>39.369999999999997</v>
      </c>
      <c r="D38" s="46">
        <v>38.92</v>
      </c>
      <c r="E38" s="46">
        <v>39.369999999999997</v>
      </c>
      <c r="F38" s="33">
        <v>1643000</v>
      </c>
      <c r="G38" s="46">
        <v>37.450000000000003</v>
      </c>
    </row>
    <row r="39" spans="1:13" x14ac:dyDescent="0.25">
      <c r="A39" s="34">
        <v>40735</v>
      </c>
      <c r="B39" s="46">
        <v>39.47</v>
      </c>
      <c r="C39" s="46">
        <v>39.49</v>
      </c>
      <c r="D39" s="46">
        <v>39.18</v>
      </c>
      <c r="E39" s="46">
        <v>39.299999999999997</v>
      </c>
      <c r="F39" s="33">
        <v>1399700</v>
      </c>
      <c r="G39" s="46">
        <v>37.380000000000003</v>
      </c>
    </row>
    <row r="40" spans="1:13" x14ac:dyDescent="0.25">
      <c r="A40" s="34">
        <v>40729</v>
      </c>
      <c r="B40" s="46">
        <v>39.49</v>
      </c>
      <c r="C40" s="46">
        <v>39.590000000000003</v>
      </c>
      <c r="D40" s="46">
        <v>39.409999999999997</v>
      </c>
      <c r="E40" s="46">
        <v>39.549999999999997</v>
      </c>
      <c r="F40" s="33">
        <v>1284700</v>
      </c>
      <c r="G40" s="46">
        <v>37.619999999999997</v>
      </c>
    </row>
    <row r="41" spans="1:13" x14ac:dyDescent="0.25">
      <c r="A41" s="34">
        <v>40721</v>
      </c>
      <c r="B41" s="46">
        <v>39.270000000000003</v>
      </c>
      <c r="C41" s="46">
        <v>39.68</v>
      </c>
      <c r="D41" s="46">
        <v>39.19</v>
      </c>
      <c r="E41" s="46">
        <v>39.47</v>
      </c>
      <c r="F41" s="33">
        <v>1580000</v>
      </c>
      <c r="G41" s="46">
        <v>37.54</v>
      </c>
    </row>
    <row r="42" spans="1:13" x14ac:dyDescent="0.25">
      <c r="A42" s="34">
        <v>40714</v>
      </c>
      <c r="B42" s="46">
        <v>39.130000000000003</v>
      </c>
      <c r="C42" s="46">
        <v>39.33</v>
      </c>
      <c r="D42" s="46">
        <v>39.06</v>
      </c>
      <c r="E42" s="46">
        <v>39.22</v>
      </c>
      <c r="F42" s="33">
        <v>1225800</v>
      </c>
      <c r="G42" s="46">
        <v>37.1</v>
      </c>
    </row>
    <row r="43" spans="1:13" x14ac:dyDescent="0.25">
      <c r="A43" s="34">
        <v>40707</v>
      </c>
      <c r="B43" s="46">
        <v>39.299999999999997</v>
      </c>
      <c r="C43" s="46">
        <v>39.43</v>
      </c>
      <c r="D43" s="46">
        <v>38.86</v>
      </c>
      <c r="E43" s="46">
        <v>39.11</v>
      </c>
      <c r="F43" s="33">
        <v>1215600</v>
      </c>
      <c r="G43" s="46">
        <v>37</v>
      </c>
    </row>
    <row r="44" spans="1:13" x14ac:dyDescent="0.25">
      <c r="A44" s="34">
        <v>40700</v>
      </c>
      <c r="B44" s="46">
        <v>39.630000000000003</v>
      </c>
      <c r="C44" s="46">
        <v>39.659999999999997</v>
      </c>
      <c r="D44" s="46">
        <v>39.200000000000003</v>
      </c>
      <c r="E44" s="46">
        <v>39.299999999999997</v>
      </c>
      <c r="F44" s="33">
        <v>1270200</v>
      </c>
      <c r="G44" s="46">
        <v>37.18</v>
      </c>
    </row>
    <row r="45" spans="1:13" x14ac:dyDescent="0.25">
      <c r="A45" s="34">
        <v>40694</v>
      </c>
      <c r="B45" s="46">
        <v>40.130000000000003</v>
      </c>
      <c r="C45" s="46">
        <v>40.15</v>
      </c>
      <c r="D45" s="46">
        <v>39.479999999999997</v>
      </c>
      <c r="E45" s="46">
        <v>39.61</v>
      </c>
      <c r="F45" s="33">
        <v>1625600</v>
      </c>
      <c r="G45" s="46">
        <v>37.47</v>
      </c>
    </row>
    <row r="46" spans="1:13" x14ac:dyDescent="0.25">
      <c r="A46" s="34">
        <v>40686</v>
      </c>
      <c r="B46" s="46">
        <v>39.979999999999997</v>
      </c>
      <c r="C46" s="46">
        <v>40.1</v>
      </c>
      <c r="D46" s="46">
        <v>39.950000000000003</v>
      </c>
      <c r="E46" s="46">
        <v>40.07</v>
      </c>
      <c r="F46" s="33">
        <v>1650400</v>
      </c>
      <c r="G46" s="46">
        <v>37.71</v>
      </c>
    </row>
    <row r="47" spans="1:13" x14ac:dyDescent="0.25">
      <c r="A47" s="34">
        <v>40679</v>
      </c>
      <c r="B47" s="46">
        <v>40.1</v>
      </c>
      <c r="C47" s="46">
        <v>40.15</v>
      </c>
      <c r="D47" s="46">
        <v>40</v>
      </c>
      <c r="E47" s="46">
        <v>40.090000000000003</v>
      </c>
      <c r="F47" s="33">
        <v>1353100</v>
      </c>
      <c r="G47" s="46">
        <v>37.72</v>
      </c>
    </row>
    <row r="48" spans="1:13" x14ac:dyDescent="0.25">
      <c r="A48" s="34">
        <v>40672</v>
      </c>
      <c r="B48" s="46">
        <v>39.89</v>
      </c>
      <c r="C48" s="46">
        <v>40.119999999999997</v>
      </c>
      <c r="D48" s="46">
        <v>39.85</v>
      </c>
      <c r="E48" s="46">
        <v>40.11</v>
      </c>
      <c r="F48" s="33">
        <v>1252000</v>
      </c>
      <c r="G48" s="46">
        <v>37.74</v>
      </c>
    </row>
    <row r="49" spans="1:7" x14ac:dyDescent="0.25">
      <c r="A49" s="34">
        <v>40665</v>
      </c>
      <c r="B49" s="46">
        <v>39.869999999999997</v>
      </c>
      <c r="C49" s="46">
        <v>39.950000000000003</v>
      </c>
      <c r="D49" s="46">
        <v>39.75</v>
      </c>
      <c r="E49" s="46">
        <v>39.82</v>
      </c>
      <c r="F49" s="33">
        <v>1058800</v>
      </c>
      <c r="G49" s="46">
        <v>37.47</v>
      </c>
    </row>
    <row r="50" spans="1:7" x14ac:dyDescent="0.25">
      <c r="A50" s="34">
        <v>40658</v>
      </c>
      <c r="B50" s="46">
        <v>39.68</v>
      </c>
      <c r="C50" s="46">
        <v>40.06</v>
      </c>
      <c r="D50" s="46">
        <v>39.65</v>
      </c>
      <c r="E50" s="46">
        <v>40.06</v>
      </c>
      <c r="F50" s="33">
        <v>1716900</v>
      </c>
      <c r="G50" s="46">
        <v>37.5</v>
      </c>
    </row>
    <row r="51" spans="1:7" x14ac:dyDescent="0.25">
      <c r="A51" s="34">
        <v>40651</v>
      </c>
      <c r="B51" s="46">
        <v>39.36</v>
      </c>
      <c r="C51" s="46">
        <v>39.67</v>
      </c>
      <c r="D51" s="46">
        <v>39.229999999999997</v>
      </c>
      <c r="E51" s="46">
        <v>39.67</v>
      </c>
      <c r="F51" s="33">
        <v>1101500</v>
      </c>
      <c r="G51" s="46">
        <v>37.14</v>
      </c>
    </row>
    <row r="52" spans="1:7" x14ac:dyDescent="0.25">
      <c r="A52" s="34">
        <v>40644</v>
      </c>
      <c r="B52" s="46">
        <v>39.619999999999997</v>
      </c>
      <c r="C52" s="46">
        <v>39.64</v>
      </c>
      <c r="D52" s="46">
        <v>39.33</v>
      </c>
      <c r="E52" s="46">
        <v>39.380000000000003</v>
      </c>
      <c r="F52" s="33">
        <v>1163400</v>
      </c>
      <c r="G52" s="46">
        <v>36.869999999999997</v>
      </c>
    </row>
    <row r="53" spans="1:7" x14ac:dyDescent="0.25">
      <c r="A53" s="34">
        <v>40637</v>
      </c>
      <c r="B53" s="46">
        <v>39.6</v>
      </c>
      <c r="C53" s="46">
        <v>39.700000000000003</v>
      </c>
      <c r="D53" s="46">
        <v>39.5</v>
      </c>
      <c r="E53" s="46">
        <v>39.58</v>
      </c>
      <c r="F53" s="33">
        <v>1514200</v>
      </c>
      <c r="G53" s="46">
        <v>37.049999999999997</v>
      </c>
    </row>
    <row r="54" spans="1:7" x14ac:dyDescent="0.25">
      <c r="A54" s="34">
        <v>40633</v>
      </c>
      <c r="B54" s="46">
        <v>39.64</v>
      </c>
      <c r="C54" s="46">
        <v>39.700000000000003</v>
      </c>
      <c r="D54" s="46">
        <v>39.5</v>
      </c>
      <c r="E54" s="46">
        <v>39.57</v>
      </c>
      <c r="F54" s="33">
        <v>3341700</v>
      </c>
      <c r="G54" s="46">
        <v>37.04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6"/>
  <sheetViews>
    <sheetView zoomScale="80" zoomScaleNormal="80" workbookViewId="0">
      <selection activeCell="H14" sqref="H14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14.45</v>
      </c>
      <c r="C2" s="46">
        <v>14.71</v>
      </c>
      <c r="D2" s="46">
        <v>14.27</v>
      </c>
      <c r="E2" s="46">
        <v>14.32</v>
      </c>
      <c r="F2" s="33">
        <v>5300</v>
      </c>
      <c r="G2" s="46">
        <v>14.2</v>
      </c>
    </row>
    <row r="3" spans="1:7" x14ac:dyDescent="0.25">
      <c r="A3" s="34">
        <v>40987</v>
      </c>
      <c r="B3" s="46">
        <v>14.65</v>
      </c>
      <c r="C3" s="46">
        <v>14.75</v>
      </c>
      <c r="D3" s="46">
        <v>14.28</v>
      </c>
      <c r="E3" s="46">
        <v>14.31</v>
      </c>
      <c r="F3" s="33">
        <v>4400</v>
      </c>
      <c r="G3" s="46">
        <v>14.19</v>
      </c>
    </row>
    <row r="4" spans="1:7" x14ac:dyDescent="0.25">
      <c r="A4" s="34">
        <v>40980</v>
      </c>
      <c r="B4" s="46">
        <v>14.68</v>
      </c>
      <c r="C4" s="46">
        <v>14.88</v>
      </c>
      <c r="D4" s="46">
        <v>14.55</v>
      </c>
      <c r="E4" s="46">
        <v>14.63</v>
      </c>
      <c r="F4" s="33">
        <v>8500</v>
      </c>
      <c r="G4" s="46">
        <v>14.51</v>
      </c>
    </row>
    <row r="5" spans="1:7" x14ac:dyDescent="0.25">
      <c r="A5" s="34">
        <v>40973</v>
      </c>
      <c r="B5" s="46">
        <v>14.91</v>
      </c>
      <c r="C5" s="46">
        <v>14.94</v>
      </c>
      <c r="D5" s="46">
        <v>14.5</v>
      </c>
      <c r="E5" s="46">
        <v>14.64</v>
      </c>
      <c r="F5" s="33">
        <v>8100</v>
      </c>
      <c r="G5" s="46">
        <v>14.52</v>
      </c>
    </row>
    <row r="6" spans="1:7" x14ac:dyDescent="0.25">
      <c r="A6" s="34">
        <v>40966</v>
      </c>
      <c r="B6" s="46">
        <v>14.65</v>
      </c>
      <c r="C6" s="46">
        <v>14.99</v>
      </c>
      <c r="D6" s="46">
        <v>14.59</v>
      </c>
      <c r="E6" s="46">
        <v>14.96</v>
      </c>
      <c r="F6" s="33">
        <v>15300</v>
      </c>
      <c r="G6" s="46">
        <v>14.84</v>
      </c>
    </row>
    <row r="7" spans="1:7" x14ac:dyDescent="0.25">
      <c r="A7" s="34">
        <v>40960</v>
      </c>
      <c r="B7" s="46">
        <v>14.6</v>
      </c>
      <c r="C7" s="46">
        <v>14.8</v>
      </c>
      <c r="D7" s="46">
        <v>14.55</v>
      </c>
      <c r="E7" s="46">
        <v>14.72</v>
      </c>
      <c r="F7" s="33">
        <v>12700</v>
      </c>
      <c r="G7" s="46">
        <v>14.57</v>
      </c>
    </row>
    <row r="8" spans="1:7" x14ac:dyDescent="0.25">
      <c r="A8" s="34">
        <v>40952</v>
      </c>
      <c r="B8" s="46">
        <v>14.8</v>
      </c>
      <c r="C8" s="46">
        <v>14.83</v>
      </c>
      <c r="D8" s="46">
        <v>14.52</v>
      </c>
      <c r="E8" s="46">
        <v>14.64</v>
      </c>
      <c r="F8" s="33">
        <v>13600</v>
      </c>
      <c r="G8" s="46">
        <v>14.49</v>
      </c>
    </row>
    <row r="9" spans="1:7" x14ac:dyDescent="0.25">
      <c r="A9" s="34">
        <v>40945</v>
      </c>
      <c r="B9" s="46">
        <v>14.92</v>
      </c>
      <c r="C9" s="46">
        <v>15</v>
      </c>
      <c r="D9" s="46">
        <v>14.5</v>
      </c>
      <c r="E9" s="46">
        <v>14.61</v>
      </c>
      <c r="F9" s="33">
        <v>30400</v>
      </c>
      <c r="G9" s="46">
        <v>14.46</v>
      </c>
    </row>
    <row r="10" spans="1:7" x14ac:dyDescent="0.25">
      <c r="A10" s="34">
        <v>40938</v>
      </c>
      <c r="B10" s="46">
        <v>14.6</v>
      </c>
      <c r="C10" s="46">
        <v>15</v>
      </c>
      <c r="D10" s="46">
        <v>14.26</v>
      </c>
      <c r="E10" s="46">
        <v>14.96</v>
      </c>
      <c r="F10" s="33">
        <v>20300</v>
      </c>
      <c r="G10" s="46">
        <v>14.8</v>
      </c>
    </row>
    <row r="11" spans="1:7" x14ac:dyDescent="0.25">
      <c r="A11" s="34">
        <v>40931</v>
      </c>
      <c r="B11" s="46">
        <v>14.66</v>
      </c>
      <c r="C11" s="46">
        <v>14.75</v>
      </c>
      <c r="D11" s="46">
        <v>14.36</v>
      </c>
      <c r="E11" s="46">
        <v>14.71</v>
      </c>
      <c r="F11" s="33">
        <v>3600</v>
      </c>
      <c r="G11" s="46">
        <v>14.52</v>
      </c>
    </row>
    <row r="12" spans="1:7" x14ac:dyDescent="0.25">
      <c r="A12" s="34">
        <v>40925</v>
      </c>
      <c r="B12" s="46">
        <v>14.52</v>
      </c>
      <c r="C12" s="46">
        <v>14.65</v>
      </c>
      <c r="D12" s="46">
        <v>14.42</v>
      </c>
      <c r="E12" s="46">
        <v>14.54</v>
      </c>
      <c r="F12" s="33">
        <v>12000</v>
      </c>
      <c r="G12" s="46">
        <v>14.35</v>
      </c>
    </row>
    <row r="13" spans="1:7" x14ac:dyDescent="0.25">
      <c r="A13" s="34">
        <v>40917</v>
      </c>
      <c r="B13" s="46">
        <v>14.4</v>
      </c>
      <c r="C13" s="46">
        <v>15</v>
      </c>
      <c r="D13" s="46">
        <v>14.27</v>
      </c>
      <c r="E13" s="46">
        <v>14.49</v>
      </c>
      <c r="F13" s="33">
        <v>10300</v>
      </c>
      <c r="G13" s="46">
        <v>14.3</v>
      </c>
    </row>
    <row r="14" spans="1:7" x14ac:dyDescent="0.25">
      <c r="A14" s="34">
        <v>40911</v>
      </c>
      <c r="B14" s="46">
        <v>14.35</v>
      </c>
      <c r="C14" s="46">
        <v>14.81</v>
      </c>
      <c r="D14" s="46">
        <v>14.13</v>
      </c>
      <c r="E14" s="46">
        <v>14.22</v>
      </c>
      <c r="F14" s="33">
        <v>48000</v>
      </c>
      <c r="G14" s="46">
        <v>14.04</v>
      </c>
    </row>
    <row r="15" spans="1:7" x14ac:dyDescent="0.25">
      <c r="A15" s="34">
        <v>40904</v>
      </c>
      <c r="B15" s="46">
        <v>14.22</v>
      </c>
      <c r="C15" s="46">
        <v>14.39</v>
      </c>
      <c r="D15" s="46">
        <v>13.94</v>
      </c>
      <c r="E15" s="46">
        <v>14.37</v>
      </c>
      <c r="F15" s="33">
        <v>4000</v>
      </c>
      <c r="G15" s="46">
        <v>14.19</v>
      </c>
    </row>
    <row r="16" spans="1:7" x14ac:dyDescent="0.25">
      <c r="A16" s="34">
        <v>40896</v>
      </c>
      <c r="B16" s="46">
        <v>13.65</v>
      </c>
      <c r="C16" s="46">
        <v>14.24</v>
      </c>
      <c r="D16" s="46">
        <v>13.65</v>
      </c>
      <c r="E16" s="46">
        <v>14.22</v>
      </c>
      <c r="F16" s="33">
        <v>17100</v>
      </c>
      <c r="G16" s="46">
        <v>13.97</v>
      </c>
    </row>
    <row r="17" spans="1:15" x14ac:dyDescent="0.25">
      <c r="A17" s="34">
        <v>40889</v>
      </c>
      <c r="B17" s="46">
        <v>13.93</v>
      </c>
      <c r="C17" s="46">
        <v>14.3</v>
      </c>
      <c r="D17" s="46">
        <v>13.7</v>
      </c>
      <c r="E17" s="46">
        <v>13.7</v>
      </c>
      <c r="F17" s="33">
        <v>11700</v>
      </c>
      <c r="G17" s="46">
        <v>13.46</v>
      </c>
    </row>
    <row r="18" spans="1:15" x14ac:dyDescent="0.25">
      <c r="A18" s="34">
        <v>40882</v>
      </c>
      <c r="B18" s="46">
        <v>14.18</v>
      </c>
      <c r="C18" s="46">
        <v>14.33</v>
      </c>
      <c r="D18" s="46">
        <v>13.96</v>
      </c>
      <c r="E18" s="46">
        <v>14.33</v>
      </c>
      <c r="F18" s="33">
        <v>11700</v>
      </c>
      <c r="G18" s="46">
        <v>14.08</v>
      </c>
    </row>
    <row r="19" spans="1:15" x14ac:dyDescent="0.25">
      <c r="A19" s="34">
        <v>40875</v>
      </c>
      <c r="B19" s="46">
        <v>14.26</v>
      </c>
      <c r="C19" s="46">
        <v>14.39</v>
      </c>
      <c r="D19" s="46">
        <v>13.86</v>
      </c>
      <c r="E19" s="46">
        <v>14.13</v>
      </c>
      <c r="F19" s="33">
        <v>3500</v>
      </c>
      <c r="G19" s="46">
        <v>13.88</v>
      </c>
    </row>
    <row r="20" spans="1:15" x14ac:dyDescent="0.25">
      <c r="A20" s="34">
        <v>40868</v>
      </c>
      <c r="B20" s="46">
        <v>14.15</v>
      </c>
      <c r="C20" s="46">
        <v>14.16</v>
      </c>
      <c r="D20" s="46">
        <v>13.62</v>
      </c>
      <c r="E20" s="46">
        <v>14</v>
      </c>
      <c r="F20" s="33">
        <v>7400</v>
      </c>
      <c r="G20" s="46">
        <v>13.73</v>
      </c>
    </row>
    <row r="21" spans="1:15" x14ac:dyDescent="0.25">
      <c r="A21" s="34">
        <v>40861</v>
      </c>
      <c r="B21" s="46">
        <v>14.27</v>
      </c>
      <c r="C21" s="46">
        <v>14.38</v>
      </c>
      <c r="D21" s="46">
        <v>14.08</v>
      </c>
      <c r="E21" s="46">
        <v>14.21</v>
      </c>
      <c r="F21" s="33">
        <v>16200</v>
      </c>
      <c r="G21" s="46">
        <v>13.94</v>
      </c>
    </row>
    <row r="22" spans="1:15" x14ac:dyDescent="0.25">
      <c r="A22" s="34">
        <v>40854</v>
      </c>
      <c r="B22" s="46">
        <v>14.34</v>
      </c>
      <c r="C22" s="46">
        <v>14.46</v>
      </c>
      <c r="D22" s="46">
        <v>14</v>
      </c>
      <c r="E22" s="46">
        <v>14.39</v>
      </c>
      <c r="F22" s="33">
        <v>15600</v>
      </c>
      <c r="G22" s="46">
        <v>14.12</v>
      </c>
    </row>
    <row r="23" spans="1:15" x14ac:dyDescent="0.25">
      <c r="A23" s="34">
        <v>40847</v>
      </c>
      <c r="B23" s="46">
        <v>14.63</v>
      </c>
      <c r="C23" s="46">
        <v>14.63</v>
      </c>
      <c r="D23" s="46">
        <v>14.02</v>
      </c>
      <c r="E23" s="46">
        <v>14.18</v>
      </c>
      <c r="F23" s="33">
        <v>20100</v>
      </c>
      <c r="G23" s="46">
        <v>13.91</v>
      </c>
    </row>
    <row r="24" spans="1:15" x14ac:dyDescent="0.25">
      <c r="A24" s="34">
        <v>40840</v>
      </c>
      <c r="B24" s="46">
        <v>14.33</v>
      </c>
      <c r="C24" s="46">
        <v>14.7</v>
      </c>
      <c r="D24" s="46">
        <v>14.1</v>
      </c>
      <c r="E24" s="46">
        <v>14.53</v>
      </c>
      <c r="F24" s="33">
        <v>24600</v>
      </c>
      <c r="G24" s="46">
        <v>14.21</v>
      </c>
    </row>
    <row r="25" spans="1:15" x14ac:dyDescent="0.25">
      <c r="A25" s="34">
        <v>40833</v>
      </c>
      <c r="B25" s="46">
        <v>14.25</v>
      </c>
      <c r="C25" s="46">
        <v>14.3</v>
      </c>
      <c r="D25" s="46">
        <v>13.9</v>
      </c>
      <c r="E25" s="46">
        <v>14.24</v>
      </c>
      <c r="F25" s="33">
        <v>2600</v>
      </c>
      <c r="G25" s="46">
        <v>13.93</v>
      </c>
    </row>
    <row r="26" spans="1:15" x14ac:dyDescent="0.25">
      <c r="A26" s="34">
        <v>40826</v>
      </c>
      <c r="B26" s="46">
        <v>13.96</v>
      </c>
      <c r="C26" s="46">
        <v>14.17</v>
      </c>
      <c r="D26" s="46">
        <v>13.75</v>
      </c>
      <c r="E26" s="46">
        <v>14.16</v>
      </c>
      <c r="F26" s="33">
        <v>7900</v>
      </c>
      <c r="G26" s="46">
        <v>13.85</v>
      </c>
    </row>
    <row r="27" spans="1:15" x14ac:dyDescent="0.25">
      <c r="A27" s="34">
        <v>40819</v>
      </c>
      <c r="B27" s="46">
        <v>13.41</v>
      </c>
      <c r="C27" s="46">
        <v>13.82</v>
      </c>
      <c r="D27" s="46">
        <v>13.07</v>
      </c>
      <c r="E27" s="46">
        <v>13.56</v>
      </c>
      <c r="F27" s="33">
        <v>7200</v>
      </c>
      <c r="G27" s="46">
        <v>13.26</v>
      </c>
    </row>
    <row r="28" spans="1:15" ht="15.75" thickBot="1" x14ac:dyDescent="0.3">
      <c r="A28" s="34">
        <v>40812</v>
      </c>
      <c r="B28" s="46">
        <v>13.92</v>
      </c>
      <c r="C28" s="46">
        <v>14.41</v>
      </c>
      <c r="D28" s="46">
        <v>13.49</v>
      </c>
      <c r="E28" s="46">
        <v>13.49</v>
      </c>
      <c r="F28" s="33">
        <v>16200</v>
      </c>
      <c r="G28" s="46">
        <v>13.12</v>
      </c>
      <c r="O28" s="38" t="s">
        <v>106</v>
      </c>
    </row>
    <row r="29" spans="1:15" x14ac:dyDescent="0.25">
      <c r="A29" s="34">
        <v>40805</v>
      </c>
      <c r="B29" s="46">
        <v>14.8</v>
      </c>
      <c r="C29" s="46">
        <v>14.8</v>
      </c>
      <c r="D29" s="46">
        <v>13.81</v>
      </c>
      <c r="E29" s="46">
        <v>13.9</v>
      </c>
      <c r="F29" s="33">
        <v>13300</v>
      </c>
      <c r="G29" s="46">
        <v>13.52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14.46</v>
      </c>
      <c r="C30" s="46">
        <v>14.83</v>
      </c>
      <c r="D30" s="46">
        <v>14.46</v>
      </c>
      <c r="E30" s="46">
        <v>14.8</v>
      </c>
      <c r="F30" s="33">
        <v>4000</v>
      </c>
      <c r="G30" s="46">
        <v>14.4</v>
      </c>
      <c r="K30" s="24" t="s">
        <v>109</v>
      </c>
      <c r="L30" s="25"/>
      <c r="M30" s="26">
        <f>G46</f>
        <v>14.56</v>
      </c>
    </row>
    <row r="31" spans="1:15" x14ac:dyDescent="0.25">
      <c r="A31" s="34">
        <v>40792</v>
      </c>
      <c r="B31" s="46">
        <v>14.58</v>
      </c>
      <c r="C31" s="46">
        <v>14.85</v>
      </c>
      <c r="D31" s="46">
        <v>14.48</v>
      </c>
      <c r="E31" s="46">
        <v>14.55</v>
      </c>
      <c r="F31" s="33">
        <v>3900</v>
      </c>
      <c r="G31" s="46">
        <v>14.15</v>
      </c>
      <c r="K31" s="24" t="s">
        <v>1</v>
      </c>
      <c r="L31" s="25"/>
      <c r="M31" s="26">
        <f>G2</f>
        <v>14.2</v>
      </c>
    </row>
    <row r="32" spans="1:15" ht="15.75" thickBot="1" x14ac:dyDescent="0.3">
      <c r="A32" s="34">
        <v>40784</v>
      </c>
      <c r="B32" s="46">
        <v>14.95</v>
      </c>
      <c r="C32" s="46">
        <v>15.01</v>
      </c>
      <c r="D32" s="46">
        <v>14.72</v>
      </c>
      <c r="E32" s="46">
        <v>14.87</v>
      </c>
      <c r="F32" s="33">
        <v>5100</v>
      </c>
      <c r="G32" s="46">
        <v>14.47</v>
      </c>
      <c r="K32" s="24"/>
      <c r="L32" s="25"/>
      <c r="M32" s="26"/>
    </row>
    <row r="33" spans="1:13" ht="15.75" thickBot="1" x14ac:dyDescent="0.3">
      <c r="A33" s="34">
        <v>40777</v>
      </c>
      <c r="B33" s="46">
        <v>14.99</v>
      </c>
      <c r="C33" s="46">
        <v>14.99</v>
      </c>
      <c r="D33" s="46">
        <v>14.58</v>
      </c>
      <c r="E33" s="46">
        <v>14.8</v>
      </c>
      <c r="F33" s="33">
        <v>3900</v>
      </c>
      <c r="G33" s="46">
        <v>14.38</v>
      </c>
      <c r="K33" s="36">
        <f>M31-M30</f>
        <v>-0.36000000000000121</v>
      </c>
      <c r="L33" s="18"/>
      <c r="M33" s="35">
        <f>K33/M30</f>
        <v>-2.4725274725274807E-2</v>
      </c>
    </row>
    <row r="34" spans="1:13" x14ac:dyDescent="0.25">
      <c r="A34" s="34">
        <v>40770</v>
      </c>
      <c r="B34" s="46">
        <v>14.74</v>
      </c>
      <c r="C34" s="46">
        <v>15.26</v>
      </c>
      <c r="D34" s="46">
        <v>14.5</v>
      </c>
      <c r="E34" s="46">
        <v>14.66</v>
      </c>
      <c r="F34" s="33">
        <v>10400</v>
      </c>
      <c r="G34" s="46">
        <v>14.24</v>
      </c>
    </row>
    <row r="35" spans="1:13" x14ac:dyDescent="0.25">
      <c r="A35" s="34">
        <v>40763</v>
      </c>
      <c r="B35" s="46">
        <v>14.52</v>
      </c>
      <c r="C35" s="46">
        <v>14.81</v>
      </c>
      <c r="D35" s="46">
        <v>14.2</v>
      </c>
      <c r="E35" s="46">
        <v>14.65</v>
      </c>
      <c r="F35" s="33">
        <v>13800</v>
      </c>
      <c r="G35" s="46">
        <v>14.23</v>
      </c>
    </row>
    <row r="36" spans="1:13" x14ac:dyDescent="0.25">
      <c r="A36" s="34">
        <v>40756</v>
      </c>
      <c r="B36" s="46">
        <v>15.53</v>
      </c>
      <c r="C36" s="46">
        <v>15.75</v>
      </c>
      <c r="D36" s="46">
        <v>14.71</v>
      </c>
      <c r="E36" s="46">
        <v>14.86</v>
      </c>
      <c r="F36" s="33">
        <v>18700</v>
      </c>
      <c r="G36" s="46">
        <v>14.44</v>
      </c>
    </row>
    <row r="37" spans="1:13" x14ac:dyDescent="0.25">
      <c r="A37" s="34">
        <v>40749</v>
      </c>
      <c r="B37" s="46">
        <v>15.47</v>
      </c>
      <c r="C37" s="46">
        <v>15.73</v>
      </c>
      <c r="D37" s="46">
        <v>15.27</v>
      </c>
      <c r="E37" s="46">
        <v>15.42</v>
      </c>
      <c r="F37" s="33">
        <v>26200</v>
      </c>
      <c r="G37" s="46">
        <v>14.94</v>
      </c>
    </row>
    <row r="38" spans="1:13" x14ac:dyDescent="0.25">
      <c r="A38" s="34">
        <v>40742</v>
      </c>
      <c r="B38" s="46">
        <v>15.27</v>
      </c>
      <c r="C38" s="46">
        <v>15.59</v>
      </c>
      <c r="D38" s="46">
        <v>15.21</v>
      </c>
      <c r="E38" s="46">
        <v>15.53</v>
      </c>
      <c r="F38" s="33">
        <v>13700</v>
      </c>
      <c r="G38" s="46">
        <v>15.05</v>
      </c>
    </row>
    <row r="39" spans="1:13" x14ac:dyDescent="0.25">
      <c r="A39" s="34">
        <v>40735</v>
      </c>
      <c r="B39" s="46">
        <v>15.2</v>
      </c>
      <c r="C39" s="46">
        <v>15.39</v>
      </c>
      <c r="D39" s="46">
        <v>15.1</v>
      </c>
      <c r="E39" s="46">
        <v>15.38</v>
      </c>
      <c r="F39" s="33">
        <v>22100</v>
      </c>
      <c r="G39" s="46">
        <v>14.9</v>
      </c>
    </row>
    <row r="40" spans="1:13" x14ac:dyDescent="0.25">
      <c r="A40" s="34">
        <v>40729</v>
      </c>
      <c r="B40" s="46">
        <v>15.27</v>
      </c>
      <c r="C40" s="46">
        <v>15.52</v>
      </c>
      <c r="D40" s="46">
        <v>15.12</v>
      </c>
      <c r="E40" s="46">
        <v>15.28</v>
      </c>
      <c r="F40" s="33">
        <v>11700</v>
      </c>
      <c r="G40" s="46">
        <v>14.8</v>
      </c>
    </row>
    <row r="41" spans="1:13" x14ac:dyDescent="0.25">
      <c r="A41" s="34">
        <v>40721</v>
      </c>
      <c r="B41" s="46">
        <v>14.87</v>
      </c>
      <c r="C41" s="46">
        <v>15.39</v>
      </c>
      <c r="D41" s="46">
        <v>14.84</v>
      </c>
      <c r="E41" s="46">
        <v>15.29</v>
      </c>
      <c r="F41" s="33">
        <v>13500</v>
      </c>
      <c r="G41" s="46">
        <v>14.81</v>
      </c>
    </row>
    <row r="42" spans="1:13" x14ac:dyDescent="0.25">
      <c r="A42" s="34">
        <v>40714</v>
      </c>
      <c r="B42" s="46">
        <v>14.89</v>
      </c>
      <c r="C42" s="46">
        <v>15.94</v>
      </c>
      <c r="D42" s="46">
        <v>14.89</v>
      </c>
      <c r="E42" s="46">
        <v>14.95</v>
      </c>
      <c r="F42" s="33">
        <v>9700</v>
      </c>
      <c r="G42" s="46">
        <v>14.42</v>
      </c>
    </row>
    <row r="43" spans="1:13" x14ac:dyDescent="0.25">
      <c r="A43" s="34">
        <v>40707</v>
      </c>
      <c r="B43" s="46">
        <v>16.940000000000001</v>
      </c>
      <c r="C43" s="46">
        <v>16.940000000000001</v>
      </c>
      <c r="D43" s="46">
        <v>14.82</v>
      </c>
      <c r="E43" s="46">
        <v>14.9</v>
      </c>
      <c r="F43" s="33">
        <v>17900</v>
      </c>
      <c r="G43" s="46">
        <v>14.37</v>
      </c>
    </row>
    <row r="44" spans="1:13" x14ac:dyDescent="0.25">
      <c r="A44" s="34">
        <v>40700</v>
      </c>
      <c r="B44" s="46">
        <v>15.15</v>
      </c>
      <c r="C44" s="46">
        <v>15.18</v>
      </c>
      <c r="D44" s="46">
        <v>14.96</v>
      </c>
      <c r="E44" s="46">
        <v>14.98</v>
      </c>
      <c r="F44" s="33">
        <v>12600</v>
      </c>
      <c r="G44" s="46">
        <v>14.45</v>
      </c>
    </row>
    <row r="45" spans="1:13" x14ac:dyDescent="0.25">
      <c r="A45" s="34">
        <v>40694</v>
      </c>
      <c r="B45" s="46">
        <v>15.34</v>
      </c>
      <c r="C45" s="46">
        <v>15.34</v>
      </c>
      <c r="D45" s="46">
        <v>14.97</v>
      </c>
      <c r="E45" s="46">
        <v>15.07</v>
      </c>
      <c r="F45" s="33">
        <v>33800</v>
      </c>
      <c r="G45" s="46">
        <v>14.54</v>
      </c>
    </row>
    <row r="46" spans="1:13" x14ac:dyDescent="0.25">
      <c r="A46" s="34">
        <v>40688</v>
      </c>
      <c r="B46" s="46">
        <v>15.08</v>
      </c>
      <c r="C46" s="46">
        <v>15.24</v>
      </c>
      <c r="D46" s="46">
        <v>15</v>
      </c>
      <c r="E46" s="46">
        <v>15.09</v>
      </c>
      <c r="F46" s="33">
        <v>26900</v>
      </c>
      <c r="G46" s="46">
        <v>14.56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I29" sqref="I29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21.09</v>
      </c>
      <c r="C2" s="46">
        <v>21.25</v>
      </c>
      <c r="D2" s="46">
        <v>21.03</v>
      </c>
      <c r="E2" s="46">
        <v>21.18</v>
      </c>
      <c r="F2" s="33">
        <v>126000</v>
      </c>
      <c r="G2" s="46">
        <v>21.04</v>
      </c>
    </row>
    <row r="3" spans="1:7" x14ac:dyDescent="0.25">
      <c r="A3" s="34">
        <v>40987</v>
      </c>
      <c r="B3" s="46">
        <v>21.03</v>
      </c>
      <c r="C3" s="46">
        <v>21.13</v>
      </c>
      <c r="D3" s="46">
        <v>21</v>
      </c>
      <c r="E3" s="46">
        <v>21.08</v>
      </c>
      <c r="F3" s="33">
        <v>181400</v>
      </c>
      <c r="G3" s="46">
        <v>20.94</v>
      </c>
    </row>
    <row r="4" spans="1:7" x14ac:dyDescent="0.25">
      <c r="A4" s="34">
        <v>40980</v>
      </c>
      <c r="B4" s="46">
        <v>21.27</v>
      </c>
      <c r="C4" s="46">
        <v>21.27</v>
      </c>
      <c r="D4" s="46">
        <v>21</v>
      </c>
      <c r="E4" s="46">
        <v>21.07</v>
      </c>
      <c r="F4" s="33">
        <v>178500</v>
      </c>
      <c r="G4" s="46">
        <v>20.86</v>
      </c>
    </row>
    <row r="5" spans="1:7" x14ac:dyDescent="0.25">
      <c r="A5" s="34">
        <v>40973</v>
      </c>
      <c r="B5" s="46">
        <v>21.28</v>
      </c>
      <c r="C5" s="46">
        <v>21.34</v>
      </c>
      <c r="D5" s="46">
        <v>21.2</v>
      </c>
      <c r="E5" s="46">
        <v>21.24</v>
      </c>
      <c r="F5" s="33">
        <v>137400</v>
      </c>
      <c r="G5" s="46">
        <v>21.03</v>
      </c>
    </row>
    <row r="6" spans="1:7" x14ac:dyDescent="0.25">
      <c r="A6" s="34">
        <v>40966</v>
      </c>
      <c r="B6" s="46">
        <v>21.26</v>
      </c>
      <c r="C6" s="46">
        <v>21.31</v>
      </c>
      <c r="D6" s="46">
        <v>21.2</v>
      </c>
      <c r="E6" s="46">
        <v>21.31</v>
      </c>
      <c r="F6" s="33">
        <v>196100</v>
      </c>
      <c r="G6" s="46">
        <v>21.1</v>
      </c>
    </row>
    <row r="7" spans="1:7" x14ac:dyDescent="0.25">
      <c r="A7" s="34">
        <v>40960</v>
      </c>
      <c r="B7" s="46">
        <v>21.27</v>
      </c>
      <c r="C7" s="46">
        <v>21.27</v>
      </c>
      <c r="D7" s="46">
        <v>21.15</v>
      </c>
      <c r="E7" s="46">
        <v>21.24</v>
      </c>
      <c r="F7" s="33">
        <v>157500</v>
      </c>
      <c r="G7" s="46">
        <v>21.03</v>
      </c>
    </row>
    <row r="8" spans="1:7" x14ac:dyDescent="0.25">
      <c r="A8" s="34">
        <v>40952</v>
      </c>
      <c r="B8" s="46">
        <v>21.25</v>
      </c>
      <c r="C8" s="46">
        <v>21.33</v>
      </c>
      <c r="D8" s="46">
        <v>21.24</v>
      </c>
      <c r="E8" s="46">
        <v>21.28</v>
      </c>
      <c r="F8" s="33">
        <v>100700</v>
      </c>
      <c r="G8" s="46">
        <v>21</v>
      </c>
    </row>
    <row r="9" spans="1:7" x14ac:dyDescent="0.25">
      <c r="A9" s="34">
        <v>40945</v>
      </c>
      <c r="B9" s="46">
        <v>21.27</v>
      </c>
      <c r="C9" s="46">
        <v>21.3</v>
      </c>
      <c r="D9" s="46">
        <v>21.2</v>
      </c>
      <c r="E9" s="46">
        <v>21.29</v>
      </c>
      <c r="F9" s="33">
        <v>120600</v>
      </c>
      <c r="G9" s="46">
        <v>21</v>
      </c>
    </row>
    <row r="10" spans="1:7" x14ac:dyDescent="0.25">
      <c r="A10" s="34">
        <v>40938</v>
      </c>
      <c r="B10" s="46">
        <v>21.29</v>
      </c>
      <c r="C10" s="46">
        <v>21.35</v>
      </c>
      <c r="D10" s="46">
        <v>21.19</v>
      </c>
      <c r="E10" s="46">
        <v>21.19</v>
      </c>
      <c r="F10" s="33">
        <v>142400</v>
      </c>
      <c r="G10" s="46">
        <v>20.91</v>
      </c>
    </row>
    <row r="11" spans="1:7" x14ac:dyDescent="0.25">
      <c r="A11" s="34">
        <v>40931</v>
      </c>
      <c r="B11" s="46">
        <v>21.13</v>
      </c>
      <c r="C11" s="46">
        <v>21.23</v>
      </c>
      <c r="D11" s="46">
        <v>21.09</v>
      </c>
      <c r="E11" s="46">
        <v>21.2</v>
      </c>
      <c r="F11" s="33">
        <v>191700</v>
      </c>
      <c r="G11" s="46">
        <v>20.92</v>
      </c>
    </row>
    <row r="12" spans="1:7" x14ac:dyDescent="0.25">
      <c r="A12" s="34">
        <v>40924</v>
      </c>
      <c r="B12" s="46">
        <v>21.28</v>
      </c>
      <c r="C12" s="46">
        <v>21.33</v>
      </c>
      <c r="D12" s="46">
        <v>21.17</v>
      </c>
      <c r="E12" s="46">
        <v>21.17</v>
      </c>
      <c r="F12" s="33">
        <v>149800</v>
      </c>
      <c r="G12" s="46">
        <v>20.81</v>
      </c>
    </row>
    <row r="13" spans="1:7" x14ac:dyDescent="0.25">
      <c r="A13" s="34">
        <v>40917</v>
      </c>
      <c r="B13" s="46">
        <v>21.19</v>
      </c>
      <c r="C13" s="46">
        <v>21.3</v>
      </c>
      <c r="D13" s="46">
        <v>21.1</v>
      </c>
      <c r="E13" s="46">
        <v>21.28</v>
      </c>
      <c r="F13" s="33">
        <v>73300</v>
      </c>
      <c r="G13" s="46">
        <v>20.92</v>
      </c>
    </row>
    <row r="14" spans="1:7" x14ac:dyDescent="0.25">
      <c r="A14" s="34">
        <v>40911</v>
      </c>
      <c r="B14" s="46">
        <v>21.14</v>
      </c>
      <c r="C14" s="46">
        <v>21.18</v>
      </c>
      <c r="D14" s="46">
        <v>21.05</v>
      </c>
      <c r="E14" s="46">
        <v>21.1</v>
      </c>
      <c r="F14" s="33">
        <v>83100</v>
      </c>
      <c r="G14" s="46">
        <v>20.74</v>
      </c>
    </row>
    <row r="15" spans="1:7" x14ac:dyDescent="0.25">
      <c r="A15" s="34">
        <v>40905</v>
      </c>
      <c r="B15" s="46">
        <v>21.1</v>
      </c>
      <c r="C15" s="46">
        <v>21.19</v>
      </c>
      <c r="D15" s="46">
        <v>21.1</v>
      </c>
      <c r="E15" s="46">
        <v>21.19</v>
      </c>
      <c r="F15" s="33">
        <v>34400</v>
      </c>
      <c r="G15" s="46">
        <v>20.83</v>
      </c>
    </row>
    <row r="16" spans="1:7" x14ac:dyDescent="0.25">
      <c r="A16" s="34">
        <v>40896</v>
      </c>
      <c r="B16" s="46">
        <v>21.15</v>
      </c>
      <c r="C16" s="46">
        <v>21.28</v>
      </c>
      <c r="D16" s="46">
        <v>21.09</v>
      </c>
      <c r="E16" s="46">
        <v>21.19</v>
      </c>
      <c r="F16" s="33">
        <v>86600</v>
      </c>
      <c r="G16" s="46">
        <v>20.83</v>
      </c>
    </row>
    <row r="17" spans="1:15" x14ac:dyDescent="0.25">
      <c r="A17" s="34">
        <v>40889</v>
      </c>
      <c r="B17" s="46">
        <v>21.09</v>
      </c>
      <c r="C17" s="46">
        <v>21.28</v>
      </c>
      <c r="D17" s="46">
        <v>21.07</v>
      </c>
      <c r="E17" s="46">
        <v>21.17</v>
      </c>
      <c r="F17" s="33">
        <v>101600</v>
      </c>
      <c r="G17" s="46">
        <v>20.74</v>
      </c>
    </row>
    <row r="18" spans="1:15" x14ac:dyDescent="0.25">
      <c r="A18" s="34">
        <v>40882</v>
      </c>
      <c r="B18" s="46">
        <v>20.97</v>
      </c>
      <c r="C18" s="46">
        <v>21.14</v>
      </c>
      <c r="D18" s="46">
        <v>20.96</v>
      </c>
      <c r="E18" s="46">
        <v>21.05</v>
      </c>
      <c r="F18" s="33">
        <v>118600</v>
      </c>
      <c r="G18" s="46">
        <v>20.62</v>
      </c>
    </row>
    <row r="19" spans="1:15" x14ac:dyDescent="0.25">
      <c r="A19" s="34">
        <v>40875</v>
      </c>
      <c r="B19" s="46">
        <v>20.87</v>
      </c>
      <c r="C19" s="46">
        <v>21</v>
      </c>
      <c r="D19" s="46">
        <v>20.83</v>
      </c>
      <c r="E19" s="46">
        <v>20.99</v>
      </c>
      <c r="F19" s="33">
        <v>103800</v>
      </c>
      <c r="G19" s="46">
        <v>20.57</v>
      </c>
    </row>
    <row r="20" spans="1:15" x14ac:dyDescent="0.25">
      <c r="A20" s="34">
        <v>40868</v>
      </c>
      <c r="B20" s="46">
        <v>21.08</v>
      </c>
      <c r="C20" s="46">
        <v>21.1</v>
      </c>
      <c r="D20" s="46">
        <v>20.95</v>
      </c>
      <c r="E20" s="46">
        <v>20.95</v>
      </c>
      <c r="F20" s="33">
        <v>53200</v>
      </c>
      <c r="G20" s="46">
        <v>20.53</v>
      </c>
    </row>
    <row r="21" spans="1:15" x14ac:dyDescent="0.25">
      <c r="A21" s="34">
        <v>40861</v>
      </c>
      <c r="B21" s="46">
        <v>21.03</v>
      </c>
      <c r="C21" s="46">
        <v>21.12</v>
      </c>
      <c r="D21" s="46">
        <v>20.98</v>
      </c>
      <c r="E21" s="46">
        <v>21.08</v>
      </c>
      <c r="F21" s="33">
        <v>91400</v>
      </c>
      <c r="G21" s="46">
        <v>20.58</v>
      </c>
    </row>
    <row r="22" spans="1:15" x14ac:dyDescent="0.25">
      <c r="A22" s="34">
        <v>40854</v>
      </c>
      <c r="B22" s="46">
        <v>21.02</v>
      </c>
      <c r="C22" s="46">
        <v>21.13</v>
      </c>
      <c r="D22" s="46">
        <v>20.99</v>
      </c>
      <c r="E22" s="46">
        <v>21.13</v>
      </c>
      <c r="F22" s="33">
        <v>66300</v>
      </c>
      <c r="G22" s="46">
        <v>20.63</v>
      </c>
    </row>
    <row r="23" spans="1:15" x14ac:dyDescent="0.25">
      <c r="A23" s="34">
        <v>40847</v>
      </c>
      <c r="B23" s="46">
        <v>20.81</v>
      </c>
      <c r="C23" s="46">
        <v>21.02</v>
      </c>
      <c r="D23" s="46">
        <v>20.77</v>
      </c>
      <c r="E23" s="46">
        <v>21.01</v>
      </c>
      <c r="F23" s="33">
        <v>72300</v>
      </c>
      <c r="G23" s="46">
        <v>20.51</v>
      </c>
    </row>
    <row r="24" spans="1:15" x14ac:dyDescent="0.25">
      <c r="A24" s="34">
        <v>40840</v>
      </c>
      <c r="B24" s="46">
        <v>20.75</v>
      </c>
      <c r="C24" s="46">
        <v>20.87</v>
      </c>
      <c r="D24" s="46">
        <v>20.63</v>
      </c>
      <c r="E24" s="46">
        <v>20.76</v>
      </c>
      <c r="F24" s="33">
        <v>70500</v>
      </c>
      <c r="G24" s="46">
        <v>20.27</v>
      </c>
    </row>
    <row r="25" spans="1:15" x14ac:dyDescent="0.25">
      <c r="A25" s="34">
        <v>40833</v>
      </c>
      <c r="B25" s="46">
        <v>20.8</v>
      </c>
      <c r="C25" s="46">
        <v>20.88</v>
      </c>
      <c r="D25" s="46">
        <v>20.74</v>
      </c>
      <c r="E25" s="46">
        <v>20.75</v>
      </c>
      <c r="F25" s="33">
        <v>62300</v>
      </c>
      <c r="G25" s="46">
        <v>20.190000000000001</v>
      </c>
    </row>
    <row r="26" spans="1:15" x14ac:dyDescent="0.25">
      <c r="A26" s="34">
        <v>40827</v>
      </c>
      <c r="B26" s="46">
        <v>20.8</v>
      </c>
      <c r="C26" s="46">
        <v>20.86</v>
      </c>
      <c r="D26" s="46">
        <v>20.78</v>
      </c>
      <c r="E26" s="46">
        <v>20.79</v>
      </c>
      <c r="F26" s="33">
        <v>67200</v>
      </c>
      <c r="G26" s="46">
        <v>20.22</v>
      </c>
    </row>
    <row r="27" spans="1:15" x14ac:dyDescent="0.25">
      <c r="A27" s="34">
        <v>40819</v>
      </c>
      <c r="B27" s="46">
        <v>21.03</v>
      </c>
      <c r="C27" s="46">
        <v>21.1</v>
      </c>
      <c r="D27" s="46">
        <v>20.8</v>
      </c>
      <c r="E27" s="46">
        <v>20.83</v>
      </c>
      <c r="F27" s="33">
        <v>39900</v>
      </c>
      <c r="G27" s="46">
        <v>20.260000000000002</v>
      </c>
    </row>
    <row r="28" spans="1:15" ht="15.75" thickBot="1" x14ac:dyDescent="0.3">
      <c r="A28" s="34">
        <v>40812</v>
      </c>
      <c r="B28" s="46">
        <v>21.05</v>
      </c>
      <c r="C28" s="46">
        <v>21.08</v>
      </c>
      <c r="D28" s="46">
        <v>20.94</v>
      </c>
      <c r="E28" s="46">
        <v>20.94</v>
      </c>
      <c r="F28" s="33">
        <v>52300</v>
      </c>
      <c r="G28" s="46">
        <v>20.37</v>
      </c>
      <c r="O28" s="38" t="s">
        <v>118</v>
      </c>
    </row>
    <row r="29" spans="1:15" x14ac:dyDescent="0.25">
      <c r="A29" s="34">
        <v>40805</v>
      </c>
      <c r="B29" s="46">
        <v>21.04</v>
      </c>
      <c r="C29" s="46">
        <v>21.24</v>
      </c>
      <c r="D29" s="46">
        <v>21.03</v>
      </c>
      <c r="E29" s="46">
        <v>21.12</v>
      </c>
      <c r="F29" s="33">
        <v>54300</v>
      </c>
      <c r="G29" s="46">
        <v>20.55</v>
      </c>
      <c r="K29" s="30" t="s">
        <v>26</v>
      </c>
      <c r="L29" s="39"/>
      <c r="M29" s="31"/>
    </row>
    <row r="30" spans="1:15" x14ac:dyDescent="0.25">
      <c r="A30" s="34">
        <v>40798</v>
      </c>
      <c r="B30" s="46">
        <v>21.2</v>
      </c>
      <c r="C30" s="46">
        <v>21.22</v>
      </c>
      <c r="D30" s="46">
        <v>20.94</v>
      </c>
      <c r="E30" s="46">
        <v>20.94</v>
      </c>
      <c r="F30" s="33">
        <v>59800</v>
      </c>
      <c r="G30" s="46">
        <v>20.3</v>
      </c>
      <c r="K30" s="24" t="s">
        <v>0</v>
      </c>
      <c r="L30" s="25"/>
      <c r="M30" s="43">
        <f>G54</f>
        <v>19.32</v>
      </c>
    </row>
    <row r="31" spans="1:15" x14ac:dyDescent="0.25">
      <c r="A31" s="34">
        <v>40792</v>
      </c>
      <c r="B31" s="46">
        <v>21.15</v>
      </c>
      <c r="C31" s="46">
        <v>21.24</v>
      </c>
      <c r="D31" s="46">
        <v>21.03</v>
      </c>
      <c r="E31" s="46">
        <v>21.16</v>
      </c>
      <c r="F31" s="33">
        <v>60400</v>
      </c>
      <c r="G31" s="46">
        <v>20.51</v>
      </c>
      <c r="K31" s="24" t="s">
        <v>1</v>
      </c>
      <c r="L31" s="25"/>
      <c r="M31" s="26">
        <f>G2</f>
        <v>21.04</v>
      </c>
    </row>
    <row r="32" spans="1:15" ht="15.75" thickBot="1" x14ac:dyDescent="0.3">
      <c r="A32" s="34">
        <v>40784</v>
      </c>
      <c r="B32" s="46">
        <v>20.93</v>
      </c>
      <c r="C32" s="46">
        <v>21.05</v>
      </c>
      <c r="D32" s="46">
        <v>20.8</v>
      </c>
      <c r="E32" s="46">
        <v>21.05</v>
      </c>
      <c r="F32" s="33">
        <v>157900</v>
      </c>
      <c r="G32" s="46">
        <v>20.399999999999999</v>
      </c>
      <c r="K32" s="24"/>
      <c r="L32" s="25"/>
      <c r="M32" s="26"/>
    </row>
    <row r="33" spans="1:13" ht="15.75" thickBot="1" x14ac:dyDescent="0.3">
      <c r="A33" s="34">
        <v>40777</v>
      </c>
      <c r="B33" s="46">
        <v>21.19</v>
      </c>
      <c r="C33" s="46">
        <v>21.21</v>
      </c>
      <c r="D33" s="46">
        <v>20.9</v>
      </c>
      <c r="E33" s="46">
        <v>20.95</v>
      </c>
      <c r="F33" s="33">
        <v>370800</v>
      </c>
      <c r="G33" s="46">
        <v>20.309999999999999</v>
      </c>
      <c r="K33" s="36">
        <f>M31-M30</f>
        <v>1.7199999999999989</v>
      </c>
      <c r="L33" s="18"/>
      <c r="M33" s="35">
        <f>K33/M30</f>
        <v>8.9026915113871577E-2</v>
      </c>
    </row>
    <row r="34" spans="1:13" x14ac:dyDescent="0.25">
      <c r="A34" s="34">
        <v>40770</v>
      </c>
      <c r="B34" s="46">
        <v>21.08</v>
      </c>
      <c r="C34" s="46">
        <v>21.27</v>
      </c>
      <c r="D34" s="46">
        <v>21.05</v>
      </c>
      <c r="E34" s="46">
        <v>21.19</v>
      </c>
      <c r="F34" s="33">
        <v>66200</v>
      </c>
      <c r="G34" s="46">
        <v>20.46</v>
      </c>
    </row>
    <row r="35" spans="1:13" x14ac:dyDescent="0.25">
      <c r="A35" s="34">
        <v>40763</v>
      </c>
      <c r="B35" s="46">
        <v>21.1</v>
      </c>
      <c r="C35" s="46">
        <v>21.28</v>
      </c>
      <c r="D35" s="46">
        <v>21</v>
      </c>
      <c r="E35" s="46">
        <v>21.12</v>
      </c>
      <c r="F35" s="33">
        <v>85200</v>
      </c>
      <c r="G35" s="46">
        <v>20.399999999999999</v>
      </c>
    </row>
    <row r="36" spans="1:13" x14ac:dyDescent="0.25">
      <c r="A36" s="34">
        <v>40757</v>
      </c>
      <c r="B36" s="46">
        <v>20.94</v>
      </c>
      <c r="C36" s="46">
        <v>21.13</v>
      </c>
      <c r="D36" s="46">
        <v>20.94</v>
      </c>
      <c r="E36" s="46">
        <v>21.03</v>
      </c>
      <c r="F36" s="33">
        <v>104500</v>
      </c>
      <c r="G36" s="46">
        <v>20.309999999999999</v>
      </c>
    </row>
    <row r="37" spans="1:13" x14ac:dyDescent="0.25">
      <c r="A37" s="34">
        <v>40749</v>
      </c>
      <c r="B37" s="46">
        <v>20.75</v>
      </c>
      <c r="C37" s="46">
        <v>20.84</v>
      </c>
      <c r="D37" s="46">
        <v>20.73</v>
      </c>
      <c r="E37" s="46">
        <v>20.83</v>
      </c>
      <c r="F37" s="33">
        <v>42800</v>
      </c>
      <c r="G37" s="46">
        <v>20.12</v>
      </c>
    </row>
    <row r="38" spans="1:13" x14ac:dyDescent="0.25">
      <c r="A38" s="34">
        <v>40742</v>
      </c>
      <c r="B38" s="46">
        <v>20.89</v>
      </c>
      <c r="C38" s="46">
        <v>20.89</v>
      </c>
      <c r="D38" s="46">
        <v>20.72</v>
      </c>
      <c r="E38" s="46">
        <v>20.77</v>
      </c>
      <c r="F38" s="33">
        <v>52700</v>
      </c>
      <c r="G38" s="46">
        <v>20.059999999999999</v>
      </c>
    </row>
    <row r="39" spans="1:13" x14ac:dyDescent="0.25">
      <c r="A39" s="34">
        <v>40735</v>
      </c>
      <c r="B39" s="46">
        <v>20.74</v>
      </c>
      <c r="C39" s="46">
        <v>20.86</v>
      </c>
      <c r="D39" s="46">
        <v>20.72</v>
      </c>
      <c r="E39" s="46">
        <v>20.86</v>
      </c>
      <c r="F39" s="33">
        <v>47000</v>
      </c>
      <c r="G39" s="46">
        <v>20.07</v>
      </c>
    </row>
    <row r="40" spans="1:13" x14ac:dyDescent="0.25">
      <c r="A40" s="34">
        <v>40728</v>
      </c>
      <c r="B40" s="46">
        <v>20.56</v>
      </c>
      <c r="C40" s="46">
        <v>20.72</v>
      </c>
      <c r="D40" s="46">
        <v>20.52</v>
      </c>
      <c r="E40" s="46">
        <v>20.66</v>
      </c>
      <c r="F40" s="33">
        <v>62300</v>
      </c>
      <c r="G40" s="46">
        <v>19.88</v>
      </c>
    </row>
    <row r="41" spans="1:13" x14ac:dyDescent="0.25">
      <c r="A41" s="34">
        <v>40721</v>
      </c>
      <c r="B41" s="46">
        <v>20.76</v>
      </c>
      <c r="C41" s="46">
        <v>20.8</v>
      </c>
      <c r="D41" s="46">
        <v>20.5</v>
      </c>
      <c r="E41" s="46">
        <v>20.53</v>
      </c>
      <c r="F41" s="33">
        <v>143700</v>
      </c>
      <c r="G41" s="46">
        <v>19.760000000000002</v>
      </c>
    </row>
    <row r="42" spans="1:13" x14ac:dyDescent="0.25">
      <c r="A42" s="34">
        <v>40714</v>
      </c>
      <c r="B42" s="46">
        <v>20.75</v>
      </c>
      <c r="C42" s="46">
        <v>20.82</v>
      </c>
      <c r="D42" s="46">
        <v>20.67</v>
      </c>
      <c r="E42" s="46">
        <v>20.76</v>
      </c>
      <c r="F42" s="33">
        <v>115100</v>
      </c>
      <c r="G42" s="46">
        <v>19.98</v>
      </c>
    </row>
    <row r="43" spans="1:13" x14ac:dyDescent="0.25">
      <c r="A43" s="34">
        <v>40707</v>
      </c>
      <c r="B43" s="46">
        <v>20.66</v>
      </c>
      <c r="C43" s="46">
        <v>20.81</v>
      </c>
      <c r="D43" s="46">
        <v>20.62</v>
      </c>
      <c r="E43" s="46">
        <v>20.74</v>
      </c>
      <c r="F43" s="33">
        <v>72000</v>
      </c>
      <c r="G43" s="46">
        <v>19.88</v>
      </c>
    </row>
    <row r="44" spans="1:13" x14ac:dyDescent="0.25">
      <c r="A44" s="34">
        <v>40700</v>
      </c>
      <c r="B44" s="46">
        <v>20.67</v>
      </c>
      <c r="C44" s="46">
        <v>20.73</v>
      </c>
      <c r="D44" s="46">
        <v>20.6</v>
      </c>
      <c r="E44" s="46">
        <v>20.65</v>
      </c>
      <c r="F44" s="33">
        <v>48700</v>
      </c>
      <c r="G44" s="46">
        <v>19.8</v>
      </c>
    </row>
    <row r="45" spans="1:13" x14ac:dyDescent="0.25">
      <c r="A45" s="34">
        <v>40693</v>
      </c>
      <c r="B45" s="46">
        <v>20.64</v>
      </c>
      <c r="C45" s="46">
        <v>20.74</v>
      </c>
      <c r="D45" s="46">
        <v>20.6</v>
      </c>
      <c r="E45" s="46">
        <v>20.69</v>
      </c>
      <c r="F45" s="33">
        <v>93900</v>
      </c>
      <c r="G45" s="46">
        <v>19.84</v>
      </c>
    </row>
    <row r="46" spans="1:13" x14ac:dyDescent="0.25">
      <c r="A46" s="34">
        <v>40687</v>
      </c>
      <c r="B46" s="46">
        <v>20.57</v>
      </c>
      <c r="C46" s="46">
        <v>20.65</v>
      </c>
      <c r="D46" s="46">
        <v>20.56</v>
      </c>
      <c r="E46" s="46">
        <v>20.62</v>
      </c>
      <c r="F46" s="33">
        <v>106600</v>
      </c>
      <c r="G46" s="46">
        <v>19.77</v>
      </c>
    </row>
    <row r="47" spans="1:13" x14ac:dyDescent="0.25">
      <c r="A47" s="34">
        <v>40679</v>
      </c>
      <c r="B47" s="46">
        <v>20.55</v>
      </c>
      <c r="C47" s="46">
        <v>20.61</v>
      </c>
      <c r="D47" s="46">
        <v>20.48</v>
      </c>
      <c r="E47" s="46">
        <v>20.59</v>
      </c>
      <c r="F47" s="33">
        <v>180200</v>
      </c>
      <c r="G47" s="46">
        <v>19.670000000000002</v>
      </c>
    </row>
    <row r="48" spans="1:13" x14ac:dyDescent="0.25">
      <c r="A48" s="34">
        <v>40672</v>
      </c>
      <c r="B48" s="46">
        <v>20.56</v>
      </c>
      <c r="C48" s="46">
        <v>20.56</v>
      </c>
      <c r="D48" s="46">
        <v>20.41</v>
      </c>
      <c r="E48" s="46">
        <v>20.55</v>
      </c>
      <c r="F48" s="33">
        <v>76700</v>
      </c>
      <c r="G48" s="46">
        <v>19.63</v>
      </c>
    </row>
    <row r="49" spans="1:7" x14ac:dyDescent="0.25">
      <c r="A49" s="34">
        <v>40665</v>
      </c>
      <c r="B49" s="46">
        <v>20.350000000000001</v>
      </c>
      <c r="C49" s="46">
        <v>20.52</v>
      </c>
      <c r="D49" s="46">
        <v>20.350000000000001</v>
      </c>
      <c r="E49" s="46">
        <v>20.46</v>
      </c>
      <c r="F49" s="33">
        <v>60200</v>
      </c>
      <c r="G49" s="46">
        <v>19.54</v>
      </c>
    </row>
    <row r="50" spans="1:7" x14ac:dyDescent="0.25">
      <c r="A50" s="34">
        <v>40658</v>
      </c>
      <c r="B50" s="46">
        <v>20.350000000000001</v>
      </c>
      <c r="C50" s="46">
        <v>20.43</v>
      </c>
      <c r="D50" s="46">
        <v>20.29</v>
      </c>
      <c r="E50" s="46">
        <v>20.41</v>
      </c>
      <c r="F50" s="33">
        <v>72000</v>
      </c>
      <c r="G50" s="46">
        <v>19.5</v>
      </c>
    </row>
    <row r="51" spans="1:7" x14ac:dyDescent="0.25">
      <c r="A51" s="34">
        <v>40651</v>
      </c>
      <c r="B51" s="46">
        <v>20.38</v>
      </c>
      <c r="C51" s="46">
        <v>20.43</v>
      </c>
      <c r="D51" s="46">
        <v>20.32</v>
      </c>
      <c r="E51" s="46">
        <v>20.350000000000001</v>
      </c>
      <c r="F51" s="33">
        <v>46800</v>
      </c>
      <c r="G51" s="46">
        <v>19.37</v>
      </c>
    </row>
    <row r="52" spans="1:7" x14ac:dyDescent="0.25">
      <c r="A52" s="34">
        <v>40644</v>
      </c>
      <c r="B52" s="46">
        <v>20.170000000000002</v>
      </c>
      <c r="C52" s="46">
        <v>20.39</v>
      </c>
      <c r="D52" s="46">
        <v>20.149999999999999</v>
      </c>
      <c r="E52" s="46">
        <v>20.34</v>
      </c>
      <c r="F52" s="33">
        <v>73900</v>
      </c>
      <c r="G52" s="46">
        <v>19.36</v>
      </c>
    </row>
    <row r="53" spans="1:7" x14ac:dyDescent="0.25">
      <c r="A53" s="34">
        <v>40637</v>
      </c>
      <c r="B53" s="46">
        <v>20.3</v>
      </c>
      <c r="C53" s="46">
        <v>20.3</v>
      </c>
      <c r="D53" s="46">
        <v>20.170000000000002</v>
      </c>
      <c r="E53" s="46">
        <v>20.2</v>
      </c>
      <c r="F53" s="33">
        <v>53600</v>
      </c>
      <c r="G53" s="46">
        <v>19.22</v>
      </c>
    </row>
    <row r="54" spans="1:7" x14ac:dyDescent="0.25">
      <c r="A54" s="34">
        <v>40633</v>
      </c>
      <c r="B54" s="46">
        <v>20.37</v>
      </c>
      <c r="C54" s="46">
        <v>20.37</v>
      </c>
      <c r="D54" s="46">
        <v>20.27</v>
      </c>
      <c r="E54" s="46">
        <v>20.3</v>
      </c>
      <c r="F54" s="33">
        <v>101600</v>
      </c>
      <c r="G54" s="46">
        <v>19.32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O29" sqref="O29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116.19</v>
      </c>
      <c r="C2" s="46">
        <v>116.66</v>
      </c>
      <c r="D2" s="46">
        <v>116.19</v>
      </c>
      <c r="E2" s="46">
        <v>116.21</v>
      </c>
      <c r="F2" s="46">
        <v>0</v>
      </c>
      <c r="G2" s="46">
        <v>116.21</v>
      </c>
    </row>
    <row r="3" spans="1:7" x14ac:dyDescent="0.25">
      <c r="A3" s="34">
        <v>40987</v>
      </c>
      <c r="B3" s="46">
        <v>115.28</v>
      </c>
      <c r="C3" s="46">
        <v>116.26</v>
      </c>
      <c r="D3" s="46">
        <v>115.28</v>
      </c>
      <c r="E3" s="46">
        <v>116.26</v>
      </c>
      <c r="F3" s="46">
        <v>0</v>
      </c>
      <c r="G3" s="46">
        <v>116.26</v>
      </c>
    </row>
    <row r="4" spans="1:7" x14ac:dyDescent="0.25">
      <c r="A4" s="34">
        <v>40980</v>
      </c>
      <c r="B4" s="46">
        <v>117.14</v>
      </c>
      <c r="C4" s="46">
        <v>117.14</v>
      </c>
      <c r="D4" s="46">
        <v>115.61</v>
      </c>
      <c r="E4" s="46">
        <v>115.79</v>
      </c>
      <c r="F4" s="46">
        <v>0</v>
      </c>
      <c r="G4" s="46">
        <v>115.79</v>
      </c>
    </row>
    <row r="5" spans="1:7" x14ac:dyDescent="0.25">
      <c r="A5" s="34">
        <v>40973</v>
      </c>
      <c r="B5" s="46">
        <v>117.62</v>
      </c>
      <c r="C5" s="46">
        <v>117.69</v>
      </c>
      <c r="D5" s="46">
        <v>117.19</v>
      </c>
      <c r="E5" s="46">
        <v>117.19</v>
      </c>
      <c r="F5" s="46">
        <v>0</v>
      </c>
      <c r="G5" s="46">
        <v>117.19</v>
      </c>
    </row>
    <row r="6" spans="1:7" x14ac:dyDescent="0.25">
      <c r="A6" s="34">
        <v>40966</v>
      </c>
      <c r="B6" s="46">
        <v>117.68</v>
      </c>
      <c r="C6" s="46">
        <v>117.89</v>
      </c>
      <c r="D6" s="46">
        <v>117.43</v>
      </c>
      <c r="E6" s="46">
        <v>117.89</v>
      </c>
      <c r="F6" s="46">
        <v>0</v>
      </c>
      <c r="G6" s="46">
        <v>117.89</v>
      </c>
    </row>
    <row r="7" spans="1:7" x14ac:dyDescent="0.25">
      <c r="A7" s="34">
        <v>40960</v>
      </c>
      <c r="B7" s="46">
        <v>116.49</v>
      </c>
      <c r="C7" s="46">
        <v>117.18</v>
      </c>
      <c r="D7" s="46">
        <v>116.49</v>
      </c>
      <c r="E7" s="46">
        <v>117.18</v>
      </c>
      <c r="F7" s="46">
        <v>0</v>
      </c>
      <c r="G7" s="46">
        <v>117.18</v>
      </c>
    </row>
    <row r="8" spans="1:7" x14ac:dyDescent="0.25">
      <c r="A8" s="34">
        <v>40952</v>
      </c>
      <c r="B8" s="46">
        <v>116.78</v>
      </c>
      <c r="C8" s="46">
        <v>117.25</v>
      </c>
      <c r="D8" s="46">
        <v>116.59</v>
      </c>
      <c r="E8" s="46">
        <v>116.66</v>
      </c>
      <c r="F8" s="46">
        <v>0</v>
      </c>
      <c r="G8" s="46">
        <v>116.66</v>
      </c>
    </row>
    <row r="9" spans="1:7" x14ac:dyDescent="0.25">
      <c r="A9" s="34">
        <v>40945</v>
      </c>
      <c r="B9" s="46">
        <v>116.95</v>
      </c>
      <c r="C9" s="46">
        <v>117.02</v>
      </c>
      <c r="D9" s="46">
        <v>116.7</v>
      </c>
      <c r="E9" s="46">
        <v>117.02</v>
      </c>
      <c r="F9" s="46">
        <v>0</v>
      </c>
      <c r="G9" s="46">
        <v>117.02</v>
      </c>
    </row>
    <row r="10" spans="1:7" x14ac:dyDescent="0.25">
      <c r="A10" s="34">
        <v>40938</v>
      </c>
      <c r="B10" s="46">
        <v>116.27</v>
      </c>
      <c r="C10" s="46">
        <v>116.99</v>
      </c>
      <c r="D10" s="46">
        <v>116.27</v>
      </c>
      <c r="E10" s="46">
        <v>116.37</v>
      </c>
      <c r="F10" s="46">
        <v>0</v>
      </c>
      <c r="G10" s="46">
        <v>116.37</v>
      </c>
    </row>
    <row r="11" spans="1:7" x14ac:dyDescent="0.25">
      <c r="A11" s="34">
        <v>40931</v>
      </c>
      <c r="B11" s="46">
        <v>114.76</v>
      </c>
      <c r="C11" s="46">
        <v>116.27</v>
      </c>
      <c r="D11" s="46">
        <v>114.76</v>
      </c>
      <c r="E11" s="46">
        <v>116.27</v>
      </c>
      <c r="F11" s="46">
        <v>0</v>
      </c>
      <c r="G11" s="46">
        <v>116.27</v>
      </c>
    </row>
    <row r="12" spans="1:7" x14ac:dyDescent="0.25">
      <c r="A12" s="34">
        <v>40925</v>
      </c>
      <c r="B12" s="46">
        <v>115.66</v>
      </c>
      <c r="C12" s="46">
        <v>115.66</v>
      </c>
      <c r="D12" s="46">
        <v>114.9</v>
      </c>
      <c r="E12" s="46">
        <v>114.9</v>
      </c>
      <c r="F12" s="46">
        <v>0</v>
      </c>
      <c r="G12" s="46">
        <v>114.9</v>
      </c>
    </row>
    <row r="13" spans="1:7" x14ac:dyDescent="0.25">
      <c r="A13" s="34">
        <v>40917</v>
      </c>
      <c r="B13" s="46">
        <v>114.65</v>
      </c>
      <c r="C13" s="46">
        <v>115.49</v>
      </c>
      <c r="D13" s="46">
        <v>114.65</v>
      </c>
      <c r="E13" s="46">
        <v>115.49</v>
      </c>
      <c r="F13" s="46">
        <v>0</v>
      </c>
      <c r="G13" s="46">
        <v>115.49</v>
      </c>
    </row>
    <row r="14" spans="1:7" x14ac:dyDescent="0.25">
      <c r="A14" s="34">
        <v>40911</v>
      </c>
      <c r="B14" s="46">
        <v>114.27</v>
      </c>
      <c r="C14" s="46">
        <v>114.58</v>
      </c>
      <c r="D14" s="46">
        <v>114.15</v>
      </c>
      <c r="E14" s="46">
        <v>114.58</v>
      </c>
      <c r="F14" s="46">
        <v>0</v>
      </c>
      <c r="G14" s="46">
        <v>114.58</v>
      </c>
    </row>
    <row r="15" spans="1:7" x14ac:dyDescent="0.25">
      <c r="A15" s="34">
        <v>40904</v>
      </c>
      <c r="B15" s="46">
        <v>113.24</v>
      </c>
      <c r="C15" s="46">
        <v>114.65</v>
      </c>
      <c r="D15" s="46">
        <v>113.24</v>
      </c>
      <c r="E15" s="46">
        <v>114.65</v>
      </c>
      <c r="F15" s="46">
        <v>0</v>
      </c>
      <c r="G15" s="46">
        <v>114.65</v>
      </c>
    </row>
    <row r="16" spans="1:7" x14ac:dyDescent="0.25">
      <c r="A16" s="34">
        <v>40896</v>
      </c>
      <c r="B16" s="46">
        <v>114.44</v>
      </c>
      <c r="C16" s="46">
        <v>114.44</v>
      </c>
      <c r="D16" s="46">
        <v>113.1</v>
      </c>
      <c r="E16" s="46">
        <v>113.1</v>
      </c>
      <c r="F16" s="46">
        <v>0</v>
      </c>
      <c r="G16" s="46">
        <v>113.1</v>
      </c>
    </row>
    <row r="17" spans="1:15" x14ac:dyDescent="0.25">
      <c r="A17" s="34">
        <v>40889</v>
      </c>
      <c r="B17" s="46">
        <v>113.39</v>
      </c>
      <c r="C17" s="46">
        <v>114.44</v>
      </c>
      <c r="D17" s="46">
        <v>113.39</v>
      </c>
      <c r="E17" s="46">
        <v>114.44</v>
      </c>
      <c r="F17" s="46">
        <v>0</v>
      </c>
      <c r="G17" s="46">
        <v>114.44</v>
      </c>
    </row>
    <row r="18" spans="1:15" x14ac:dyDescent="0.25">
      <c r="A18" s="34">
        <v>40882</v>
      </c>
      <c r="B18" s="46">
        <v>113.47</v>
      </c>
      <c r="C18" s="46">
        <v>113.92</v>
      </c>
      <c r="D18" s="46">
        <v>113.2</v>
      </c>
      <c r="E18" s="46">
        <v>113.26</v>
      </c>
      <c r="F18" s="46">
        <v>0</v>
      </c>
      <c r="G18" s="46">
        <v>113.26</v>
      </c>
    </row>
    <row r="19" spans="1:15" x14ac:dyDescent="0.25">
      <c r="A19" s="34">
        <v>40875</v>
      </c>
      <c r="B19" s="46">
        <v>113.15</v>
      </c>
      <c r="C19" s="46">
        <v>113.21</v>
      </c>
      <c r="D19" s="46">
        <v>112.12</v>
      </c>
      <c r="E19" s="46">
        <v>113.21</v>
      </c>
      <c r="F19" s="46">
        <v>0</v>
      </c>
      <c r="G19" s="46">
        <v>113.21</v>
      </c>
    </row>
    <row r="20" spans="1:15" x14ac:dyDescent="0.25">
      <c r="A20" s="34">
        <v>40868</v>
      </c>
      <c r="B20" s="46">
        <v>113.91</v>
      </c>
      <c r="C20" s="46">
        <v>113.91</v>
      </c>
      <c r="D20" s="46">
        <v>113.21</v>
      </c>
      <c r="E20" s="46">
        <v>113.21</v>
      </c>
      <c r="F20" s="46">
        <v>0</v>
      </c>
      <c r="G20" s="46">
        <v>113.21</v>
      </c>
    </row>
    <row r="21" spans="1:15" x14ac:dyDescent="0.25">
      <c r="A21" s="34">
        <v>40861</v>
      </c>
      <c r="B21" s="46">
        <v>114.66</v>
      </c>
      <c r="C21" s="46">
        <v>114.66</v>
      </c>
      <c r="D21" s="46">
        <v>114.07</v>
      </c>
      <c r="E21" s="46">
        <v>114.07</v>
      </c>
      <c r="F21" s="46">
        <v>0</v>
      </c>
      <c r="G21" s="46">
        <v>114.07</v>
      </c>
    </row>
    <row r="22" spans="1:15" x14ac:dyDescent="0.25">
      <c r="A22" s="34">
        <v>40854</v>
      </c>
      <c r="B22" s="46">
        <v>116.02</v>
      </c>
      <c r="C22" s="46">
        <v>116.02</v>
      </c>
      <c r="D22" s="46">
        <v>114.91</v>
      </c>
      <c r="E22" s="46">
        <v>114.91</v>
      </c>
      <c r="F22" s="46">
        <v>0</v>
      </c>
      <c r="G22" s="46">
        <v>114.91</v>
      </c>
    </row>
    <row r="23" spans="1:15" x14ac:dyDescent="0.25">
      <c r="A23" s="34">
        <v>40847</v>
      </c>
      <c r="B23" s="46">
        <v>115.3</v>
      </c>
      <c r="C23" s="46">
        <v>116.06</v>
      </c>
      <c r="D23" s="46">
        <v>115.3</v>
      </c>
      <c r="E23" s="46">
        <v>115.77</v>
      </c>
      <c r="F23" s="46">
        <v>0</v>
      </c>
      <c r="G23" s="46">
        <v>115.77</v>
      </c>
    </row>
    <row r="24" spans="1:15" x14ac:dyDescent="0.25">
      <c r="A24" s="34">
        <v>40840</v>
      </c>
      <c r="B24" s="46">
        <v>113.71</v>
      </c>
      <c r="C24" s="46">
        <v>114.81</v>
      </c>
      <c r="D24" s="46">
        <v>113.71</v>
      </c>
      <c r="E24" s="46">
        <v>114.63</v>
      </c>
      <c r="F24" s="46">
        <v>0</v>
      </c>
      <c r="G24" s="46">
        <v>114.63</v>
      </c>
    </row>
    <row r="25" spans="1:15" x14ac:dyDescent="0.25">
      <c r="A25" s="34">
        <v>40833</v>
      </c>
      <c r="B25" s="46">
        <v>112.67</v>
      </c>
      <c r="C25" s="46">
        <v>113.6</v>
      </c>
      <c r="D25" s="46">
        <v>112.67</v>
      </c>
      <c r="E25" s="46">
        <v>113.6</v>
      </c>
      <c r="F25" s="46">
        <v>0</v>
      </c>
      <c r="G25" s="46">
        <v>113.6</v>
      </c>
    </row>
    <row r="26" spans="1:15" x14ac:dyDescent="0.25">
      <c r="A26" s="34">
        <v>40826</v>
      </c>
      <c r="B26" s="46">
        <v>111.93</v>
      </c>
      <c r="C26" s="46">
        <v>112.32</v>
      </c>
      <c r="D26" s="46">
        <v>111.63</v>
      </c>
      <c r="E26" s="46">
        <v>112.19</v>
      </c>
      <c r="F26" s="46">
        <v>0</v>
      </c>
      <c r="G26" s="46">
        <v>112.19</v>
      </c>
    </row>
    <row r="27" spans="1:15" x14ac:dyDescent="0.25">
      <c r="A27" s="34">
        <v>40819</v>
      </c>
      <c r="B27" s="46">
        <v>114.05</v>
      </c>
      <c r="C27" s="46">
        <v>114.05</v>
      </c>
      <c r="D27" s="46">
        <v>111.93</v>
      </c>
      <c r="E27" s="46">
        <v>111.93</v>
      </c>
      <c r="F27" s="46">
        <v>0</v>
      </c>
      <c r="G27" s="46">
        <v>111.93</v>
      </c>
    </row>
    <row r="28" spans="1:15" ht="15.75" thickBot="1" x14ac:dyDescent="0.3">
      <c r="A28" s="34">
        <v>40812</v>
      </c>
      <c r="B28" s="46">
        <v>113.41</v>
      </c>
      <c r="C28" s="46">
        <v>113.41</v>
      </c>
      <c r="D28" s="46">
        <v>112.81</v>
      </c>
      <c r="E28" s="46">
        <v>113.35</v>
      </c>
      <c r="F28" s="46">
        <v>0</v>
      </c>
      <c r="G28" s="46">
        <v>113.35</v>
      </c>
    </row>
    <row r="29" spans="1:15" x14ac:dyDescent="0.25">
      <c r="A29" s="34">
        <v>40805</v>
      </c>
      <c r="B29" s="46">
        <v>114.38</v>
      </c>
      <c r="C29" s="46">
        <v>115.23</v>
      </c>
      <c r="D29" s="46">
        <v>114.21</v>
      </c>
      <c r="E29" s="46">
        <v>114.21</v>
      </c>
      <c r="F29" s="46">
        <v>0</v>
      </c>
      <c r="G29" s="46">
        <v>114.21</v>
      </c>
      <c r="K29" s="30" t="s">
        <v>26</v>
      </c>
      <c r="L29" s="39"/>
      <c r="M29" s="31"/>
      <c r="O29" s="38" t="s">
        <v>87</v>
      </c>
    </row>
    <row r="30" spans="1:15" x14ac:dyDescent="0.25">
      <c r="A30" s="34">
        <v>40798</v>
      </c>
      <c r="B30" s="46">
        <v>114.44</v>
      </c>
      <c r="C30" s="46">
        <v>114.44</v>
      </c>
      <c r="D30" s="46">
        <v>113.5</v>
      </c>
      <c r="E30" s="46">
        <v>113.61</v>
      </c>
      <c r="F30" s="46">
        <v>0</v>
      </c>
      <c r="G30" s="46">
        <v>113.61</v>
      </c>
      <c r="K30" s="24" t="s">
        <v>0</v>
      </c>
      <c r="L30" s="25"/>
      <c r="M30" s="26">
        <f>G54</f>
        <v>110.12</v>
      </c>
    </row>
    <row r="31" spans="1:15" x14ac:dyDescent="0.25">
      <c r="A31" s="34">
        <v>40792</v>
      </c>
      <c r="B31" s="46">
        <v>114.81</v>
      </c>
      <c r="C31" s="46">
        <v>114.92</v>
      </c>
      <c r="D31" s="46">
        <v>114.42</v>
      </c>
      <c r="E31" s="46">
        <v>114.92</v>
      </c>
      <c r="F31" s="46">
        <v>0</v>
      </c>
      <c r="G31" s="46">
        <v>114.92</v>
      </c>
      <c r="K31" s="24" t="s">
        <v>1</v>
      </c>
      <c r="L31" s="25"/>
      <c r="M31" s="26">
        <f>G2</f>
        <v>116.21</v>
      </c>
    </row>
    <row r="32" spans="1:15" ht="15.75" thickBot="1" x14ac:dyDescent="0.3">
      <c r="A32" s="34">
        <v>40784</v>
      </c>
      <c r="B32" s="46">
        <v>112.64</v>
      </c>
      <c r="C32" s="46">
        <v>115.02</v>
      </c>
      <c r="D32" s="46">
        <v>112.64</v>
      </c>
      <c r="E32" s="46">
        <v>115.02</v>
      </c>
      <c r="F32" s="46">
        <v>0</v>
      </c>
      <c r="G32" s="46">
        <v>115.02</v>
      </c>
      <c r="K32" s="24"/>
      <c r="L32" s="25"/>
      <c r="M32" s="26"/>
    </row>
    <row r="33" spans="1:13" ht="15.75" thickBot="1" x14ac:dyDescent="0.3">
      <c r="A33" s="34">
        <v>40777</v>
      </c>
      <c r="B33" s="46">
        <v>114.56</v>
      </c>
      <c r="C33" s="46">
        <v>114.56</v>
      </c>
      <c r="D33" s="46">
        <v>112.49</v>
      </c>
      <c r="E33" s="46">
        <v>112.86</v>
      </c>
      <c r="F33" s="46">
        <v>0</v>
      </c>
      <c r="G33" s="46">
        <v>112.86</v>
      </c>
      <c r="K33" s="36">
        <f>M31-M30</f>
        <v>6.0899999999999892</v>
      </c>
      <c r="L33" s="18"/>
      <c r="M33" s="35">
        <f>K33/M30</f>
        <v>5.5303305484925437E-2</v>
      </c>
    </row>
    <row r="34" spans="1:13" x14ac:dyDescent="0.25">
      <c r="A34" s="34">
        <v>40770</v>
      </c>
      <c r="B34" s="46">
        <v>113.75</v>
      </c>
      <c r="C34" s="46">
        <v>115.09</v>
      </c>
      <c r="D34" s="46">
        <v>113.75</v>
      </c>
      <c r="E34" s="46">
        <v>114.8</v>
      </c>
      <c r="F34" s="46">
        <v>0</v>
      </c>
      <c r="G34" s="46">
        <v>114.8</v>
      </c>
    </row>
    <row r="35" spans="1:13" x14ac:dyDescent="0.25">
      <c r="A35" s="34">
        <v>40763</v>
      </c>
      <c r="B35" s="46">
        <v>114.91</v>
      </c>
      <c r="C35" s="46">
        <v>115.49</v>
      </c>
      <c r="D35" s="46">
        <v>113.37</v>
      </c>
      <c r="E35" s="46">
        <v>114.2</v>
      </c>
      <c r="F35" s="46">
        <v>0</v>
      </c>
      <c r="G35" s="46">
        <v>114.2</v>
      </c>
    </row>
    <row r="36" spans="1:13" x14ac:dyDescent="0.25">
      <c r="A36" s="34">
        <v>40756</v>
      </c>
      <c r="B36" s="46">
        <v>114.22</v>
      </c>
      <c r="C36" s="46">
        <v>115.92</v>
      </c>
      <c r="D36" s="46">
        <v>114.22</v>
      </c>
      <c r="E36" s="46">
        <v>114.93</v>
      </c>
      <c r="F36" s="46">
        <v>0</v>
      </c>
      <c r="G36" s="46">
        <v>114.93</v>
      </c>
    </row>
    <row r="37" spans="1:13" x14ac:dyDescent="0.25">
      <c r="A37" s="34">
        <v>40749</v>
      </c>
      <c r="B37" s="46">
        <v>112.24</v>
      </c>
      <c r="C37" s="46">
        <v>113.78</v>
      </c>
      <c r="D37" s="46">
        <v>112.24</v>
      </c>
      <c r="E37" s="46">
        <v>113.78</v>
      </c>
      <c r="F37" s="46">
        <v>0</v>
      </c>
      <c r="G37" s="46">
        <v>113.78</v>
      </c>
    </row>
    <row r="38" spans="1:13" x14ac:dyDescent="0.25">
      <c r="A38" s="34">
        <v>40742</v>
      </c>
      <c r="B38" s="46">
        <v>112.53</v>
      </c>
      <c r="C38" s="46">
        <v>112.87</v>
      </c>
      <c r="D38" s="46">
        <v>112.21</v>
      </c>
      <c r="E38" s="46">
        <v>112.61</v>
      </c>
      <c r="F38" s="46">
        <v>0</v>
      </c>
      <c r="G38" s="46">
        <v>112.61</v>
      </c>
    </row>
    <row r="39" spans="1:13" x14ac:dyDescent="0.25">
      <c r="A39" s="34">
        <v>40735</v>
      </c>
      <c r="B39" s="46">
        <v>113.04</v>
      </c>
      <c r="C39" s="46">
        <v>113.18</v>
      </c>
      <c r="D39" s="46">
        <v>112.73</v>
      </c>
      <c r="E39" s="46">
        <v>112.79</v>
      </c>
      <c r="F39" s="46">
        <v>0</v>
      </c>
      <c r="G39" s="46">
        <v>112.79</v>
      </c>
    </row>
    <row r="40" spans="1:13" x14ac:dyDescent="0.25">
      <c r="A40" s="34">
        <v>40729</v>
      </c>
      <c r="B40" s="46">
        <v>111.64</v>
      </c>
      <c r="C40" s="46">
        <v>112.61</v>
      </c>
      <c r="D40" s="46">
        <v>111.64</v>
      </c>
      <c r="E40" s="46">
        <v>112.61</v>
      </c>
      <c r="F40" s="46">
        <v>0</v>
      </c>
      <c r="G40" s="46">
        <v>112.61</v>
      </c>
    </row>
    <row r="41" spans="1:13" x14ac:dyDescent="0.25">
      <c r="A41" s="34">
        <v>40721</v>
      </c>
      <c r="B41" s="46">
        <v>112.07</v>
      </c>
      <c r="C41" s="46">
        <v>112.07</v>
      </c>
      <c r="D41" s="46">
        <v>111.22</v>
      </c>
      <c r="E41" s="46">
        <v>111.22</v>
      </c>
      <c r="F41" s="46">
        <v>0</v>
      </c>
      <c r="G41" s="46">
        <v>111.22</v>
      </c>
    </row>
    <row r="42" spans="1:13" x14ac:dyDescent="0.25">
      <c r="A42" s="34">
        <v>40714</v>
      </c>
      <c r="B42" s="46">
        <v>112.37</v>
      </c>
      <c r="C42" s="46">
        <v>112.75</v>
      </c>
      <c r="D42" s="46">
        <v>112.22</v>
      </c>
      <c r="E42" s="46">
        <v>112.75</v>
      </c>
      <c r="F42" s="46">
        <v>0</v>
      </c>
      <c r="G42" s="46">
        <v>112.75</v>
      </c>
    </row>
    <row r="43" spans="1:13" x14ac:dyDescent="0.25">
      <c r="A43" s="34">
        <v>40707</v>
      </c>
      <c r="B43" s="46">
        <v>112.46</v>
      </c>
      <c r="C43" s="46">
        <v>112.75</v>
      </c>
      <c r="D43" s="46">
        <v>111.71</v>
      </c>
      <c r="E43" s="46">
        <v>112.5</v>
      </c>
      <c r="F43" s="46">
        <v>0</v>
      </c>
      <c r="G43" s="46">
        <v>112.5</v>
      </c>
    </row>
    <row r="44" spans="1:13" x14ac:dyDescent="0.25">
      <c r="A44" s="34">
        <v>40700</v>
      </c>
      <c r="B44" s="46">
        <v>112.57</v>
      </c>
      <c r="C44" s="46">
        <v>112.84</v>
      </c>
      <c r="D44" s="46">
        <v>112.52</v>
      </c>
      <c r="E44" s="46">
        <v>112.69</v>
      </c>
      <c r="F44" s="46">
        <v>0</v>
      </c>
      <c r="G44" s="46">
        <v>112.69</v>
      </c>
    </row>
    <row r="45" spans="1:13" x14ac:dyDescent="0.25">
      <c r="A45" s="34">
        <v>40694</v>
      </c>
      <c r="B45" s="46">
        <v>110.76</v>
      </c>
      <c r="C45" s="46">
        <v>113.3</v>
      </c>
      <c r="D45" s="46">
        <v>110.76</v>
      </c>
      <c r="E45" s="46">
        <v>112.71</v>
      </c>
      <c r="F45" s="46">
        <v>0</v>
      </c>
      <c r="G45" s="46">
        <v>112.71</v>
      </c>
    </row>
    <row r="46" spans="1:13" x14ac:dyDescent="0.25">
      <c r="A46" s="34">
        <v>40686</v>
      </c>
      <c r="B46" s="46">
        <v>112.48</v>
      </c>
      <c r="C46" s="46">
        <v>112.79</v>
      </c>
      <c r="D46" s="46">
        <v>112.33</v>
      </c>
      <c r="E46" s="46">
        <v>112.72</v>
      </c>
      <c r="F46" s="46">
        <v>0</v>
      </c>
      <c r="G46" s="46">
        <v>112.72</v>
      </c>
    </row>
    <row r="47" spans="1:13" x14ac:dyDescent="0.25">
      <c r="A47" s="34">
        <v>40679</v>
      </c>
      <c r="B47" s="46">
        <v>112.49</v>
      </c>
      <c r="C47" s="46">
        <v>112.68</v>
      </c>
      <c r="D47" s="46">
        <v>112.3</v>
      </c>
      <c r="E47" s="46">
        <v>112.41</v>
      </c>
      <c r="F47" s="46">
        <v>0</v>
      </c>
      <c r="G47" s="46">
        <v>112.41</v>
      </c>
    </row>
    <row r="48" spans="1:13" x14ac:dyDescent="0.25">
      <c r="A48" s="34">
        <v>40672</v>
      </c>
      <c r="B48" s="46">
        <v>112.48</v>
      </c>
      <c r="C48" s="46">
        <v>112.48</v>
      </c>
      <c r="D48" s="46">
        <v>111.98</v>
      </c>
      <c r="E48" s="46">
        <v>112.23</v>
      </c>
      <c r="F48" s="46">
        <v>0</v>
      </c>
      <c r="G48" s="46">
        <v>112.23</v>
      </c>
    </row>
    <row r="49" spans="1:7" x14ac:dyDescent="0.25">
      <c r="A49" s="34">
        <v>40665</v>
      </c>
      <c r="B49" s="46">
        <v>111.68</v>
      </c>
      <c r="C49" s="46">
        <v>112.42</v>
      </c>
      <c r="D49" s="46">
        <v>111.68</v>
      </c>
      <c r="E49" s="46">
        <v>112.42</v>
      </c>
      <c r="F49" s="46">
        <v>0</v>
      </c>
      <c r="G49" s="46">
        <v>112.42</v>
      </c>
    </row>
    <row r="50" spans="1:7" x14ac:dyDescent="0.25">
      <c r="A50" s="34">
        <v>40658</v>
      </c>
      <c r="B50" s="46">
        <v>111.02</v>
      </c>
      <c r="C50" s="46">
        <v>111.58</v>
      </c>
      <c r="D50" s="46">
        <v>111.02</v>
      </c>
      <c r="E50" s="46">
        <v>111.58</v>
      </c>
      <c r="F50" s="46">
        <v>0</v>
      </c>
      <c r="G50" s="46">
        <v>111.58</v>
      </c>
    </row>
    <row r="51" spans="1:7" x14ac:dyDescent="0.25">
      <c r="A51" s="34">
        <v>40651</v>
      </c>
      <c r="B51" s="46">
        <v>110.91</v>
      </c>
      <c r="C51" s="46">
        <v>111.06</v>
      </c>
      <c r="D51" s="46">
        <v>110.78</v>
      </c>
      <c r="E51" s="46">
        <v>110.78</v>
      </c>
      <c r="F51" s="46">
        <v>0</v>
      </c>
      <c r="G51" s="46">
        <v>110.78</v>
      </c>
    </row>
    <row r="52" spans="1:7" x14ac:dyDescent="0.25">
      <c r="A52" s="34">
        <v>40644</v>
      </c>
      <c r="B52" s="46">
        <v>109.71</v>
      </c>
      <c r="C52" s="46">
        <v>110.76</v>
      </c>
      <c r="D52" s="46">
        <v>109.71</v>
      </c>
      <c r="E52" s="46">
        <v>110.76</v>
      </c>
      <c r="F52" s="46">
        <v>0</v>
      </c>
      <c r="G52" s="46">
        <v>110.76</v>
      </c>
    </row>
    <row r="53" spans="1:7" x14ac:dyDescent="0.25">
      <c r="A53" s="34">
        <v>40637</v>
      </c>
      <c r="B53" s="46">
        <v>110.3</v>
      </c>
      <c r="C53" s="46">
        <v>110.3</v>
      </c>
      <c r="D53" s="46">
        <v>109.67</v>
      </c>
      <c r="E53" s="46">
        <v>109.67</v>
      </c>
      <c r="F53" s="46">
        <v>0</v>
      </c>
      <c r="G53" s="46">
        <v>109.67</v>
      </c>
    </row>
    <row r="54" spans="1:7" x14ac:dyDescent="0.25">
      <c r="A54" s="34">
        <v>40633</v>
      </c>
      <c r="B54" s="46">
        <v>110.03</v>
      </c>
      <c r="C54" s="46">
        <v>110.12</v>
      </c>
      <c r="D54" s="46">
        <v>110.03</v>
      </c>
      <c r="E54" s="46">
        <v>110.12</v>
      </c>
      <c r="F54" s="46">
        <v>0</v>
      </c>
      <c r="G54" s="46">
        <v>110.12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J29" sqref="J29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27.55</v>
      </c>
      <c r="C2" s="46">
        <v>27.65</v>
      </c>
      <c r="D2" s="46">
        <v>27.49</v>
      </c>
      <c r="E2" s="46">
        <v>27.52</v>
      </c>
      <c r="F2" s="33">
        <v>5300</v>
      </c>
      <c r="G2" s="46">
        <v>27.47</v>
      </c>
    </row>
    <row r="3" spans="1:7" x14ac:dyDescent="0.25">
      <c r="A3" s="34">
        <v>40987</v>
      </c>
      <c r="B3" s="46">
        <v>27.46</v>
      </c>
      <c r="C3" s="46">
        <v>27.83</v>
      </c>
      <c r="D3" s="46">
        <v>27.22</v>
      </c>
      <c r="E3" s="46">
        <v>27.53</v>
      </c>
      <c r="F3" s="33">
        <v>3400</v>
      </c>
      <c r="G3" s="46">
        <v>27.48</v>
      </c>
    </row>
    <row r="4" spans="1:7" x14ac:dyDescent="0.25">
      <c r="A4" s="34">
        <v>40980</v>
      </c>
      <c r="B4" s="46">
        <v>27.61</v>
      </c>
      <c r="C4" s="46">
        <v>27.61</v>
      </c>
      <c r="D4" s="46">
        <v>27.41</v>
      </c>
      <c r="E4" s="46">
        <v>27.47</v>
      </c>
      <c r="F4" s="33">
        <v>8900</v>
      </c>
      <c r="G4" s="46">
        <v>27.42</v>
      </c>
    </row>
    <row r="5" spans="1:7" x14ac:dyDescent="0.25">
      <c r="A5" s="34">
        <v>40973</v>
      </c>
      <c r="B5" s="46">
        <v>27.5</v>
      </c>
      <c r="C5" s="46">
        <v>27.58</v>
      </c>
      <c r="D5" s="46">
        <v>27.46</v>
      </c>
      <c r="E5" s="46">
        <v>27.55</v>
      </c>
      <c r="F5" s="33">
        <v>6000</v>
      </c>
      <c r="G5" s="46">
        <v>27.5</v>
      </c>
    </row>
    <row r="6" spans="1:7" x14ac:dyDescent="0.25">
      <c r="A6" s="34">
        <v>40966</v>
      </c>
      <c r="B6" s="46">
        <v>27.5</v>
      </c>
      <c r="C6" s="46">
        <v>27.59</v>
      </c>
      <c r="D6" s="46">
        <v>27.45</v>
      </c>
      <c r="E6" s="46">
        <v>27.53</v>
      </c>
      <c r="F6" s="33">
        <v>3800</v>
      </c>
      <c r="G6" s="46">
        <v>27.48</v>
      </c>
    </row>
    <row r="7" spans="1:7" x14ac:dyDescent="0.25">
      <c r="A7" s="34">
        <v>40960</v>
      </c>
      <c r="B7" s="46">
        <v>27.5</v>
      </c>
      <c r="C7" s="46">
        <v>27.59</v>
      </c>
      <c r="D7" s="46">
        <v>27.49</v>
      </c>
      <c r="E7" s="46">
        <v>27.56</v>
      </c>
      <c r="F7" s="33">
        <v>2800</v>
      </c>
      <c r="G7" s="46">
        <v>27.47</v>
      </c>
    </row>
    <row r="8" spans="1:7" x14ac:dyDescent="0.25">
      <c r="A8" s="34">
        <v>40952</v>
      </c>
      <c r="B8" s="46">
        <v>27.48</v>
      </c>
      <c r="C8" s="46">
        <v>27.6</v>
      </c>
      <c r="D8" s="46">
        <v>27.46</v>
      </c>
      <c r="E8" s="46">
        <v>27.54</v>
      </c>
      <c r="F8" s="33">
        <v>2900</v>
      </c>
      <c r="G8" s="46">
        <v>27.45</v>
      </c>
    </row>
    <row r="9" spans="1:7" x14ac:dyDescent="0.25">
      <c r="A9" s="34">
        <v>40945</v>
      </c>
      <c r="B9" s="46">
        <v>27.52</v>
      </c>
      <c r="C9" s="46">
        <v>27.59</v>
      </c>
      <c r="D9" s="46">
        <v>27.46</v>
      </c>
      <c r="E9" s="46">
        <v>27.59</v>
      </c>
      <c r="F9" s="33">
        <v>6000</v>
      </c>
      <c r="G9" s="46">
        <v>27.5</v>
      </c>
    </row>
    <row r="10" spans="1:7" x14ac:dyDescent="0.25">
      <c r="A10" s="34">
        <v>40938</v>
      </c>
      <c r="B10" s="46">
        <v>27.47</v>
      </c>
      <c r="C10" s="46">
        <v>27.53</v>
      </c>
      <c r="D10" s="46">
        <v>27.38</v>
      </c>
      <c r="E10" s="46">
        <v>27.46</v>
      </c>
      <c r="F10" s="33">
        <v>4100</v>
      </c>
      <c r="G10" s="46">
        <v>27.37</v>
      </c>
    </row>
    <row r="11" spans="1:7" x14ac:dyDescent="0.25">
      <c r="A11" s="34">
        <v>40931</v>
      </c>
      <c r="B11" s="46">
        <v>27.44</v>
      </c>
      <c r="C11" s="46">
        <v>27.56</v>
      </c>
      <c r="D11" s="46">
        <v>27.27</v>
      </c>
      <c r="E11" s="46">
        <v>27.44</v>
      </c>
      <c r="F11" s="33">
        <v>4000</v>
      </c>
      <c r="G11" s="46">
        <v>27.32</v>
      </c>
    </row>
    <row r="12" spans="1:7" x14ac:dyDescent="0.25">
      <c r="A12" s="34">
        <v>40925</v>
      </c>
      <c r="B12" s="46">
        <v>27.5</v>
      </c>
      <c r="C12" s="46">
        <v>27.5</v>
      </c>
      <c r="D12" s="46">
        <v>27.32</v>
      </c>
      <c r="E12" s="46">
        <v>27.39</v>
      </c>
      <c r="F12" s="33">
        <v>5500</v>
      </c>
      <c r="G12" s="46">
        <v>27.27</v>
      </c>
    </row>
    <row r="13" spans="1:7" x14ac:dyDescent="0.25">
      <c r="A13" s="34">
        <v>40917</v>
      </c>
      <c r="B13" s="46">
        <v>27.45</v>
      </c>
      <c r="C13" s="46">
        <v>27.48</v>
      </c>
      <c r="D13" s="46">
        <v>27.35</v>
      </c>
      <c r="E13" s="46">
        <v>27.48</v>
      </c>
      <c r="F13" s="33">
        <v>11100</v>
      </c>
      <c r="G13" s="46">
        <v>27.36</v>
      </c>
    </row>
    <row r="14" spans="1:7" x14ac:dyDescent="0.25">
      <c r="A14" s="34">
        <v>40911</v>
      </c>
      <c r="B14" s="46">
        <v>27.36</v>
      </c>
      <c r="C14" s="46">
        <v>27.45</v>
      </c>
      <c r="D14" s="46">
        <v>27.34</v>
      </c>
      <c r="E14" s="46">
        <v>27.44</v>
      </c>
      <c r="F14" s="33">
        <v>52000</v>
      </c>
      <c r="G14" s="46">
        <v>27.32</v>
      </c>
    </row>
    <row r="15" spans="1:7" x14ac:dyDescent="0.25">
      <c r="A15" s="34">
        <v>40904</v>
      </c>
      <c r="B15" s="46">
        <v>27.91</v>
      </c>
      <c r="C15" s="46">
        <v>27.91</v>
      </c>
      <c r="D15" s="46">
        <v>27.26</v>
      </c>
      <c r="E15" s="46">
        <v>27.38</v>
      </c>
      <c r="F15" s="33">
        <v>16800</v>
      </c>
      <c r="G15" s="46">
        <v>27.26</v>
      </c>
    </row>
    <row r="16" spans="1:7" x14ac:dyDescent="0.25">
      <c r="A16" s="34">
        <v>40896</v>
      </c>
      <c r="B16" s="46">
        <v>27.94</v>
      </c>
      <c r="C16" s="46">
        <v>27.98</v>
      </c>
      <c r="D16" s="46">
        <v>27.82</v>
      </c>
      <c r="E16" s="46">
        <v>27.87</v>
      </c>
      <c r="F16" s="33">
        <v>16400</v>
      </c>
      <c r="G16" s="46">
        <v>27.21</v>
      </c>
    </row>
    <row r="17" spans="1:15" x14ac:dyDescent="0.25">
      <c r="A17" s="34">
        <v>40889</v>
      </c>
      <c r="B17" s="46">
        <v>27.83</v>
      </c>
      <c r="C17" s="46">
        <v>27.97</v>
      </c>
      <c r="D17" s="46">
        <v>27.83</v>
      </c>
      <c r="E17" s="46">
        <v>27.9</v>
      </c>
      <c r="F17" s="33">
        <v>7700</v>
      </c>
      <c r="G17" s="46">
        <v>27.24</v>
      </c>
    </row>
    <row r="18" spans="1:15" x14ac:dyDescent="0.25">
      <c r="A18" s="34">
        <v>40882</v>
      </c>
      <c r="B18" s="46">
        <v>27.78</v>
      </c>
      <c r="C18" s="46">
        <v>27.91</v>
      </c>
      <c r="D18" s="46">
        <v>27.73</v>
      </c>
      <c r="E18" s="46">
        <v>27.87</v>
      </c>
      <c r="F18" s="33">
        <v>2200</v>
      </c>
      <c r="G18" s="46">
        <v>27.21</v>
      </c>
    </row>
    <row r="19" spans="1:15" x14ac:dyDescent="0.25">
      <c r="A19" s="34">
        <v>40875</v>
      </c>
      <c r="B19" s="46">
        <v>27.76</v>
      </c>
      <c r="C19" s="46">
        <v>28</v>
      </c>
      <c r="D19" s="46">
        <v>27.66</v>
      </c>
      <c r="E19" s="46">
        <v>27.69</v>
      </c>
      <c r="F19" s="33">
        <v>25800</v>
      </c>
      <c r="G19" s="46">
        <v>27.03</v>
      </c>
    </row>
    <row r="20" spans="1:15" x14ac:dyDescent="0.25">
      <c r="A20" s="34">
        <v>40868</v>
      </c>
      <c r="B20" s="46">
        <v>27.75</v>
      </c>
      <c r="C20" s="46">
        <v>27.78</v>
      </c>
      <c r="D20" s="46">
        <v>27.65</v>
      </c>
      <c r="E20" s="46">
        <v>27.75</v>
      </c>
      <c r="F20" s="33">
        <v>13800</v>
      </c>
      <c r="G20" s="46">
        <v>27.05</v>
      </c>
    </row>
    <row r="21" spans="1:15" x14ac:dyDescent="0.25">
      <c r="A21" s="34">
        <v>40861</v>
      </c>
      <c r="B21" s="46">
        <v>27.68</v>
      </c>
      <c r="C21" s="46">
        <v>27.78</v>
      </c>
      <c r="D21" s="46">
        <v>27.66</v>
      </c>
      <c r="E21" s="46">
        <v>27.78</v>
      </c>
      <c r="F21" s="33">
        <v>2400</v>
      </c>
      <c r="G21" s="46">
        <v>27.08</v>
      </c>
    </row>
    <row r="22" spans="1:15" x14ac:dyDescent="0.25">
      <c r="A22" s="34">
        <v>40854</v>
      </c>
      <c r="B22" s="46">
        <v>27.82</v>
      </c>
      <c r="C22" s="46">
        <v>27.83</v>
      </c>
      <c r="D22" s="46">
        <v>27.62</v>
      </c>
      <c r="E22" s="46">
        <v>27.72</v>
      </c>
      <c r="F22" s="33">
        <v>7800</v>
      </c>
      <c r="G22" s="46">
        <v>27.02</v>
      </c>
    </row>
    <row r="23" spans="1:15" x14ac:dyDescent="0.25">
      <c r="A23" s="34">
        <v>40847</v>
      </c>
      <c r="B23" s="46">
        <v>27.77</v>
      </c>
      <c r="C23" s="46">
        <v>28.01</v>
      </c>
      <c r="D23" s="46">
        <v>27.72</v>
      </c>
      <c r="E23" s="46">
        <v>27.73</v>
      </c>
      <c r="F23" s="33">
        <v>25000</v>
      </c>
      <c r="G23" s="46">
        <v>27.03</v>
      </c>
    </row>
    <row r="24" spans="1:15" x14ac:dyDescent="0.25">
      <c r="A24" s="34">
        <v>40840</v>
      </c>
      <c r="B24" s="46">
        <v>27.64</v>
      </c>
      <c r="C24" s="46">
        <v>27.77</v>
      </c>
      <c r="D24" s="46">
        <v>27.61</v>
      </c>
      <c r="E24" s="46">
        <v>27.77</v>
      </c>
      <c r="F24" s="33">
        <v>3600</v>
      </c>
      <c r="G24" s="46">
        <v>27.04</v>
      </c>
    </row>
    <row r="25" spans="1:15" x14ac:dyDescent="0.25">
      <c r="A25" s="34">
        <v>40833</v>
      </c>
      <c r="B25" s="46">
        <v>27.87</v>
      </c>
      <c r="C25" s="46">
        <v>28.11</v>
      </c>
      <c r="D25" s="46">
        <v>27.4</v>
      </c>
      <c r="E25" s="46">
        <v>27.7</v>
      </c>
      <c r="F25" s="33">
        <v>5200</v>
      </c>
      <c r="G25" s="46">
        <v>26.97</v>
      </c>
    </row>
    <row r="26" spans="1:15" x14ac:dyDescent="0.25">
      <c r="A26" s="34">
        <v>40826</v>
      </c>
      <c r="B26" s="46">
        <v>27.59</v>
      </c>
      <c r="C26" s="46">
        <v>27.8</v>
      </c>
      <c r="D26" s="46">
        <v>27.58</v>
      </c>
      <c r="E26" s="46">
        <v>27.7</v>
      </c>
      <c r="F26" s="33">
        <v>4500</v>
      </c>
      <c r="G26" s="46">
        <v>26.97</v>
      </c>
    </row>
    <row r="27" spans="1:15" x14ac:dyDescent="0.25">
      <c r="A27" s="34">
        <v>40819</v>
      </c>
      <c r="B27" s="46">
        <v>27.62</v>
      </c>
      <c r="C27" s="46">
        <v>27.97</v>
      </c>
      <c r="D27" s="46">
        <v>27.62</v>
      </c>
      <c r="E27" s="46">
        <v>27.7</v>
      </c>
      <c r="F27" s="33">
        <v>58200</v>
      </c>
      <c r="G27" s="46">
        <v>26.97</v>
      </c>
    </row>
    <row r="28" spans="1:15" ht="15.75" thickBot="1" x14ac:dyDescent="0.3">
      <c r="A28" s="34">
        <v>40812</v>
      </c>
      <c r="B28" s="46">
        <v>27.96</v>
      </c>
      <c r="C28" s="46">
        <v>27.96</v>
      </c>
      <c r="D28" s="46">
        <v>27.63</v>
      </c>
      <c r="E28" s="46">
        <v>27.88</v>
      </c>
      <c r="F28" s="33">
        <v>5600</v>
      </c>
      <c r="G28" s="46">
        <v>27.11</v>
      </c>
    </row>
    <row r="29" spans="1:15" x14ac:dyDescent="0.25">
      <c r="A29" s="34">
        <v>40805</v>
      </c>
      <c r="B29" s="46">
        <v>28.17</v>
      </c>
      <c r="C29" s="46">
        <v>28.17</v>
      </c>
      <c r="D29" s="46">
        <v>27.75</v>
      </c>
      <c r="E29" s="46">
        <v>27.88</v>
      </c>
      <c r="F29" s="33">
        <v>6700</v>
      </c>
      <c r="G29" s="46">
        <v>27.11</v>
      </c>
      <c r="K29" s="30" t="s">
        <v>26</v>
      </c>
      <c r="L29" s="39"/>
      <c r="M29" s="31"/>
      <c r="O29" s="38" t="s">
        <v>86</v>
      </c>
    </row>
    <row r="30" spans="1:15" x14ac:dyDescent="0.25">
      <c r="A30" s="34">
        <v>40798</v>
      </c>
      <c r="B30" s="46">
        <v>27.94</v>
      </c>
      <c r="C30" s="46">
        <v>28.18</v>
      </c>
      <c r="D30" s="46">
        <v>27.86</v>
      </c>
      <c r="E30" s="46">
        <v>27.86</v>
      </c>
      <c r="F30" s="33">
        <v>4300</v>
      </c>
      <c r="G30" s="46">
        <v>27.09</v>
      </c>
      <c r="K30" s="24" t="s">
        <v>0</v>
      </c>
      <c r="L30" s="25"/>
      <c r="M30" s="26">
        <f>G54</f>
        <v>25.84</v>
      </c>
    </row>
    <row r="31" spans="1:15" x14ac:dyDescent="0.25">
      <c r="A31" s="34">
        <v>40792</v>
      </c>
      <c r="B31" s="46">
        <v>27.85</v>
      </c>
      <c r="C31" s="46">
        <v>28.02</v>
      </c>
      <c r="D31" s="46">
        <v>27.73</v>
      </c>
      <c r="E31" s="46">
        <v>27.98</v>
      </c>
      <c r="F31" s="33">
        <v>25200</v>
      </c>
      <c r="G31" s="46">
        <v>27.2</v>
      </c>
      <c r="K31" s="24" t="s">
        <v>1</v>
      </c>
      <c r="L31" s="25"/>
      <c r="M31" s="26">
        <f>G2</f>
        <v>27.47</v>
      </c>
    </row>
    <row r="32" spans="1:15" ht="15.75" thickBot="1" x14ac:dyDescent="0.3">
      <c r="A32" s="34">
        <v>40784</v>
      </c>
      <c r="B32" s="46">
        <v>27.78</v>
      </c>
      <c r="C32" s="46">
        <v>28.3</v>
      </c>
      <c r="D32" s="46">
        <v>27.74</v>
      </c>
      <c r="E32" s="46">
        <v>28</v>
      </c>
      <c r="F32" s="33">
        <v>28500</v>
      </c>
      <c r="G32" s="46">
        <v>27.22</v>
      </c>
      <c r="K32" s="24"/>
      <c r="L32" s="25"/>
      <c r="M32" s="26"/>
    </row>
    <row r="33" spans="1:13" ht="15.75" thickBot="1" x14ac:dyDescent="0.3">
      <c r="A33" s="34">
        <v>40777</v>
      </c>
      <c r="B33" s="46">
        <v>27.83</v>
      </c>
      <c r="C33" s="46">
        <v>28.03</v>
      </c>
      <c r="D33" s="46">
        <v>27.72</v>
      </c>
      <c r="E33" s="46">
        <v>27.83</v>
      </c>
      <c r="F33" s="33">
        <v>23800</v>
      </c>
      <c r="G33" s="46">
        <v>27.01</v>
      </c>
      <c r="K33" s="36">
        <f>M31-M30</f>
        <v>1.629999999999999</v>
      </c>
      <c r="L33" s="18"/>
      <c r="M33" s="35">
        <f>K33/M30</f>
        <v>6.3080495356037117E-2</v>
      </c>
    </row>
    <row r="34" spans="1:13" x14ac:dyDescent="0.25">
      <c r="A34" s="34">
        <v>40770</v>
      </c>
      <c r="B34" s="46">
        <v>27.92</v>
      </c>
      <c r="C34" s="46">
        <v>28.02</v>
      </c>
      <c r="D34" s="46">
        <v>27.88</v>
      </c>
      <c r="E34" s="46">
        <v>28</v>
      </c>
      <c r="F34" s="33">
        <v>1900</v>
      </c>
      <c r="G34" s="46">
        <v>27.17</v>
      </c>
    </row>
    <row r="35" spans="1:13" x14ac:dyDescent="0.25">
      <c r="A35" s="34">
        <v>40763</v>
      </c>
      <c r="B35" s="46">
        <v>27.65</v>
      </c>
      <c r="C35" s="46">
        <v>28.07</v>
      </c>
      <c r="D35" s="46">
        <v>27.65</v>
      </c>
      <c r="E35" s="46">
        <v>27.93</v>
      </c>
      <c r="F35" s="33">
        <v>11100</v>
      </c>
      <c r="G35" s="46">
        <v>27.1</v>
      </c>
    </row>
    <row r="36" spans="1:13" x14ac:dyDescent="0.25">
      <c r="A36" s="34">
        <v>40756</v>
      </c>
      <c r="B36" s="46">
        <v>27.37</v>
      </c>
      <c r="C36" s="46">
        <v>27.72</v>
      </c>
      <c r="D36" s="46">
        <v>27.37</v>
      </c>
      <c r="E36" s="46">
        <v>27.66</v>
      </c>
      <c r="F36" s="33">
        <v>44100</v>
      </c>
      <c r="G36" s="46">
        <v>26.84</v>
      </c>
    </row>
    <row r="37" spans="1:13" x14ac:dyDescent="0.25">
      <c r="A37" s="34">
        <v>40749</v>
      </c>
      <c r="B37" s="46">
        <v>27.4</v>
      </c>
      <c r="C37" s="46">
        <v>27.51</v>
      </c>
      <c r="D37" s="46">
        <v>27.29</v>
      </c>
      <c r="E37" s="46">
        <v>27.45</v>
      </c>
      <c r="F37" s="33">
        <v>7900</v>
      </c>
      <c r="G37" s="46">
        <v>26.58</v>
      </c>
    </row>
    <row r="38" spans="1:13" x14ac:dyDescent="0.25">
      <c r="A38" s="34">
        <v>40742</v>
      </c>
      <c r="B38" s="46">
        <v>27.42</v>
      </c>
      <c r="C38" s="46">
        <v>27.42</v>
      </c>
      <c r="D38" s="46">
        <v>27.27</v>
      </c>
      <c r="E38" s="46">
        <v>27.4</v>
      </c>
      <c r="F38" s="33">
        <v>2900</v>
      </c>
      <c r="G38" s="46">
        <v>26.54</v>
      </c>
    </row>
    <row r="39" spans="1:13" x14ac:dyDescent="0.25">
      <c r="A39" s="34">
        <v>40735</v>
      </c>
      <c r="B39" s="46">
        <v>27.45</v>
      </c>
      <c r="C39" s="46">
        <v>27.54</v>
      </c>
      <c r="D39" s="46">
        <v>27.34</v>
      </c>
      <c r="E39" s="46">
        <v>27.46</v>
      </c>
      <c r="F39" s="33">
        <v>74000</v>
      </c>
      <c r="G39" s="46">
        <v>26.59</v>
      </c>
    </row>
    <row r="40" spans="1:13" x14ac:dyDescent="0.25">
      <c r="A40" s="34">
        <v>40729</v>
      </c>
      <c r="B40" s="46">
        <v>27.26</v>
      </c>
      <c r="C40" s="46">
        <v>27.42</v>
      </c>
      <c r="D40" s="46">
        <v>27.19</v>
      </c>
      <c r="E40" s="46">
        <v>27.32</v>
      </c>
      <c r="F40" s="33">
        <v>4800</v>
      </c>
      <c r="G40" s="46">
        <v>26.46</v>
      </c>
    </row>
    <row r="41" spans="1:13" x14ac:dyDescent="0.25">
      <c r="A41" s="34">
        <v>40721</v>
      </c>
      <c r="B41" s="46">
        <v>27.35</v>
      </c>
      <c r="C41" s="46">
        <v>27.43</v>
      </c>
      <c r="D41" s="46">
        <v>27.18</v>
      </c>
      <c r="E41" s="46">
        <v>27.2</v>
      </c>
      <c r="F41" s="33">
        <v>21800</v>
      </c>
      <c r="G41" s="46">
        <v>26.34</v>
      </c>
    </row>
    <row r="42" spans="1:13" x14ac:dyDescent="0.25">
      <c r="A42" s="34">
        <v>40714</v>
      </c>
      <c r="B42" s="46">
        <v>27.39</v>
      </c>
      <c r="C42" s="46">
        <v>27.49</v>
      </c>
      <c r="D42" s="46">
        <v>27.27</v>
      </c>
      <c r="E42" s="46">
        <v>27.43</v>
      </c>
      <c r="F42" s="33">
        <v>2100</v>
      </c>
      <c r="G42" s="46">
        <v>26.52</v>
      </c>
    </row>
    <row r="43" spans="1:13" x14ac:dyDescent="0.25">
      <c r="A43" s="34">
        <v>40707</v>
      </c>
      <c r="B43" s="46">
        <v>27.49</v>
      </c>
      <c r="C43" s="46">
        <v>27.5</v>
      </c>
      <c r="D43" s="46">
        <v>27.29</v>
      </c>
      <c r="E43" s="46">
        <v>27.33</v>
      </c>
      <c r="F43" s="33">
        <v>3900</v>
      </c>
      <c r="G43" s="46">
        <v>26.42</v>
      </c>
    </row>
    <row r="44" spans="1:13" x14ac:dyDescent="0.25">
      <c r="A44" s="34">
        <v>40700</v>
      </c>
      <c r="B44" s="46">
        <v>27.45</v>
      </c>
      <c r="C44" s="46">
        <v>27.59</v>
      </c>
      <c r="D44" s="46">
        <v>27.37</v>
      </c>
      <c r="E44" s="46">
        <v>27.5</v>
      </c>
      <c r="F44" s="33">
        <v>42600</v>
      </c>
      <c r="G44" s="46">
        <v>26.59</v>
      </c>
    </row>
    <row r="45" spans="1:13" x14ac:dyDescent="0.25">
      <c r="A45" s="34">
        <v>40694</v>
      </c>
      <c r="B45" s="46">
        <v>27.31</v>
      </c>
      <c r="C45" s="46">
        <v>27.51</v>
      </c>
      <c r="D45" s="46">
        <v>27.3</v>
      </c>
      <c r="E45" s="46">
        <v>27.37</v>
      </c>
      <c r="F45" s="33">
        <v>17700</v>
      </c>
      <c r="G45" s="46">
        <v>26.46</v>
      </c>
    </row>
    <row r="46" spans="1:13" x14ac:dyDescent="0.25">
      <c r="A46" s="34">
        <v>40686</v>
      </c>
      <c r="B46" s="46">
        <v>27.42</v>
      </c>
      <c r="C46" s="46">
        <v>27.45</v>
      </c>
      <c r="D46" s="46">
        <v>27.24</v>
      </c>
      <c r="E46" s="46">
        <v>27.31</v>
      </c>
      <c r="F46" s="33">
        <v>21100</v>
      </c>
      <c r="G46" s="46">
        <v>26.36</v>
      </c>
    </row>
    <row r="47" spans="1:13" x14ac:dyDescent="0.25">
      <c r="A47" s="34">
        <v>40679</v>
      </c>
      <c r="B47" s="46">
        <v>27.35</v>
      </c>
      <c r="C47" s="46">
        <v>27.4</v>
      </c>
      <c r="D47" s="46">
        <v>27.16</v>
      </c>
      <c r="E47" s="46">
        <v>27.34</v>
      </c>
      <c r="F47" s="33">
        <v>21100</v>
      </c>
      <c r="G47" s="46">
        <v>26.38</v>
      </c>
    </row>
    <row r="48" spans="1:13" x14ac:dyDescent="0.25">
      <c r="A48" s="34">
        <v>40672</v>
      </c>
      <c r="B48" s="46">
        <v>27.22</v>
      </c>
      <c r="C48" s="46">
        <v>27.36</v>
      </c>
      <c r="D48" s="46">
        <v>27.15</v>
      </c>
      <c r="E48" s="46">
        <v>27.23</v>
      </c>
      <c r="F48" s="33">
        <v>27900</v>
      </c>
      <c r="G48" s="46">
        <v>26.28</v>
      </c>
    </row>
    <row r="49" spans="1:7" x14ac:dyDescent="0.25">
      <c r="A49" s="34">
        <v>40665</v>
      </c>
      <c r="B49" s="46">
        <v>27.2</v>
      </c>
      <c r="C49" s="46">
        <v>27.31</v>
      </c>
      <c r="D49" s="46">
        <v>27.04</v>
      </c>
      <c r="E49" s="46">
        <v>27.31</v>
      </c>
      <c r="F49" s="33">
        <v>5700</v>
      </c>
      <c r="G49" s="46">
        <v>26.36</v>
      </c>
    </row>
    <row r="50" spans="1:7" x14ac:dyDescent="0.25">
      <c r="A50" s="34">
        <v>40658</v>
      </c>
      <c r="B50" s="46">
        <v>27</v>
      </c>
      <c r="C50" s="46">
        <v>27.22</v>
      </c>
      <c r="D50" s="46">
        <v>26.98</v>
      </c>
      <c r="E50" s="46">
        <v>27.22</v>
      </c>
      <c r="F50" s="33">
        <v>7500</v>
      </c>
      <c r="G50" s="46">
        <v>26.21</v>
      </c>
    </row>
    <row r="51" spans="1:7" x14ac:dyDescent="0.25">
      <c r="A51" s="34">
        <v>40651</v>
      </c>
      <c r="B51" s="46">
        <v>27.1</v>
      </c>
      <c r="C51" s="46">
        <v>27.1</v>
      </c>
      <c r="D51" s="46">
        <v>26.93</v>
      </c>
      <c r="E51" s="46">
        <v>26.97</v>
      </c>
      <c r="F51" s="33">
        <v>1600</v>
      </c>
      <c r="G51" s="46">
        <v>25.97</v>
      </c>
    </row>
    <row r="52" spans="1:7" x14ac:dyDescent="0.25">
      <c r="A52" s="34">
        <v>40644</v>
      </c>
      <c r="B52" s="46">
        <v>26.9</v>
      </c>
      <c r="C52" s="46">
        <v>27.03</v>
      </c>
      <c r="D52" s="46">
        <v>26.8</v>
      </c>
      <c r="E52" s="46">
        <v>26.98</v>
      </c>
      <c r="F52" s="33">
        <v>1600</v>
      </c>
      <c r="G52" s="46">
        <v>25.98</v>
      </c>
    </row>
    <row r="53" spans="1:7" x14ac:dyDescent="0.25">
      <c r="A53" s="34">
        <v>40637</v>
      </c>
      <c r="B53" s="46">
        <v>26.98</v>
      </c>
      <c r="C53" s="46">
        <v>26.98</v>
      </c>
      <c r="D53" s="46">
        <v>26.72</v>
      </c>
      <c r="E53" s="46">
        <v>26.86</v>
      </c>
      <c r="F53" s="33">
        <v>14000</v>
      </c>
      <c r="G53" s="46">
        <v>25.87</v>
      </c>
    </row>
    <row r="54" spans="1:7" x14ac:dyDescent="0.25">
      <c r="A54" s="34">
        <v>40633</v>
      </c>
      <c r="B54" s="46">
        <v>27.04</v>
      </c>
      <c r="C54" s="46">
        <v>27.04</v>
      </c>
      <c r="D54" s="46">
        <v>26.78</v>
      </c>
      <c r="E54" s="46">
        <v>26.83</v>
      </c>
      <c r="F54" s="33">
        <v>32500</v>
      </c>
      <c r="G54" s="46">
        <v>25.84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28"/>
  <sheetViews>
    <sheetView zoomScale="80" zoomScaleNormal="80" workbookViewId="0">
      <selection activeCell="K5" sqref="K5"/>
    </sheetView>
  </sheetViews>
  <sheetFormatPr baseColWidth="10" defaultRowHeight="15" x14ac:dyDescent="0.25"/>
  <cols>
    <col min="1" max="1" width="20.85546875" bestFit="1" customWidth="1"/>
    <col min="2" max="2" width="50.85546875" customWidth="1"/>
    <col min="3" max="3" width="21.28515625" bestFit="1" customWidth="1"/>
    <col min="4" max="4" width="18.140625" bestFit="1" customWidth="1"/>
    <col min="6" max="6" width="3.7109375" customWidth="1"/>
    <col min="7" max="7" width="3.7109375" style="11" customWidth="1"/>
    <col min="8" max="8" width="3.7109375" customWidth="1"/>
    <col min="9" max="9" width="30.7109375" customWidth="1"/>
    <col min="10" max="10" width="12.42578125" bestFit="1" customWidth="1"/>
    <col min="11" max="11" width="13.140625" bestFit="1" customWidth="1"/>
    <col min="12" max="12" width="11.42578125" customWidth="1"/>
    <col min="14" max="14" width="3.7109375" style="11" customWidth="1"/>
    <col min="15" max="15" width="3.7109375" customWidth="1"/>
    <col min="16" max="16" width="30.7109375" customWidth="1"/>
    <col min="17" max="17" width="12.42578125" bestFit="1" customWidth="1"/>
    <col min="18" max="18" width="13.140625" bestFit="1" customWidth="1"/>
    <col min="21" max="21" width="3.7109375" style="11" customWidth="1"/>
    <col min="22" max="22" width="3.7109375" customWidth="1"/>
    <col min="23" max="23" width="30.5703125" customWidth="1"/>
    <col min="24" max="24" width="12.42578125" bestFit="1" customWidth="1"/>
    <col min="25" max="25" width="13.140625" bestFit="1" customWidth="1"/>
    <col min="28" max="28" width="3.7109375" style="11" customWidth="1"/>
    <col min="29" max="29" width="3.7109375" customWidth="1"/>
    <col min="30" max="30" width="30.7109375" customWidth="1"/>
    <col min="31" max="31" width="12.42578125" bestFit="1" customWidth="1"/>
    <col min="32" max="32" width="13.140625" bestFit="1" customWidth="1"/>
    <col min="35" max="35" width="3.7109375" style="11" customWidth="1"/>
  </cols>
  <sheetData>
    <row r="1" spans="1:33" ht="15.75" thickBot="1" x14ac:dyDescent="0.3">
      <c r="A1" s="16" t="str">
        <f>'Saisie 1'!A1</f>
        <v>Compte no 1</v>
      </c>
      <c r="B1" s="17" t="str">
        <f>'Saisie 1'!B1</f>
        <v>no de compte 00000001</v>
      </c>
      <c r="C1" s="17" t="s">
        <v>10</v>
      </c>
      <c r="D1" s="17" t="s">
        <v>11</v>
      </c>
      <c r="E1" s="17" t="s">
        <v>12</v>
      </c>
      <c r="I1" s="15" t="str">
        <f>A1</f>
        <v>Compte no 1</v>
      </c>
      <c r="J1" s="15"/>
      <c r="P1" s="15"/>
      <c r="Q1" s="15"/>
      <c r="W1" s="15"/>
      <c r="X1" s="15"/>
      <c r="AD1" s="15"/>
    </row>
    <row r="2" spans="1:33" x14ac:dyDescent="0.25">
      <c r="A2" s="1">
        <f>'Saisie 1'!A3</f>
        <v>212</v>
      </c>
      <c r="B2" s="2" t="str">
        <f>'Saisie 1'!B3</f>
        <v>Catégorie Découvertes É.-U. Investors</v>
      </c>
      <c r="C2" s="21">
        <f>'Saisie 1'!D3</f>
        <v>2.4455205811138015E-2</v>
      </c>
      <c r="D2" s="21">
        <f>'Saisie 1'!F3</f>
        <v>2.8571428571428571E-2</v>
      </c>
      <c r="E2" s="21">
        <f>AVERAGE(C2:D2)</f>
        <v>2.6513317191283293E-2</v>
      </c>
      <c r="I2" t="str">
        <f>B2</f>
        <v>Catégorie Découvertes É.-U. Investors</v>
      </c>
      <c r="L2">
        <f>VLOOKUP(I2,'Liste de Fonds'!C98:D130,2,0)</f>
        <v>212</v>
      </c>
      <c r="P2" t="str">
        <f>B11</f>
        <v>Fonds Fictif numéro 10</v>
      </c>
      <c r="W2" t="str">
        <f>B20</f>
        <v>Fonds Fictif numéro 19</v>
      </c>
      <c r="AD2" t="str">
        <f>B29</f>
        <v>Fonds Fictif numéro 28</v>
      </c>
    </row>
    <row r="3" spans="1:33" ht="15.75" thickBot="1" x14ac:dyDescent="0.3">
      <c r="A3" s="1">
        <f>'Saisie 1'!A4</f>
        <v>902</v>
      </c>
      <c r="B3" s="2" t="str">
        <f>'Saisie 1'!B4</f>
        <v>Fonds Fictif numéro 2</v>
      </c>
      <c r="C3" s="21">
        <f>'Saisie 1'!D4</f>
        <v>2.4697336561743343E-2</v>
      </c>
      <c r="D3" s="21">
        <f>'Saisie 1'!F4</f>
        <v>2.8571428571428571E-2</v>
      </c>
      <c r="E3" s="21">
        <f t="shared" ref="E3:E20" si="0">AVERAGE(C3:D3)</f>
        <v>2.6634382566585957E-2</v>
      </c>
      <c r="J3" s="10"/>
    </row>
    <row r="4" spans="1:33" ht="15.75" thickBot="1" x14ac:dyDescent="0.3">
      <c r="A4" s="1">
        <f>'Saisie 1'!A5</f>
        <v>903</v>
      </c>
      <c r="B4" s="2" t="str">
        <f>'Saisie 1'!B5</f>
        <v>Fonds Fictif numéro 3</v>
      </c>
      <c r="C4" s="21">
        <f>'Saisie 1'!D5</f>
        <v>2.4939467312348668E-2</v>
      </c>
      <c r="D4" s="21">
        <f>'Saisie 1'!F5</f>
        <v>2.8571428571428571E-2</v>
      </c>
      <c r="E4" s="21">
        <f t="shared" si="0"/>
        <v>2.6755447941888617E-2</v>
      </c>
      <c r="I4" s="28" t="s">
        <v>13</v>
      </c>
      <c r="J4" s="28" t="s">
        <v>15</v>
      </c>
      <c r="K4" s="20" t="s">
        <v>14</v>
      </c>
      <c r="L4" s="29" t="s">
        <v>104</v>
      </c>
      <c r="P4" s="87" t="s">
        <v>13</v>
      </c>
      <c r="Q4" s="19" t="s">
        <v>15</v>
      </c>
      <c r="R4" s="88" t="s">
        <v>14</v>
      </c>
      <c r="S4" s="19" t="s">
        <v>104</v>
      </c>
      <c r="W4" s="87" t="s">
        <v>13</v>
      </c>
      <c r="X4" s="19" t="s">
        <v>15</v>
      </c>
      <c r="Y4" s="88" t="s">
        <v>14</v>
      </c>
      <c r="Z4" s="19" t="s">
        <v>104</v>
      </c>
      <c r="AD4" s="87" t="s">
        <v>13</v>
      </c>
      <c r="AE4" s="19" t="s">
        <v>15</v>
      </c>
      <c r="AF4" s="88" t="s">
        <v>14</v>
      </c>
      <c r="AG4" s="19" t="s">
        <v>104</v>
      </c>
    </row>
    <row r="5" spans="1:33" x14ac:dyDescent="0.25">
      <c r="A5" s="1">
        <f>'Saisie 1'!A6</f>
        <v>904</v>
      </c>
      <c r="B5" s="2" t="str">
        <f>'Saisie 1'!B6</f>
        <v>Fonds Fictif numéro 4</v>
      </c>
      <c r="C5" s="21">
        <f>'Saisie 1'!D6</f>
        <v>2.5181598062953996E-2</v>
      </c>
      <c r="D5" s="21">
        <f>'Saisie 1'!F6</f>
        <v>2.8571428571428571E-2</v>
      </c>
      <c r="E5" s="21">
        <f t="shared" si="0"/>
        <v>2.6876513317191285E-2</v>
      </c>
      <c r="I5" s="70" t="str">
        <f>IF(ISNA(HLOOKUP(I2,'Fonds Pré-Simulés'!$A$2:$QQ$9,2,FALSE)),"Saisir Manuellement",HLOOKUP(I2,'Fonds Pré-Simulés'!$A$2:$QQ$9,2,FALSE))</f>
        <v>S&amp;P 500</v>
      </c>
      <c r="J5" s="237">
        <f>IF(ISNA(VLOOKUP(I5,'Sommaire des indices'!$C$3:$D$39,2,FALSE)),0,VLOOKUP(I5,'Sommaire des indices'!$C$3:$D$39,2,FALSE))</f>
        <v>5.7084531037743594E-2</v>
      </c>
      <c r="K5" s="238">
        <f ca="1">VLOOKUP('Simulation 1'!I5,OFFSET(INDIRECT(ADDRESS(3,MATCH('Simulation 1'!$L$2,'Fonds Pré-Simulés'!$A$1:$R$1,0)+1,4,,"Fonds Pré-Simulés")),0,0,6,3),3,FALSE)</f>
        <v>0.5</v>
      </c>
      <c r="L5" s="74">
        <f ca="1">J5*K5</f>
        <v>2.8542265518871797E-2</v>
      </c>
      <c r="P5" s="96"/>
      <c r="Q5" s="108">
        <f>IF(ISNA(VLOOKUP(P5,'Sommaire des indices'!$C$3:$D$39,2,FALSE)),0,VLOOKUP(P5,'Sommaire des indices'!$C$3:$D$39,2,FALSE))</f>
        <v>0</v>
      </c>
      <c r="R5" s="107"/>
      <c r="S5" s="103">
        <f>Q5*R5</f>
        <v>0</v>
      </c>
      <c r="W5" s="96"/>
      <c r="X5" s="101">
        <f>IF(ISNA(VLOOKUP(W5,'Sommaire des indices'!$C$3:$D$39,2,FALSE)),0,VLOOKUP(W5,'Sommaire des indices'!$C$3:$D$39,2,FALSE))</f>
        <v>0</v>
      </c>
      <c r="Y5" s="97">
        <v>1</v>
      </c>
      <c r="Z5" s="103">
        <f>X5*Y5</f>
        <v>0</v>
      </c>
      <c r="AD5" s="96"/>
      <c r="AE5" s="101">
        <f>IF(ISNA(VLOOKUP(AD5,'Sommaire des indices'!$C$3:$D$39,2,FALSE)),0,VLOOKUP(AD5,'Sommaire des indices'!$C$3:$D$39,2,FALSE))</f>
        <v>0</v>
      </c>
      <c r="AF5" s="97"/>
      <c r="AG5" s="103">
        <f>AE5*AF5</f>
        <v>0</v>
      </c>
    </row>
    <row r="6" spans="1:33" x14ac:dyDescent="0.25">
      <c r="A6" s="1">
        <f>'Saisie 1'!A7</f>
        <v>905</v>
      </c>
      <c r="B6" s="2" t="str">
        <f>'Saisie 1'!B7</f>
        <v>Fonds Fictif numéro 5</v>
      </c>
      <c r="C6" s="21">
        <f>'Saisie 1'!D7</f>
        <v>2.5423728813559324E-2</v>
      </c>
      <c r="D6" s="21">
        <f>'Saisie 1'!F7</f>
        <v>2.8571428571428571E-2</v>
      </c>
      <c r="E6" s="21">
        <f t="shared" si="0"/>
        <v>2.6997578692493945E-2</v>
      </c>
      <c r="I6" s="225" t="str">
        <f>IF(ISNA(HLOOKUP(I2,'Fonds Pré-Simulés'!$A$2:$QQ$9,3,FALSE)),"Saisir Manuellement",HLOOKUP(I2,'Fonds Pré-Simulés'!$A$2:$QQ$9,3,FALSE))</f>
        <v>Financial Preferred Stock</v>
      </c>
      <c r="J6" s="237">
        <f>IF(ISNA(VLOOKUP(I6,'Sommaire des indices'!$C$3:$D$39,2,FALSE)),0,VLOOKUP(I6,'Sommaire des indices'!$C$3:$D$39,2,FALSE))</f>
        <v>5.6682577565632414E-2</v>
      </c>
      <c r="K6" s="238">
        <f ca="1">VLOOKUP('Simulation 1'!I6,OFFSET(INDIRECT(ADDRESS(3,MATCH('Simulation 1'!$L$2,'Fonds Pré-Simulés'!$A$1:$R$1,0)+1,4,,"Fonds Pré-Simulés")),0,0,6,3),3,FALSE)</f>
        <v>0.5</v>
      </c>
      <c r="L6" s="74">
        <f ca="1">J6*K6</f>
        <v>2.8341288782816207E-2</v>
      </c>
      <c r="P6" s="70"/>
      <c r="Q6" s="109">
        <f>IF(ISNA(VLOOKUP(P6,'Sommaire des indices'!$C$3:$D$39,2,FALSE)),0,VLOOKUP(P6,'Sommaire des indices'!$C$3:$D$39,2,FALSE))</f>
        <v>0</v>
      </c>
      <c r="R6" s="85"/>
      <c r="S6" s="94">
        <f>R6*Q6</f>
        <v>0</v>
      </c>
      <c r="W6" s="70"/>
      <c r="X6" s="93">
        <f>IF(ISNA(VLOOKUP(W6,'Sommaire des indices'!$C$3:$D$39,2,FALSE)),0,VLOOKUP(W6,'Sommaire des indices'!$C$3:$D$39,2,FALSE))</f>
        <v>0</v>
      </c>
      <c r="Y6" s="84"/>
      <c r="Z6" s="94">
        <f>X6*Y6</f>
        <v>0</v>
      </c>
      <c r="AD6" s="70"/>
      <c r="AE6" s="93">
        <f>IF(ISNA(VLOOKUP(AD6,'Sommaire des indices'!$C$3:$D$39,2,FALSE)),0,VLOOKUP(AD6,'Sommaire des indices'!$C$3:$D$39,2,FALSE))</f>
        <v>0</v>
      </c>
      <c r="AF6" s="84"/>
      <c r="AG6" s="94">
        <f>AE6*AF6</f>
        <v>0</v>
      </c>
    </row>
    <row r="7" spans="1:33" x14ac:dyDescent="0.25">
      <c r="A7" s="1">
        <f>'Saisie 1'!A8</f>
        <v>906</v>
      </c>
      <c r="B7" s="2" t="str">
        <f>'Saisie 1'!B8</f>
        <v>Fonds Fictif numéro 6</v>
      </c>
      <c r="C7" s="21">
        <f>'Saisie 1'!D8</f>
        <v>2.5665859564164648E-2</v>
      </c>
      <c r="D7" s="21">
        <f>'Saisie 1'!F8</f>
        <v>2.8571428571428571E-2</v>
      </c>
      <c r="E7" s="21">
        <f t="shared" si="0"/>
        <v>2.7118644067796609E-2</v>
      </c>
      <c r="I7" s="70" t="str">
        <f>IF(ISNA(HLOOKUP(I2,'Fonds Pré-Simulés'!$A$2:$QQ$9,4,FALSE)),"Saisir Manuellement",HLOOKUP(I2,'Fonds Pré-Simulés'!$A$2:$QQ$9,4,FALSE))</f>
        <v>Saisir Manuellement</v>
      </c>
      <c r="J7" s="237">
        <f>IF(ISNA(VLOOKUP(I7,'Sommaire des indices'!$C$3:$D$39,2,FALSE)),0,VLOOKUP(I7,'Sommaire des indices'!$C$3:$D$39,2,FALSE))</f>
        <v>0</v>
      </c>
      <c r="K7" s="238">
        <f ca="1">VLOOKUP('Simulation 1'!I7,OFFSET(INDIRECT(ADDRESS(3,MATCH('Simulation 1'!$L$2,'Fonds Pré-Simulés'!$A$1:$R$1,0)+1,4,,"Fonds Pré-Simulés")),0,0,6,3),3,FALSE)</f>
        <v>0</v>
      </c>
      <c r="L7" s="74">
        <f t="shared" ref="L7:L10" ca="1" si="1">J7*K7</f>
        <v>0</v>
      </c>
      <c r="P7" s="70"/>
      <c r="Q7" s="109">
        <f>IF(ISNA(VLOOKUP(P7,'Sommaire des indices'!$C$3:$D$39,2,FALSE)),0,VLOOKUP(P7,'Sommaire des indices'!$C$3:$D$39,2,FALSE))</f>
        <v>0</v>
      </c>
      <c r="R7" s="85"/>
      <c r="S7" s="94">
        <f>R7*Q7</f>
        <v>0</v>
      </c>
      <c r="W7" s="70"/>
      <c r="X7" s="93">
        <f>IF(ISNA(VLOOKUP(W7,'Sommaire des indices'!$C$3:$D$39,2,FALSE)),0,VLOOKUP(W7,'Sommaire des indices'!$C$3:$D$39,2,FALSE))</f>
        <v>0</v>
      </c>
      <c r="Y7" s="84"/>
      <c r="Z7" s="94">
        <f t="shared" ref="Z7:Z10" si="2">X7*Y7</f>
        <v>0</v>
      </c>
      <c r="AD7" s="70"/>
      <c r="AE7" s="93">
        <f>IF(ISNA(VLOOKUP(AD7,'Sommaire des indices'!$C$3:$D$39,2,FALSE)),0,VLOOKUP(AD7,'Sommaire des indices'!$C$3:$D$39,2,FALSE))</f>
        <v>0</v>
      </c>
      <c r="AF7" s="84"/>
      <c r="AG7" s="94">
        <f t="shared" ref="AG7:AG10" si="3">AE7*AF7</f>
        <v>0</v>
      </c>
    </row>
    <row r="8" spans="1:33" x14ac:dyDescent="0.25">
      <c r="A8" s="1">
        <f>'Saisie 1'!A9</f>
        <v>907</v>
      </c>
      <c r="B8" s="2" t="str">
        <f>'Saisie 1'!B9</f>
        <v>Fonds Fictif numéro 7</v>
      </c>
      <c r="C8" s="21">
        <f>'Saisie 1'!D9</f>
        <v>2.5907990314769976E-2</v>
      </c>
      <c r="D8" s="21">
        <f>'Saisie 1'!F9</f>
        <v>2.8571428571428571E-2</v>
      </c>
      <c r="E8" s="21">
        <f t="shared" si="0"/>
        <v>2.7239709443099273E-2</v>
      </c>
      <c r="I8" s="70" t="str">
        <f>IF(ISNA(HLOOKUP(I2,'Fonds Pré-Simulés'!$A$2:$QQ$9,5,FALSE)),"Saisir Manuellement",HLOOKUP(I2,'Fonds Pré-Simulés'!$A$2:$QQ$9,5,FALSE))</f>
        <v>Saisir Manuellement</v>
      </c>
      <c r="J8" s="237">
        <f>IF(ISNA(VLOOKUP(I8,'Sommaire des indices'!$C$3:$D$39,2,FALSE)),0,VLOOKUP(I8,'Sommaire des indices'!$C$3:$D$39,2,FALSE))</f>
        <v>0</v>
      </c>
      <c r="K8" s="238">
        <f ca="1">VLOOKUP('Simulation 1'!I8,OFFSET(INDIRECT(ADDRESS(3,MATCH('Simulation 1'!$L$2,'Fonds Pré-Simulés'!$A$1:$R$1,0)+1,4,,"Fonds Pré-Simulés")),0,0,6,3),3,FALSE)</f>
        <v>0</v>
      </c>
      <c r="L8" s="74">
        <f t="shared" ca="1" si="1"/>
        <v>0</v>
      </c>
      <c r="P8" s="70"/>
      <c r="Q8" s="109">
        <f>IF(ISNA(VLOOKUP(P8,'Sommaire des indices'!$C$3:$D$39,2,FALSE)),0,VLOOKUP(P8,'Sommaire des indices'!$C$3:$D$39,2,FALSE))</f>
        <v>0</v>
      </c>
      <c r="R8" s="85"/>
      <c r="S8" s="94">
        <f t="shared" ref="S8:S10" si="4">R8*Q8</f>
        <v>0</v>
      </c>
      <c r="W8" s="70"/>
      <c r="X8" s="93">
        <f>IF(ISNA(VLOOKUP(W8,'Sommaire des indices'!$C$3:$D$39,2,FALSE)),0,VLOOKUP(W8,'Sommaire des indices'!$C$3:$D$39,2,FALSE))</f>
        <v>0</v>
      </c>
      <c r="Y8" s="84"/>
      <c r="Z8" s="94">
        <f t="shared" si="2"/>
        <v>0</v>
      </c>
      <c r="AD8" s="70"/>
      <c r="AE8" s="93">
        <f>IF(ISNA(VLOOKUP(AD8,'Sommaire des indices'!$C$3:$D$39,2,FALSE)),0,VLOOKUP(AD8,'Sommaire des indices'!$C$3:$D$39,2,FALSE))</f>
        <v>0</v>
      </c>
      <c r="AF8" s="84"/>
      <c r="AG8" s="94">
        <f t="shared" si="3"/>
        <v>0</v>
      </c>
    </row>
    <row r="9" spans="1:33" x14ac:dyDescent="0.25">
      <c r="A9" s="1">
        <f>'Saisie 1'!A10</f>
        <v>908</v>
      </c>
      <c r="B9" s="2" t="str">
        <f>'Saisie 1'!B10</f>
        <v>Fonds Fictif numéro 8</v>
      </c>
      <c r="C9" s="21">
        <f>'Saisie 1'!D10</f>
        <v>2.6150121065375304E-2</v>
      </c>
      <c r="D9" s="21">
        <f>'Saisie 1'!F10</f>
        <v>2.8571428571428571E-2</v>
      </c>
      <c r="E9" s="21">
        <f t="shared" si="0"/>
        <v>2.7360774818401937E-2</v>
      </c>
      <c r="I9" s="70" t="str">
        <f>IF(ISNA(HLOOKUP(I2,'Fonds Pré-Simulés'!$A$2:$QQ$9,6,FALSE)),"Saisir Manuellement",HLOOKUP(I2,'Fonds Pré-Simulés'!$A$2:$QQ$9,6,FALSE))</f>
        <v>Saisir Manuellement</v>
      </c>
      <c r="J9" s="237">
        <f>IF(ISNA(VLOOKUP(I9,'Sommaire des indices'!$C$3:$D$39,2,FALSE)),0,VLOOKUP(I9,'Sommaire des indices'!$C$3:$D$39,2,FALSE))</f>
        <v>0</v>
      </c>
      <c r="K9" s="238">
        <f ca="1">VLOOKUP('Simulation 1'!I9,OFFSET(INDIRECT(ADDRESS(3,MATCH('Simulation 1'!$L$2,'Fonds Pré-Simulés'!$A$1:$R$1,0)+1,4,,"Fonds Pré-Simulés")),0,0,6,3),3,FALSE)</f>
        <v>0</v>
      </c>
      <c r="L9" s="74">
        <f t="shared" ca="1" si="1"/>
        <v>0</v>
      </c>
      <c r="P9" s="70"/>
      <c r="Q9" s="109">
        <f>IF(ISNA(VLOOKUP(P9,'Sommaire des indices'!$C$3:$D$39,2,FALSE)),0,VLOOKUP(P9,'Sommaire des indices'!$C$3:$D$39,2,FALSE))</f>
        <v>0</v>
      </c>
      <c r="R9" s="85"/>
      <c r="S9" s="94">
        <f t="shared" si="4"/>
        <v>0</v>
      </c>
      <c r="W9" s="70"/>
      <c r="X9" s="93">
        <f>IF(ISNA(VLOOKUP(W9,'Sommaire des indices'!$C$3:$D$39,2,FALSE)),0,VLOOKUP(W9,'Sommaire des indices'!$C$3:$D$39,2,FALSE))</f>
        <v>0</v>
      </c>
      <c r="Y9" s="84"/>
      <c r="Z9" s="94">
        <f t="shared" si="2"/>
        <v>0</v>
      </c>
      <c r="AD9" s="70"/>
      <c r="AE9" s="93">
        <f>IF(ISNA(VLOOKUP(AD9,'Sommaire des indices'!$C$3:$D$39,2,FALSE)),0,VLOOKUP(AD9,'Sommaire des indices'!$C$3:$D$39,2,FALSE))</f>
        <v>0</v>
      </c>
      <c r="AF9" s="84"/>
      <c r="AG9" s="94">
        <f t="shared" si="3"/>
        <v>0</v>
      </c>
    </row>
    <row r="10" spans="1:33" ht="15.75" thickBot="1" x14ac:dyDescent="0.3">
      <c r="A10" s="1">
        <f>'Saisie 1'!A11</f>
        <v>909</v>
      </c>
      <c r="B10" s="2" t="str">
        <f>'Saisie 1'!B11</f>
        <v>Fonds Fictif numéro 9</v>
      </c>
      <c r="C10" s="21">
        <f>'Saisie 1'!D11</f>
        <v>2.6392251815980629E-2</v>
      </c>
      <c r="D10" s="21">
        <f>'Saisie 1'!F11</f>
        <v>2.8571428571428571E-2</v>
      </c>
      <c r="E10" s="21">
        <f t="shared" si="0"/>
        <v>2.7481840193704601E-2</v>
      </c>
      <c r="I10" s="70" t="str">
        <f>IF(ISNA(HLOOKUP(I2,'Fonds Pré-Simulés'!$A$2:$QQ$9,7,FALSE)),"Saisir Manuellement",HLOOKUP(I2,'Fonds Pré-Simulés'!$A$2:$QQ$9,7,FALSE))</f>
        <v>Saisir Manuellement</v>
      </c>
      <c r="J10" s="237">
        <f>IF(ISNA(VLOOKUP(I10,'Sommaire des indices'!$C$3:$D$39,2,FALSE)),0,VLOOKUP(I10,'Sommaire des indices'!$C$3:$D$39,2,FALSE))</f>
        <v>0</v>
      </c>
      <c r="K10" s="238">
        <f ca="1">VLOOKUP('Simulation 1'!I10,OFFSET(INDIRECT(ADDRESS(3,MATCH('Simulation 1'!$L$2,'Fonds Pré-Simulés'!$A$1:$R$1,0)+1,4,,"Fonds Pré-Simulés")),0,0,6,3),3,FALSE)</f>
        <v>0</v>
      </c>
      <c r="L10" s="74">
        <f t="shared" ca="1" si="1"/>
        <v>0</v>
      </c>
      <c r="P10" s="99"/>
      <c r="Q10" s="117">
        <f>IF(ISNA(VLOOKUP(P10,'Sommaire des indices'!$C$3:$D$39,2,FALSE)),0,VLOOKUP(P10,'Sommaire des indices'!$C$3:$D$39,2,FALSE))</f>
        <v>0</v>
      </c>
      <c r="R10" s="127"/>
      <c r="S10" s="71">
        <f t="shared" si="4"/>
        <v>0</v>
      </c>
      <c r="W10" s="99"/>
      <c r="X10" s="116">
        <f>IF(ISNA(VLOOKUP(W10,'Sommaire des indices'!$C$3:$D$39,2,FALSE)),0,VLOOKUP(W10,'Sommaire des indices'!$C$3:$D$39,2,FALSE))</f>
        <v>0</v>
      </c>
      <c r="Y10" s="127"/>
      <c r="Z10" s="71">
        <f t="shared" si="2"/>
        <v>0</v>
      </c>
      <c r="AD10" s="99"/>
      <c r="AE10" s="116">
        <f>IF(ISNA(VLOOKUP(AD10,'Sommaire des indices'!$C$3:$D$39,2,FALSE)),0,VLOOKUP(AD10,'Sommaire des indices'!$C$3:$D$39,2,FALSE))</f>
        <v>0</v>
      </c>
      <c r="AF10" s="100"/>
      <c r="AG10" s="71">
        <f t="shared" si="3"/>
        <v>0</v>
      </c>
    </row>
    <row r="11" spans="1:33" ht="15.75" thickBot="1" x14ac:dyDescent="0.3">
      <c r="A11" s="1">
        <f>'Saisie 1'!A12</f>
        <v>910</v>
      </c>
      <c r="B11" s="2" t="str">
        <f>'Saisie 1'!B12</f>
        <v>Fonds Fictif numéro 10</v>
      </c>
      <c r="C11" s="21">
        <f>'Saisie 1'!D12</f>
        <v>2.6634382566585957E-2</v>
      </c>
      <c r="D11" s="21">
        <f>'Saisie 1'!F12</f>
        <v>2.8571428571428571E-2</v>
      </c>
      <c r="E11" s="21">
        <f t="shared" si="0"/>
        <v>2.7602905569007262E-2</v>
      </c>
      <c r="I11" s="72" t="s">
        <v>105</v>
      </c>
      <c r="J11" s="312">
        <f ca="1">SUM(L5:L10)</f>
        <v>5.6883554301688004E-2</v>
      </c>
      <c r="K11" s="314">
        <f ca="1">SUM(K5:K10)</f>
        <v>1</v>
      </c>
      <c r="L11" s="313"/>
      <c r="P11" s="90" t="s">
        <v>105</v>
      </c>
      <c r="Q11" s="102">
        <f>SUM(S5:S10)</f>
        <v>0</v>
      </c>
      <c r="R11" s="91">
        <f>SUM(R5:R10)</f>
        <v>0</v>
      </c>
      <c r="S11" s="104"/>
      <c r="W11" s="90" t="s">
        <v>89</v>
      </c>
      <c r="X11" s="102">
        <f>SUM(Z5:Z10)</f>
        <v>0</v>
      </c>
      <c r="Y11" s="91">
        <f>SUM(Y5:Y10)</f>
        <v>1</v>
      </c>
      <c r="Z11" s="104"/>
      <c r="AD11" s="90" t="s">
        <v>89</v>
      </c>
      <c r="AE11" s="102">
        <f>SUM(AG5:AG10)</f>
        <v>0</v>
      </c>
      <c r="AF11" s="91">
        <f>SUM(AF5:AF10)</f>
        <v>0</v>
      </c>
      <c r="AG11" s="104"/>
    </row>
    <row r="12" spans="1:33" x14ac:dyDescent="0.25">
      <c r="A12" s="1">
        <f>'Saisie 1'!A13</f>
        <v>911</v>
      </c>
      <c r="B12" s="2" t="str">
        <f>'Saisie 1'!B13</f>
        <v>Fonds Fictif numéro 11</v>
      </c>
      <c r="C12" s="21">
        <f>'Saisie 1'!D13</f>
        <v>2.6876513317191285E-2</v>
      </c>
      <c r="D12" s="21">
        <f>'Saisie 1'!F13</f>
        <v>2.8571428571428571E-2</v>
      </c>
      <c r="E12" s="21">
        <f t="shared" si="0"/>
        <v>2.7723970944309929E-2</v>
      </c>
    </row>
    <row r="13" spans="1:33" x14ac:dyDescent="0.25">
      <c r="A13" s="1">
        <f>'Saisie 1'!A14</f>
        <v>912</v>
      </c>
      <c r="B13" s="2" t="str">
        <f>'Saisie 1'!B14</f>
        <v>Fonds Fictif numéro 12</v>
      </c>
      <c r="C13" s="21">
        <f>'Saisie 1'!D14</f>
        <v>2.7118644067796609E-2</v>
      </c>
      <c r="D13" s="21">
        <f>'Saisie 1'!F14</f>
        <v>2.8571428571428571E-2</v>
      </c>
      <c r="E13" s="21">
        <f t="shared" si="0"/>
        <v>2.784503631961259E-2</v>
      </c>
      <c r="I13" t="str">
        <f>B3</f>
        <v>Fonds Fictif numéro 2</v>
      </c>
      <c r="K13" s="122"/>
      <c r="P13" t="str">
        <f>B12</f>
        <v>Fonds Fictif numéro 11</v>
      </c>
      <c r="W13" t="str">
        <f>B21</f>
        <v>Fonds Fictif numéro 20</v>
      </c>
      <c r="AD13" t="str">
        <f>B30</f>
        <v>Fonds Fictif numéro 29</v>
      </c>
    </row>
    <row r="14" spans="1:33" ht="15.75" thickBot="1" x14ac:dyDescent="0.3">
      <c r="A14" s="1">
        <f>'Saisie 1'!A15</f>
        <v>913</v>
      </c>
      <c r="B14" s="2" t="str">
        <f>'Saisie 1'!B15</f>
        <v>Fonds Fictif numéro 13</v>
      </c>
      <c r="C14" s="21">
        <f>'Saisie 1'!D15</f>
        <v>2.7360774818401937E-2</v>
      </c>
      <c r="D14" s="21">
        <f>'Saisie 1'!F15</f>
        <v>2.8571428571428571E-2</v>
      </c>
      <c r="E14" s="21">
        <f t="shared" si="0"/>
        <v>2.7966101694915254E-2</v>
      </c>
    </row>
    <row r="15" spans="1:33" ht="15.75" thickBot="1" x14ac:dyDescent="0.3">
      <c r="A15" s="1">
        <f>'Saisie 1'!A16</f>
        <v>914</v>
      </c>
      <c r="B15" s="2" t="str">
        <f>'Saisie 1'!B16</f>
        <v>Fonds Fictif numéro 14</v>
      </c>
      <c r="C15" s="21">
        <f>'Saisie 1'!D16</f>
        <v>2.7602905569007265E-2</v>
      </c>
      <c r="D15" s="21">
        <f>'Saisie 1'!F16</f>
        <v>2.8571428571428571E-2</v>
      </c>
      <c r="E15" s="21">
        <f t="shared" si="0"/>
        <v>2.8087167070217918E-2</v>
      </c>
      <c r="I15" s="87" t="s">
        <v>13</v>
      </c>
      <c r="J15" s="19" t="s">
        <v>15</v>
      </c>
      <c r="K15" s="88" t="s">
        <v>14</v>
      </c>
      <c r="L15" s="19" t="s">
        <v>104</v>
      </c>
      <c r="P15" s="87" t="s">
        <v>13</v>
      </c>
      <c r="Q15" s="19" t="s">
        <v>15</v>
      </c>
      <c r="R15" s="88" t="s">
        <v>14</v>
      </c>
      <c r="S15" s="19" t="s">
        <v>104</v>
      </c>
      <c r="W15" s="87" t="s">
        <v>13</v>
      </c>
      <c r="X15" s="19" t="s">
        <v>15</v>
      </c>
      <c r="Y15" s="88" t="s">
        <v>14</v>
      </c>
      <c r="Z15" s="19" t="s">
        <v>104</v>
      </c>
      <c r="AD15" s="87" t="s">
        <v>13</v>
      </c>
      <c r="AE15" s="19" t="s">
        <v>15</v>
      </c>
      <c r="AF15" s="88" t="s">
        <v>14</v>
      </c>
      <c r="AG15" s="19" t="s">
        <v>104</v>
      </c>
    </row>
    <row r="16" spans="1:33" x14ac:dyDescent="0.25">
      <c r="A16" s="1">
        <f>'Saisie 1'!A17</f>
        <v>915</v>
      </c>
      <c r="B16" s="2" t="str">
        <f>'Saisie 1'!B17</f>
        <v>Fonds Fictif numéro 15</v>
      </c>
      <c r="C16" s="21">
        <f>'Saisie 1'!D17</f>
        <v>2.784503631961259E-2</v>
      </c>
      <c r="D16" s="21">
        <f>'Saisie 1'!F17</f>
        <v>2.8571428571428571E-2</v>
      </c>
      <c r="E16" s="21">
        <f t="shared" si="0"/>
        <v>2.8208232445520579E-2</v>
      </c>
      <c r="I16" s="96"/>
      <c r="J16" s="101">
        <f>IF(ISNA(VLOOKUP(I16,'Sommaire des indices'!$C$3:$D$39,2,FALSE)),0,VLOOKUP(I16,'Sommaire des indices'!$C$3:$D$39,2,FALSE))</f>
        <v>0</v>
      </c>
      <c r="K16" s="97"/>
      <c r="L16" s="103">
        <f>J16*K16</f>
        <v>0</v>
      </c>
      <c r="P16" s="96"/>
      <c r="Q16" s="108">
        <f>IF(ISNA(VLOOKUP(P16,'Sommaire des indices'!$C$3:$D$39,2,FALSE)),0,VLOOKUP(P16,'Sommaire des indices'!$C$3:$D$39,2,FALSE))</f>
        <v>0</v>
      </c>
      <c r="R16" s="97"/>
      <c r="S16" s="103">
        <f>Q16*R16</f>
        <v>0</v>
      </c>
      <c r="W16" s="96"/>
      <c r="X16" s="108">
        <f>IF(ISNA(VLOOKUP(W16,'Sommaire des indices'!$C$3:$D$39,2,FALSE)),0,VLOOKUP(W16,'Sommaire des indices'!$C$3:$D$39,2,FALSE))</f>
        <v>0</v>
      </c>
      <c r="Y16" s="97"/>
      <c r="Z16" s="103">
        <f>X16*Y16</f>
        <v>0</v>
      </c>
      <c r="AD16" s="96"/>
      <c r="AE16" s="101">
        <f>IF(ISNA(VLOOKUP(AD16,'Sommaire des indices'!$C$3:$D$39,2,FALSE)),0,VLOOKUP(AD16,'Sommaire des indices'!$C$3:$D$39,2,FALSE))</f>
        <v>0</v>
      </c>
      <c r="AF16" s="97"/>
      <c r="AG16" s="103">
        <f>AE16*AF16</f>
        <v>0</v>
      </c>
    </row>
    <row r="17" spans="1:33" x14ac:dyDescent="0.25">
      <c r="A17" s="1">
        <f>'Saisie 1'!A18</f>
        <v>916</v>
      </c>
      <c r="B17" s="2" t="str">
        <f>'Saisie 1'!B18</f>
        <v>Fonds Fictif numéro 16</v>
      </c>
      <c r="C17" s="21">
        <f>'Saisie 1'!D18</f>
        <v>2.8087167070217918E-2</v>
      </c>
      <c r="D17" s="21">
        <f>'Saisie 1'!F18</f>
        <v>2.8571428571428571E-2</v>
      </c>
      <c r="E17" s="21">
        <f t="shared" si="0"/>
        <v>2.8329297820823246E-2</v>
      </c>
      <c r="I17" s="70"/>
      <c r="J17" s="93">
        <f>IF(ISNA(VLOOKUP(I17,'Sommaire des indices'!$C$3:$D$39,2,FALSE)),0,VLOOKUP(I17,'Sommaire des indices'!$C$3:$D$39,2,FALSE))</f>
        <v>0</v>
      </c>
      <c r="K17" s="84"/>
      <c r="L17" s="94">
        <f>J17*K17</f>
        <v>0</v>
      </c>
      <c r="P17" s="70"/>
      <c r="Q17" s="109">
        <f>IF(ISNA(VLOOKUP(P17,'Sommaire des indices'!$C$3:$D$39,2,FALSE)),0,VLOOKUP(P17,'Sommaire des indices'!$C$3:$D$39,2,FALSE))</f>
        <v>0</v>
      </c>
      <c r="R17" s="84"/>
      <c r="S17" s="94">
        <f>R17*Q17</f>
        <v>0</v>
      </c>
      <c r="W17" s="70"/>
      <c r="X17" s="109">
        <f>IF(ISNA(VLOOKUP(W17,'Sommaire des indices'!$C$3:$D$39,2,FALSE)),0,VLOOKUP(W17,'Sommaire des indices'!$C$3:$D$39,2,FALSE))</f>
        <v>0</v>
      </c>
      <c r="Y17" s="84"/>
      <c r="Z17" s="94">
        <f t="shared" ref="Z17:Z21" si="5">X17*Y17</f>
        <v>0</v>
      </c>
      <c r="AD17" s="70"/>
      <c r="AE17" s="93">
        <f>IF(ISNA(VLOOKUP(AD17,'Sommaire des indices'!$C$3:$D$39,2,FALSE)),0,VLOOKUP(AD17,'Sommaire des indices'!$C$3:$D$39,2,FALSE))</f>
        <v>0</v>
      </c>
      <c r="AF17" s="84"/>
      <c r="AG17" s="94">
        <f>AE17*AF17</f>
        <v>0</v>
      </c>
    </row>
    <row r="18" spans="1:33" x14ac:dyDescent="0.25">
      <c r="A18" s="1">
        <f>'Saisie 1'!A19</f>
        <v>917</v>
      </c>
      <c r="B18" s="2" t="str">
        <f>'Saisie 1'!B19</f>
        <v>Fonds Fictif numéro 17</v>
      </c>
      <c r="C18" s="21">
        <f>'Saisie 1'!D19</f>
        <v>2.8329297820823246E-2</v>
      </c>
      <c r="D18" s="21">
        <f>'Saisie 1'!F19</f>
        <v>2.8571428571428571E-2</v>
      </c>
      <c r="E18" s="21">
        <f t="shared" si="0"/>
        <v>2.8450363196125907E-2</v>
      </c>
      <c r="I18" s="70"/>
      <c r="J18" s="93">
        <f>IF(ISNA(VLOOKUP(I18,'Sommaire des indices'!$C$3:$D$39,2,FALSE)),0,VLOOKUP(I18,'Sommaire des indices'!$C$3:$D$39,2,FALSE))</f>
        <v>0</v>
      </c>
      <c r="K18" s="82"/>
      <c r="L18" s="94">
        <f t="shared" ref="L18:L21" si="6">J18*K18</f>
        <v>0</v>
      </c>
      <c r="P18" s="70"/>
      <c r="Q18" s="109">
        <f>IF(ISNA(VLOOKUP(P18,'Sommaire des indices'!$C$3:$D$39,2,FALSE)),0,VLOOKUP(P18,'Sommaire des indices'!$C$3:$D$39,2,FALSE))</f>
        <v>0</v>
      </c>
      <c r="R18" s="84"/>
      <c r="S18" s="94">
        <f>R18*Q18</f>
        <v>0</v>
      </c>
      <c r="W18" s="70"/>
      <c r="X18" s="109">
        <f>IF(ISNA(VLOOKUP(W18,'Sommaire des indices'!$C$3:$D$39,2,FALSE)),0,VLOOKUP(W18,'Sommaire des indices'!$C$3:$D$39,2,FALSE))</f>
        <v>0</v>
      </c>
      <c r="Y18" s="84"/>
      <c r="Z18" s="94">
        <f t="shared" si="5"/>
        <v>0</v>
      </c>
      <c r="AD18" s="70"/>
      <c r="AE18" s="93">
        <f>IF(ISNA(VLOOKUP(AD18,'Sommaire des indices'!$C$3:$D$39,2,FALSE)),0,VLOOKUP(AD18,'Sommaire des indices'!$C$3:$D$39,2,FALSE))</f>
        <v>0</v>
      </c>
      <c r="AF18" s="84"/>
      <c r="AG18" s="94">
        <f t="shared" ref="AG18:AG21" si="7">AE18*AF18</f>
        <v>0</v>
      </c>
    </row>
    <row r="19" spans="1:33" x14ac:dyDescent="0.25">
      <c r="A19" s="1">
        <f>'Saisie 1'!A20</f>
        <v>918</v>
      </c>
      <c r="B19" s="2" t="str">
        <f>'Saisie 1'!B20</f>
        <v>Fonds Fictif numéro 18</v>
      </c>
      <c r="C19" s="21">
        <f>'Saisie 1'!D20</f>
        <v>2.8571428571428571E-2</v>
      </c>
      <c r="D19" s="21">
        <f>'Saisie 1'!F20</f>
        <v>2.8571428571428571E-2</v>
      </c>
      <c r="E19" s="21">
        <f t="shared" si="0"/>
        <v>2.8571428571428571E-2</v>
      </c>
      <c r="I19" s="70"/>
      <c r="J19" s="93">
        <f>IF(ISNA(VLOOKUP(I19,'Sommaire des indices'!$C$3:$D$39,2,FALSE)),0,VLOOKUP(I19,'Sommaire des indices'!$C$3:$D$39,2,FALSE))</f>
        <v>0</v>
      </c>
      <c r="K19" s="82"/>
      <c r="L19" s="94">
        <f t="shared" si="6"/>
        <v>0</v>
      </c>
      <c r="P19" s="70"/>
      <c r="Q19" s="109">
        <f>IF(ISNA(VLOOKUP(P19,'Sommaire des indices'!$C$3:$D$39,2,FALSE)),0,VLOOKUP(P19,'Sommaire des indices'!$C$3:$D$39,2,FALSE))</f>
        <v>0</v>
      </c>
      <c r="R19" s="84"/>
      <c r="S19" s="94">
        <f t="shared" ref="S19:S21" si="8">R19*Q19</f>
        <v>0</v>
      </c>
      <c r="W19" s="70"/>
      <c r="X19" s="109">
        <f>IF(ISNA(VLOOKUP(W19,'Sommaire des indices'!$C$3:$D$39,2,FALSE)),0,VLOOKUP(W19,'Sommaire des indices'!$C$3:$D$39,2,FALSE))</f>
        <v>0</v>
      </c>
      <c r="Y19" s="84"/>
      <c r="Z19" s="94">
        <f t="shared" si="5"/>
        <v>0</v>
      </c>
      <c r="AD19" s="70"/>
      <c r="AE19" s="93">
        <f>IF(ISNA(VLOOKUP(AD19,'Sommaire des indices'!$C$3:$D$39,2,FALSE)),0,VLOOKUP(AD19,'Sommaire des indices'!$C$3:$D$39,2,FALSE))</f>
        <v>0</v>
      </c>
      <c r="AF19" s="84"/>
      <c r="AG19" s="94">
        <f t="shared" si="7"/>
        <v>0</v>
      </c>
    </row>
    <row r="20" spans="1:33" x14ac:dyDescent="0.25">
      <c r="A20" s="1">
        <f>'Saisie 1'!A21</f>
        <v>919</v>
      </c>
      <c r="B20" s="2" t="str">
        <f>'Saisie 1'!B21</f>
        <v>Fonds Fictif numéro 19</v>
      </c>
      <c r="C20" s="21">
        <f>'Saisie 1'!D21</f>
        <v>2.8813559322033899E-2</v>
      </c>
      <c r="D20" s="21">
        <f>'Saisie 1'!F21</f>
        <v>2.8571428571428571E-2</v>
      </c>
      <c r="E20" s="21">
        <f t="shared" si="0"/>
        <v>2.8692493946731235E-2</v>
      </c>
      <c r="I20" s="70"/>
      <c r="J20" s="93">
        <f>IF(ISNA(VLOOKUP(I20,'Sommaire des indices'!$C$3:$D$39,2,FALSE)),0,VLOOKUP(I20,'Sommaire des indices'!$C$3:$D$39,2,FALSE))</f>
        <v>0</v>
      </c>
      <c r="K20" s="82"/>
      <c r="L20" s="94">
        <f t="shared" si="6"/>
        <v>0</v>
      </c>
      <c r="P20" s="70"/>
      <c r="Q20" s="109">
        <f>IF(ISNA(VLOOKUP(P20,'Sommaire des indices'!$C$3:$D$39,2,FALSE)),0,VLOOKUP(P20,'Sommaire des indices'!$C$3:$D$39,2,FALSE))</f>
        <v>0</v>
      </c>
      <c r="R20" s="84"/>
      <c r="S20" s="94">
        <f t="shared" si="8"/>
        <v>0</v>
      </c>
      <c r="W20" s="70"/>
      <c r="X20" s="109">
        <f>IF(ISNA(VLOOKUP(W20,'Sommaire des indices'!$C$3:$D$39,2,FALSE)),0,VLOOKUP(W20,'Sommaire des indices'!$C$3:$D$39,2,FALSE))</f>
        <v>0</v>
      </c>
      <c r="Y20" s="84"/>
      <c r="Z20" s="94">
        <f t="shared" si="5"/>
        <v>0</v>
      </c>
      <c r="AD20" s="70"/>
      <c r="AE20" s="93">
        <f>IF(ISNA(VLOOKUP(AD20,'Sommaire des indices'!$C$3:$D$39,2,FALSE)),0,VLOOKUP(AD20,'Sommaire des indices'!$C$3:$D$39,2,FALSE))</f>
        <v>0</v>
      </c>
      <c r="AF20" s="84"/>
      <c r="AG20" s="94">
        <f t="shared" si="7"/>
        <v>0</v>
      </c>
    </row>
    <row r="21" spans="1:33" ht="15.75" thickBot="1" x14ac:dyDescent="0.3">
      <c r="A21" s="1">
        <f>'Saisie 1'!A22</f>
        <v>920</v>
      </c>
      <c r="B21" s="2" t="str">
        <f>'Saisie 1'!B22</f>
        <v>Fonds Fictif numéro 20</v>
      </c>
      <c r="C21" s="21">
        <f>'Saisie 1'!D22</f>
        <v>2.9055690072639227E-2</v>
      </c>
      <c r="D21" s="21">
        <f>'Saisie 1'!F22</f>
        <v>2.8571428571428571E-2</v>
      </c>
      <c r="E21" s="21">
        <f>AVERAGE(C21:D21)</f>
        <v>2.8813559322033899E-2</v>
      </c>
      <c r="I21" s="99"/>
      <c r="J21" s="116">
        <f>IF(ISNA(VLOOKUP(I21,'Sommaire des indices'!$C$3:$D$39,2,FALSE)),0,VLOOKUP(I21,'Sommaire des indices'!$C$3:$D$39,2,FALSE))</f>
        <v>0</v>
      </c>
      <c r="K21" s="100"/>
      <c r="L21" s="71">
        <f t="shared" si="6"/>
        <v>0</v>
      </c>
      <c r="P21" s="99"/>
      <c r="Q21" s="117">
        <f>IF(ISNA(VLOOKUP(P21,'Sommaire des indices'!$C$3:$D$39,2,FALSE)),0,VLOOKUP(P21,'Sommaire des indices'!$C$3:$D$39,2,FALSE))</f>
        <v>0</v>
      </c>
      <c r="R21" s="127"/>
      <c r="S21" s="71">
        <f t="shared" si="8"/>
        <v>0</v>
      </c>
      <c r="W21" s="99"/>
      <c r="X21" s="117">
        <f>IF(ISNA(VLOOKUP(W21,'Sommaire des indices'!$C$3:$D$39,2,FALSE)),0,VLOOKUP(W21,'Sommaire des indices'!$C$3:$D$39,2,FALSE))</f>
        <v>0</v>
      </c>
      <c r="Y21" s="127"/>
      <c r="Z21" s="71">
        <f t="shared" si="5"/>
        <v>0</v>
      </c>
      <c r="AD21" s="99"/>
      <c r="AE21" s="116">
        <f>IF(ISNA(VLOOKUP(AD21,'Sommaire des indices'!$C$3:$D$39,2,FALSE)),0,VLOOKUP(AD21,'Sommaire des indices'!$C$3:$D$39,2,FALSE))</f>
        <v>0</v>
      </c>
      <c r="AF21" s="100"/>
      <c r="AG21" s="71">
        <f t="shared" si="7"/>
        <v>0</v>
      </c>
    </row>
    <row r="22" spans="1:33" ht="15.75" thickBot="1" x14ac:dyDescent="0.3">
      <c r="A22" s="1">
        <f>'Saisie 1'!A23</f>
        <v>921</v>
      </c>
      <c r="B22" s="2" t="str">
        <f>'Saisie 1'!B23</f>
        <v>Fonds Fictif numéro 21</v>
      </c>
      <c r="C22" s="21">
        <f>'Saisie 1'!D23</f>
        <v>2.9297820823244551E-2</v>
      </c>
      <c r="D22" s="21">
        <f>'Saisie 1'!F23</f>
        <v>2.8571428571428571E-2</v>
      </c>
      <c r="E22" s="21">
        <f t="shared" ref="E22:E37" si="9">AVERAGE(C22:D22)</f>
        <v>2.8934624697336563E-2</v>
      </c>
      <c r="I22" s="90" t="s">
        <v>105</v>
      </c>
      <c r="J22" s="102">
        <f>SUM(L16:L21)</f>
        <v>0</v>
      </c>
      <c r="K22" s="91">
        <f>SUM(K16:K21)</f>
        <v>0</v>
      </c>
      <c r="L22" s="104"/>
      <c r="P22" s="90" t="s">
        <v>105</v>
      </c>
      <c r="Q22" s="102">
        <f>SUM(S16:S21)</f>
        <v>0</v>
      </c>
      <c r="R22" s="91">
        <f>SUM(R16:R21)</f>
        <v>0</v>
      </c>
      <c r="S22" s="104"/>
      <c r="W22" s="90" t="s">
        <v>105</v>
      </c>
      <c r="X22" s="104">
        <f>SUM(Z16:Z21)</f>
        <v>0</v>
      </c>
      <c r="Y22" s="91">
        <f>SUM(Y16:Y21)</f>
        <v>0</v>
      </c>
      <c r="Z22" s="104"/>
      <c r="AD22" s="90" t="s">
        <v>89</v>
      </c>
      <c r="AE22" s="102">
        <f>SUM(AG16:AG21)</f>
        <v>0</v>
      </c>
      <c r="AF22" s="91">
        <f>SUM(AF16:AF21)</f>
        <v>0</v>
      </c>
      <c r="AG22" s="104"/>
    </row>
    <row r="23" spans="1:33" x14ac:dyDescent="0.25">
      <c r="A23" s="1">
        <f>'Saisie 1'!A24</f>
        <v>922</v>
      </c>
      <c r="B23" s="2" t="str">
        <f>'Saisie 1'!B24</f>
        <v>Fonds Fictif numéro 22</v>
      </c>
      <c r="C23" s="21">
        <f>'Saisie 1'!D24</f>
        <v>2.9539951573849879E-2</v>
      </c>
      <c r="D23" s="21">
        <f>'Saisie 1'!F24</f>
        <v>2.8571428571428571E-2</v>
      </c>
      <c r="E23" s="21">
        <f t="shared" si="9"/>
        <v>2.9055690072639223E-2</v>
      </c>
    </row>
    <row r="24" spans="1:33" x14ac:dyDescent="0.25">
      <c r="A24" s="1">
        <f>'Saisie 1'!A25</f>
        <v>923</v>
      </c>
      <c r="B24" s="2" t="str">
        <f>'Saisie 1'!B25</f>
        <v>Fonds Fictif numéro 23</v>
      </c>
      <c r="C24" s="21">
        <f>'Saisie 1'!D25</f>
        <v>2.9782082324455207E-2</v>
      </c>
      <c r="D24" s="21">
        <f>'Saisie 1'!F25</f>
        <v>2.8571428571428571E-2</v>
      </c>
      <c r="E24" s="21">
        <f t="shared" si="9"/>
        <v>2.9176755447941891E-2</v>
      </c>
      <c r="I24" t="str">
        <f>B4</f>
        <v>Fonds Fictif numéro 3</v>
      </c>
      <c r="P24" t="str">
        <f>B13</f>
        <v>Fonds Fictif numéro 12</v>
      </c>
      <c r="W24" t="str">
        <f>B22</f>
        <v>Fonds Fictif numéro 21</v>
      </c>
      <c r="AD24" t="str">
        <f>B31</f>
        <v>Fonds Fictif numéro 30</v>
      </c>
    </row>
    <row r="25" spans="1:33" ht="15.75" thickBot="1" x14ac:dyDescent="0.3">
      <c r="A25" s="1">
        <f>'Saisie 1'!A26</f>
        <v>924</v>
      </c>
      <c r="B25" s="2" t="str">
        <f>'Saisie 1'!B26</f>
        <v>Fonds Fictif numéro 24</v>
      </c>
      <c r="C25" s="21">
        <f>'Saisie 1'!D26</f>
        <v>3.0024213075060532E-2</v>
      </c>
      <c r="D25" s="21">
        <f>'Saisie 1'!F26</f>
        <v>2.8571428571428571E-2</v>
      </c>
      <c r="E25" s="21">
        <f t="shared" si="9"/>
        <v>2.9297820823244551E-2</v>
      </c>
    </row>
    <row r="26" spans="1:33" ht="15.75" thickBot="1" x14ac:dyDescent="0.3">
      <c r="A26" s="1">
        <f>'Saisie 1'!A27</f>
        <v>925</v>
      </c>
      <c r="B26" s="2" t="str">
        <f>'Saisie 1'!B27</f>
        <v>Fonds Fictif numéro 25</v>
      </c>
      <c r="C26" s="21">
        <f>'Saisie 1'!D27</f>
        <v>3.026634382566586E-2</v>
      </c>
      <c r="D26" s="21">
        <f>'Saisie 1'!F27</f>
        <v>2.8571428571428571E-2</v>
      </c>
      <c r="E26" s="21">
        <f t="shared" si="9"/>
        <v>2.9418886198547215E-2</v>
      </c>
      <c r="I26" s="87" t="s">
        <v>13</v>
      </c>
      <c r="J26" s="19" t="s">
        <v>15</v>
      </c>
      <c r="K26" s="19" t="s">
        <v>14</v>
      </c>
      <c r="L26" s="89" t="s">
        <v>104</v>
      </c>
      <c r="P26" s="87" t="s">
        <v>13</v>
      </c>
      <c r="Q26" s="19" t="s">
        <v>15</v>
      </c>
      <c r="R26" s="88" t="s">
        <v>14</v>
      </c>
      <c r="S26" s="19" t="s">
        <v>104</v>
      </c>
      <c r="W26" s="87" t="s">
        <v>13</v>
      </c>
      <c r="X26" s="19" t="s">
        <v>15</v>
      </c>
      <c r="Y26" s="88" t="s">
        <v>14</v>
      </c>
      <c r="Z26" s="19" t="s">
        <v>104</v>
      </c>
      <c r="AD26" s="87" t="s">
        <v>13</v>
      </c>
      <c r="AE26" s="19" t="s">
        <v>15</v>
      </c>
      <c r="AF26" s="88" t="s">
        <v>14</v>
      </c>
      <c r="AG26" s="19" t="s">
        <v>104</v>
      </c>
    </row>
    <row r="27" spans="1:33" x14ac:dyDescent="0.25">
      <c r="A27" s="1">
        <f>'Saisie 1'!A28</f>
        <v>926</v>
      </c>
      <c r="B27" s="2" t="str">
        <f>'Saisie 1'!B28</f>
        <v>Fonds Fictif numéro 26</v>
      </c>
      <c r="C27" s="21">
        <f>'Saisie 1'!D28</f>
        <v>3.0508474576271188E-2</v>
      </c>
      <c r="D27" s="21">
        <f>'Saisie 1'!F28</f>
        <v>2.8571428571428571E-2</v>
      </c>
      <c r="E27" s="21">
        <f t="shared" si="9"/>
        <v>2.9539951573849879E-2</v>
      </c>
      <c r="I27" s="96"/>
      <c r="J27" s="101">
        <f>IF(ISNA(VLOOKUP(I27,'Sommaire des indices'!$C$3:$D$39,2,FALSE)),0,VLOOKUP(I27,'Sommaire des indices'!$C$3:$D$39,2,FALSE))</f>
        <v>0</v>
      </c>
      <c r="K27" s="113"/>
      <c r="L27" s="98">
        <f>J27*K27</f>
        <v>0</v>
      </c>
      <c r="P27" s="96"/>
      <c r="Q27" s="108">
        <f>IF(ISNA(VLOOKUP(P27,'Sommaire des indices'!$C$3:$D$39,2,FALSE)),0,VLOOKUP(P27,'Sommaire des indices'!$C$3:$D$39,2,FALSE))</f>
        <v>0</v>
      </c>
      <c r="R27" s="97"/>
      <c r="S27" s="103">
        <f>Q27*R27</f>
        <v>0</v>
      </c>
      <c r="W27" s="96"/>
      <c r="X27" s="108">
        <f>IF(ISNA(VLOOKUP(W27,'Sommaire des indices'!$C$3:$D$39,2,FALSE)),0,VLOOKUP(W27,'Sommaire des indices'!$C$3:$D$39,2,FALSE))</f>
        <v>0</v>
      </c>
      <c r="Y27" s="97"/>
      <c r="Z27" s="103">
        <f t="shared" ref="Z27:Z32" si="10">Y27*X27</f>
        <v>0</v>
      </c>
      <c r="AD27" s="96"/>
      <c r="AE27" s="101">
        <f>IF(ISNA(VLOOKUP(AD27,'Sommaire des indices'!$C$3:$D$39,2,FALSE)),0,VLOOKUP(AD27,'Sommaire des indices'!$C$3:$D$39,2,FALSE))</f>
        <v>0</v>
      </c>
      <c r="AF27" s="97"/>
      <c r="AG27" s="103">
        <f>AE27*AF27</f>
        <v>0</v>
      </c>
    </row>
    <row r="28" spans="1:33" x14ac:dyDescent="0.25">
      <c r="A28" s="1">
        <f>'Saisie 1'!A29</f>
        <v>927</v>
      </c>
      <c r="B28" s="2" t="str">
        <f>'Saisie 1'!B29</f>
        <v>Fonds Fictif numéro 27</v>
      </c>
      <c r="C28" s="21">
        <f>'Saisie 1'!D29</f>
        <v>3.0750605326876512E-2</v>
      </c>
      <c r="D28" s="21">
        <f>'Saisie 1'!F29</f>
        <v>2.8571428571428571E-2</v>
      </c>
      <c r="E28" s="21">
        <f t="shared" si="9"/>
        <v>2.966101694915254E-2</v>
      </c>
      <c r="I28" s="70"/>
      <c r="J28" s="93">
        <f>IF(ISNA(VLOOKUP(I28,'Sommaire des indices'!$C$3:$D$39,2,FALSE)),0,VLOOKUP(I28,'Sommaire des indices'!$C$3:$D$39,2,FALSE))</f>
        <v>0</v>
      </c>
      <c r="K28" s="114"/>
      <c r="L28" s="74">
        <f>J28*K28</f>
        <v>0</v>
      </c>
      <c r="P28" s="70"/>
      <c r="Q28" s="109">
        <f>IF(ISNA(VLOOKUP(P28,'Sommaire des indices'!$C$3:$D$39,2,FALSE)),0,VLOOKUP(P28,'Sommaire des indices'!$C$3:$D$39,2,FALSE))</f>
        <v>0</v>
      </c>
      <c r="R28" s="84"/>
      <c r="S28" s="94">
        <f>R28*Q28</f>
        <v>0</v>
      </c>
      <c r="W28" s="70"/>
      <c r="X28" s="109">
        <f>IF(ISNA(VLOOKUP(W28,'Sommaire des indices'!$C$3:$D$39,2,FALSE)),0,VLOOKUP(W28,'Sommaire des indices'!$C$3:$D$39,2,FALSE))</f>
        <v>0</v>
      </c>
      <c r="Y28" s="84"/>
      <c r="Z28" s="94">
        <f t="shared" si="10"/>
        <v>0</v>
      </c>
      <c r="AD28" s="70"/>
      <c r="AE28" s="93">
        <f>IF(ISNA(VLOOKUP(AD28,'Sommaire des indices'!$C$3:$D$39,2,FALSE)),0,VLOOKUP(AD28,'Sommaire des indices'!$C$3:$D$39,2,FALSE))</f>
        <v>0</v>
      </c>
      <c r="AF28" s="84"/>
      <c r="AG28" s="94">
        <f>AE28*AF28</f>
        <v>0</v>
      </c>
    </row>
    <row r="29" spans="1:33" x14ac:dyDescent="0.25">
      <c r="A29" s="1">
        <f>'Saisie 1'!A30</f>
        <v>928</v>
      </c>
      <c r="B29" s="2" t="str">
        <f>'Saisie 1'!B30</f>
        <v>Fonds Fictif numéro 28</v>
      </c>
      <c r="C29" s="21">
        <f>'Saisie 1'!D30</f>
        <v>3.099273607748184E-2</v>
      </c>
      <c r="D29" s="21">
        <f>'Saisie 1'!F30</f>
        <v>2.8571428571428571E-2</v>
      </c>
      <c r="E29" s="21">
        <f t="shared" si="9"/>
        <v>2.9782082324455207E-2</v>
      </c>
      <c r="I29" s="70"/>
      <c r="J29" s="93">
        <f>IF(ISNA(VLOOKUP(I29,'Sommaire des indices'!$C$3:$D$39,2,FALSE)),0,VLOOKUP(I29,'Sommaire des indices'!$C$3:$D$39,2,FALSE))</f>
        <v>0</v>
      </c>
      <c r="K29" s="114"/>
      <c r="L29" s="74">
        <f>J29*K29</f>
        <v>0</v>
      </c>
      <c r="P29" s="70"/>
      <c r="Q29" s="109">
        <f>IF(ISNA(VLOOKUP(P29,'Sommaire des indices'!$C$3:$D$39,2,FALSE)),0,VLOOKUP(P29,'Sommaire des indices'!$C$3:$D$39,2,FALSE))</f>
        <v>0</v>
      </c>
      <c r="R29" s="84"/>
      <c r="S29" s="94">
        <f>R29*Q29</f>
        <v>0</v>
      </c>
      <c r="W29" s="70"/>
      <c r="X29" s="109">
        <f>IF(ISNA(VLOOKUP(W29,'Sommaire des indices'!$C$3:$D$39,2,FALSE)),0,VLOOKUP(W29,'Sommaire des indices'!$C$3:$D$39,2,FALSE))</f>
        <v>0</v>
      </c>
      <c r="Y29" s="84"/>
      <c r="Z29" s="94">
        <f t="shared" si="10"/>
        <v>0</v>
      </c>
      <c r="AD29" s="70"/>
      <c r="AE29" s="93">
        <f>IF(ISNA(VLOOKUP(AD29,'Sommaire des indices'!$C$3:$D$39,2,FALSE)),0,VLOOKUP(AD29,'Sommaire des indices'!$C$3:$D$39,2,FALSE))</f>
        <v>0</v>
      </c>
      <c r="AF29" s="84"/>
      <c r="AG29" s="94">
        <f t="shared" ref="AG29:AG32" si="11">AE29*AF29</f>
        <v>0</v>
      </c>
    </row>
    <row r="30" spans="1:33" x14ac:dyDescent="0.25">
      <c r="A30" s="1">
        <f>'Saisie 1'!A31</f>
        <v>929</v>
      </c>
      <c r="B30" s="2" t="str">
        <f>'Saisie 1'!B31</f>
        <v>Fonds Fictif numéro 29</v>
      </c>
      <c r="C30" s="21">
        <f>'Saisie 1'!D31</f>
        <v>3.1234866828087168E-2</v>
      </c>
      <c r="D30" s="21">
        <f>'Saisie 1'!F31</f>
        <v>2.8571428571428571E-2</v>
      </c>
      <c r="E30" s="21">
        <f t="shared" si="9"/>
        <v>2.9903147699757868E-2</v>
      </c>
      <c r="I30" s="70"/>
      <c r="J30" s="93">
        <f>IF(ISNA(VLOOKUP(I30,'Sommaire des indices'!$C$3:$D$39,2,FALSE)),0,VLOOKUP(I30,'Sommaire des indices'!$C$3:$D$39,2,FALSE))</f>
        <v>0</v>
      </c>
      <c r="K30" s="114"/>
      <c r="L30" s="74">
        <f t="shared" ref="L30:L32" si="12">J30*K30</f>
        <v>0</v>
      </c>
      <c r="P30" s="70"/>
      <c r="Q30" s="109">
        <f>IF(ISNA(VLOOKUP(P30,'Sommaire des indices'!$C$3:$D$39,2,FALSE)),0,VLOOKUP(P30,'Sommaire des indices'!$C$3:$D$39,2,FALSE))</f>
        <v>0</v>
      </c>
      <c r="R30" s="84"/>
      <c r="S30" s="94">
        <f t="shared" ref="S30:S32" si="13">R30*Q30</f>
        <v>0</v>
      </c>
      <c r="W30" s="70"/>
      <c r="X30" s="109">
        <f>IF(ISNA(VLOOKUP(W30,'Sommaire des indices'!$C$3:$D$39,2,FALSE)),0,VLOOKUP(W30,'Sommaire des indices'!$C$3:$D$39,2,FALSE))</f>
        <v>0</v>
      </c>
      <c r="Y30" s="84"/>
      <c r="Z30" s="94">
        <f t="shared" si="10"/>
        <v>0</v>
      </c>
      <c r="AD30" s="70"/>
      <c r="AE30" s="93">
        <f>IF(ISNA(VLOOKUP(AD30,'Sommaire des indices'!$C$3:$D$39,2,FALSE)),0,VLOOKUP(AD30,'Sommaire des indices'!$C$3:$D$39,2,FALSE))</f>
        <v>0</v>
      </c>
      <c r="AF30" s="84"/>
      <c r="AG30" s="94">
        <f t="shared" si="11"/>
        <v>0</v>
      </c>
    </row>
    <row r="31" spans="1:33" x14ac:dyDescent="0.25">
      <c r="A31" s="1">
        <f>'Saisie 1'!A32</f>
        <v>930</v>
      </c>
      <c r="B31" s="2" t="str">
        <f>'Saisie 1'!B32</f>
        <v>Fonds Fictif numéro 30</v>
      </c>
      <c r="C31" s="21">
        <f>'Saisie 1'!D32</f>
        <v>3.1476997578692496E-2</v>
      </c>
      <c r="D31" s="21">
        <f>'Saisie 1'!F32</f>
        <v>2.8571428571428571E-2</v>
      </c>
      <c r="E31" s="21">
        <f t="shared" si="9"/>
        <v>3.0024213075060535E-2</v>
      </c>
      <c r="I31" s="70"/>
      <c r="J31" s="93">
        <f>IF(ISNA(VLOOKUP(I31,'Sommaire des indices'!$C$3:$D$39,2,FALSE)),0,VLOOKUP(I31,'Sommaire des indices'!$C$3:$D$39,2,FALSE))</f>
        <v>0</v>
      </c>
      <c r="K31" s="114"/>
      <c r="L31" s="74">
        <f t="shared" si="12"/>
        <v>0</v>
      </c>
      <c r="P31" s="70"/>
      <c r="Q31" s="109">
        <f>IF(ISNA(VLOOKUP(P31,'Sommaire des indices'!$C$3:$D$39,2,FALSE)),0,VLOOKUP(P31,'Sommaire des indices'!$C$3:$D$39,2,FALSE))</f>
        <v>0</v>
      </c>
      <c r="R31" s="84"/>
      <c r="S31" s="94">
        <f t="shared" si="13"/>
        <v>0</v>
      </c>
      <c r="W31" s="70"/>
      <c r="X31" s="109">
        <f>IF(ISNA(VLOOKUP(W31,'Sommaire des indices'!$C$3:$D$39,2,FALSE)),0,VLOOKUP(W31,'Sommaire des indices'!$C$3:$D$39,2,FALSE))</f>
        <v>0</v>
      </c>
      <c r="Y31" s="84"/>
      <c r="Z31" s="94">
        <f t="shared" si="10"/>
        <v>0</v>
      </c>
      <c r="AD31" s="70"/>
      <c r="AE31" s="93">
        <f>IF(ISNA(VLOOKUP(AD31,'Sommaire des indices'!$C$3:$D$39,2,FALSE)),0,VLOOKUP(AD31,'Sommaire des indices'!$C$3:$D$39,2,FALSE))</f>
        <v>0</v>
      </c>
      <c r="AF31" s="84"/>
      <c r="AG31" s="94">
        <f t="shared" si="11"/>
        <v>0</v>
      </c>
    </row>
    <row r="32" spans="1:33" ht="15.75" thickBot="1" x14ac:dyDescent="0.3">
      <c r="A32" s="1">
        <f>'Saisie 1'!A33</f>
        <v>931</v>
      </c>
      <c r="B32" s="2" t="str">
        <f>'Saisie 1'!B33</f>
        <v>Fonds Fictif numéro 31</v>
      </c>
      <c r="C32" s="21">
        <f>'Saisie 1'!D33</f>
        <v>3.1719128329297817E-2</v>
      </c>
      <c r="D32" s="21">
        <f>'Saisie 1'!F33</f>
        <v>2.8571428571428571E-2</v>
      </c>
      <c r="E32" s="21">
        <f t="shared" si="9"/>
        <v>3.0145278450363196E-2</v>
      </c>
      <c r="I32" s="99"/>
      <c r="J32" s="116">
        <f>IF(ISNA(VLOOKUP(I32,'Sommaire des indices'!$C$3:$D$39,2,FALSE)),0,VLOOKUP(I32,'Sommaire des indices'!$C$3:$D$39,2,FALSE))</f>
        <v>0</v>
      </c>
      <c r="K32" s="115"/>
      <c r="L32" s="105">
        <f t="shared" si="12"/>
        <v>0</v>
      </c>
      <c r="P32" s="99"/>
      <c r="Q32" s="117">
        <f>IF(ISNA(VLOOKUP(P32,'Sommaire des indices'!$C$3:$D$39,2,FALSE)),0,VLOOKUP(P32,'Sommaire des indices'!$C$3:$D$39,2,FALSE))</f>
        <v>0</v>
      </c>
      <c r="R32" s="127"/>
      <c r="S32" s="71">
        <f t="shared" si="13"/>
        <v>0</v>
      </c>
      <c r="W32" s="99"/>
      <c r="X32" s="117">
        <f>IF(ISNA(VLOOKUP(W32,'Sommaire des indices'!$C$3:$D$39,2,FALSE)),0,VLOOKUP(W32,'Sommaire des indices'!$C$3:$D$39,2,FALSE))</f>
        <v>0</v>
      </c>
      <c r="Y32" s="100"/>
      <c r="Z32" s="71">
        <f t="shared" si="10"/>
        <v>0</v>
      </c>
      <c r="AD32" s="99"/>
      <c r="AE32" s="116">
        <f>IF(ISNA(VLOOKUP(AD32,'Sommaire des indices'!$C$3:$D$39,2,FALSE)),0,VLOOKUP(AD32,'Sommaire des indices'!$C$3:$D$39,2,FALSE))</f>
        <v>0</v>
      </c>
      <c r="AF32" s="100"/>
      <c r="AG32" s="71">
        <f t="shared" si="11"/>
        <v>0</v>
      </c>
    </row>
    <row r="33" spans="1:33" ht="15.75" thickBot="1" x14ac:dyDescent="0.3">
      <c r="A33" s="1">
        <f>'Saisie 1'!A34</f>
        <v>932</v>
      </c>
      <c r="B33" s="2" t="str">
        <f>'Saisie 1'!B34</f>
        <v>Fonds Fictif numéro 32</v>
      </c>
      <c r="C33" s="21">
        <f>'Saisie 1'!D34</f>
        <v>3.1961259079903145E-2</v>
      </c>
      <c r="D33" s="21">
        <f>'Saisie 1'!F34</f>
        <v>2.8571428571428571E-2</v>
      </c>
      <c r="E33" s="21">
        <f t="shared" si="9"/>
        <v>3.0266343825665856E-2</v>
      </c>
      <c r="I33" s="90" t="s">
        <v>105</v>
      </c>
      <c r="J33" s="102">
        <f>SUM(L27:L32)</f>
        <v>0</v>
      </c>
      <c r="K33" s="106">
        <f>SUM(K27:K32)</f>
        <v>0</v>
      </c>
      <c r="L33" s="92"/>
      <c r="P33" s="90" t="s">
        <v>105</v>
      </c>
      <c r="Q33" s="102">
        <f>SUM(S27:S32)</f>
        <v>0</v>
      </c>
      <c r="R33" s="91">
        <f>SUM(R27:R32)</f>
        <v>0</v>
      </c>
      <c r="S33" s="104"/>
      <c r="W33" s="90" t="s">
        <v>105</v>
      </c>
      <c r="X33" s="104">
        <f>SUM(Z27:Z32)</f>
        <v>0</v>
      </c>
      <c r="Y33" s="91">
        <f>SUM(Y27:Y32)</f>
        <v>0</v>
      </c>
      <c r="Z33" s="104"/>
      <c r="AD33" s="90" t="s">
        <v>89</v>
      </c>
      <c r="AE33" s="102">
        <f>SUM(AG27:AG32)</f>
        <v>0</v>
      </c>
      <c r="AF33" s="91">
        <f>SUM(AF27:AF32)</f>
        <v>0</v>
      </c>
      <c r="AG33" s="104"/>
    </row>
    <row r="34" spans="1:33" x14ac:dyDescent="0.25">
      <c r="A34" s="1">
        <f>'Saisie 1'!A35</f>
        <v>933</v>
      </c>
      <c r="B34" s="2" t="str">
        <f>'Saisie 1'!B35</f>
        <v>Fonds Fictif numéro 33</v>
      </c>
      <c r="C34" s="21">
        <f>'Saisie 1'!D35</f>
        <v>3.2203389830508473E-2</v>
      </c>
      <c r="D34" s="21">
        <f>'Saisie 1'!F35</f>
        <v>2.8571428571428571E-2</v>
      </c>
      <c r="E34" s="21">
        <f t="shared" si="9"/>
        <v>3.0387409200968524E-2</v>
      </c>
    </row>
    <row r="35" spans="1:33" x14ac:dyDescent="0.25">
      <c r="A35" s="1">
        <f>'Saisie 1'!A36</f>
        <v>934</v>
      </c>
      <c r="B35" s="2" t="str">
        <f>'Saisie 1'!B36</f>
        <v>Fonds Fictif numéro 34</v>
      </c>
      <c r="C35" s="21">
        <f>'Saisie 1'!D36</f>
        <v>3.2445520581113801E-2</v>
      </c>
      <c r="D35" s="21">
        <f>'Saisie 1'!F36</f>
        <v>2.8571428571428571E-2</v>
      </c>
      <c r="E35" s="21">
        <f t="shared" si="9"/>
        <v>3.0508474576271184E-2</v>
      </c>
      <c r="I35" t="str">
        <f>B5</f>
        <v>Fonds Fictif numéro 4</v>
      </c>
      <c r="P35" t="str">
        <f>B14</f>
        <v>Fonds Fictif numéro 13</v>
      </c>
      <c r="W35" t="str">
        <f>B23</f>
        <v>Fonds Fictif numéro 22</v>
      </c>
      <c r="AD35" t="str">
        <f>B32</f>
        <v>Fonds Fictif numéro 31</v>
      </c>
    </row>
    <row r="36" spans="1:33" ht="15.75" thickBot="1" x14ac:dyDescent="0.3">
      <c r="A36" s="1">
        <f>'Saisie 1'!A37</f>
        <v>935</v>
      </c>
      <c r="B36" s="2" t="str">
        <f>'Saisie 1'!B37</f>
        <v>Fonds Fictif numéro 35</v>
      </c>
      <c r="C36" s="21">
        <f>'Saisie 1'!D37</f>
        <v>3.2687651331719129E-2</v>
      </c>
      <c r="D36" s="21">
        <f>'Saisie 1'!F37</f>
        <v>2.8571428571428571E-2</v>
      </c>
      <c r="E36" s="21">
        <f t="shared" si="9"/>
        <v>3.0629539951573852E-2</v>
      </c>
    </row>
    <row r="37" spans="1:33" ht="15.75" thickBot="1" x14ac:dyDescent="0.3">
      <c r="A37" s="153"/>
      <c r="B37" s="137" t="str">
        <f>'Saisie 1'!B38</f>
        <v>TOTAL</v>
      </c>
      <c r="C37" s="138">
        <f>'Saisie 1'!D38</f>
        <v>0.99999999999999989</v>
      </c>
      <c r="D37" s="138">
        <f>'Saisie 1'!F38</f>
        <v>1.0000000000000002</v>
      </c>
      <c r="E37" s="138">
        <f t="shared" si="9"/>
        <v>1</v>
      </c>
      <c r="I37" s="87" t="s">
        <v>13</v>
      </c>
      <c r="J37" s="19" t="s">
        <v>15</v>
      </c>
      <c r="K37" s="19" t="s">
        <v>14</v>
      </c>
      <c r="L37" s="89" t="s">
        <v>104</v>
      </c>
      <c r="P37" s="87" t="s">
        <v>13</v>
      </c>
      <c r="Q37" s="19" t="s">
        <v>15</v>
      </c>
      <c r="R37" s="88" t="s">
        <v>14</v>
      </c>
      <c r="S37" s="19" t="s">
        <v>104</v>
      </c>
      <c r="W37" s="87" t="s">
        <v>13</v>
      </c>
      <c r="X37" s="19" t="s">
        <v>15</v>
      </c>
      <c r="Y37" s="88" t="s">
        <v>14</v>
      </c>
      <c r="Z37" s="19" t="s">
        <v>104</v>
      </c>
      <c r="AD37" s="87" t="s">
        <v>13</v>
      </c>
      <c r="AE37" s="19" t="s">
        <v>15</v>
      </c>
      <c r="AF37" s="88" t="s">
        <v>14</v>
      </c>
      <c r="AG37" s="19" t="s">
        <v>104</v>
      </c>
    </row>
    <row r="38" spans="1:33" ht="15.75" thickTop="1" x14ac:dyDescent="0.25">
      <c r="I38" s="96"/>
      <c r="J38" s="101">
        <f>IF(ISNA(VLOOKUP(I38,'Sommaire des indices'!$C$3:$D$39,2,FALSE)),0,VLOOKUP(I38,'Sommaire des indices'!$C$3:$D$39,2,FALSE))</f>
        <v>0</v>
      </c>
      <c r="K38" s="113"/>
      <c r="L38" s="98">
        <f>J38*K38</f>
        <v>0</v>
      </c>
      <c r="P38" s="96"/>
      <c r="Q38" s="108">
        <f>IF(ISNA(VLOOKUP(P38,'Sommaire des indices'!$C$3:$D$39,2,FALSE)),0,VLOOKUP(P38,'Sommaire des indices'!$C$3:$D$39,2,FALSE))</f>
        <v>0</v>
      </c>
      <c r="R38" s="97"/>
      <c r="S38" s="103">
        <f>Q38*R38</f>
        <v>0</v>
      </c>
      <c r="W38" s="96"/>
      <c r="X38" s="108">
        <f>IF(ISNA(VLOOKUP(W38,'Sommaire des indices'!$C$3:$D$39,2,FALSE)),0,VLOOKUP(W38,'Sommaire des indices'!$C$3:$D$39,2,FALSE))</f>
        <v>0</v>
      </c>
      <c r="Y38" s="111"/>
      <c r="Z38" s="103">
        <f>X38*Y38</f>
        <v>0</v>
      </c>
      <c r="AD38" s="96"/>
      <c r="AE38" s="101">
        <f>IF(ISNA(VLOOKUP(AD38,'Sommaire des indices'!$C$3:$D$39,2,FALSE)),0,VLOOKUP(AD38,'Sommaire des indices'!$C$3:$D$39,2,FALSE))</f>
        <v>0</v>
      </c>
      <c r="AF38" s="97"/>
      <c r="AG38" s="103">
        <f>AE38*AF38</f>
        <v>0</v>
      </c>
    </row>
    <row r="39" spans="1:33" x14ac:dyDescent="0.25">
      <c r="I39" s="70"/>
      <c r="J39" s="93">
        <f>IF(ISNA(VLOOKUP(I39,'Sommaire des indices'!$C$3:$D$39,2,FALSE)),0,VLOOKUP(I39,'Sommaire des indices'!$C$3:$D$39,2,FALSE))</f>
        <v>0</v>
      </c>
      <c r="K39" s="114"/>
      <c r="L39" s="74">
        <f>J39*K39</f>
        <v>0</v>
      </c>
      <c r="P39" s="70"/>
      <c r="Q39" s="109">
        <f>IF(ISNA(VLOOKUP(P39,'Sommaire des indices'!$C$3:$D$39,2,FALSE)),0,VLOOKUP(P39,'Sommaire des indices'!$C$3:$D$39,2,FALSE))</f>
        <v>0</v>
      </c>
      <c r="R39" s="84"/>
      <c r="S39" s="94">
        <f>R39*Q39</f>
        <v>0</v>
      </c>
      <c r="W39" s="70"/>
      <c r="X39" s="109">
        <f>IF(ISNA(VLOOKUP(W39,'Sommaire des indices'!$C$3:$D$39,2,FALSE)),0,VLOOKUP(W39,'Sommaire des indices'!$C$3:$D$39,2,FALSE))</f>
        <v>0</v>
      </c>
      <c r="Y39" s="85"/>
      <c r="Z39" s="94">
        <f>X39*Y39</f>
        <v>0</v>
      </c>
      <c r="AD39" s="70"/>
      <c r="AE39" s="93">
        <f>IF(ISNA(VLOOKUP(AD39,'Sommaire des indices'!$C$3:$D$39,2,FALSE)),0,VLOOKUP(AD39,'Sommaire des indices'!$C$3:$D$39,2,FALSE))</f>
        <v>0</v>
      </c>
      <c r="AF39" s="84"/>
      <c r="AG39" s="94">
        <f>AE39*AF39</f>
        <v>0</v>
      </c>
    </row>
    <row r="40" spans="1:33" x14ac:dyDescent="0.25">
      <c r="I40" s="70"/>
      <c r="J40" s="93">
        <f>IF(ISNA(VLOOKUP(I40,'Sommaire des indices'!$C$3:$D$39,2,FALSE)),0,VLOOKUP(I40,'Sommaire des indices'!$C$3:$D$39,2,FALSE))</f>
        <v>0</v>
      </c>
      <c r="K40" s="114"/>
      <c r="L40" s="74">
        <f>J40*K40</f>
        <v>0</v>
      </c>
      <c r="P40" s="70"/>
      <c r="Q40" s="109">
        <f>IF(ISNA(VLOOKUP(P40,'Sommaire des indices'!$C$3:$D$39,2,FALSE)),0,VLOOKUP(P40,'Sommaire des indices'!$C$3:$D$39,2,FALSE))</f>
        <v>0</v>
      </c>
      <c r="R40" s="84"/>
      <c r="S40" s="94">
        <f>R40*Q40</f>
        <v>0</v>
      </c>
      <c r="W40" s="70"/>
      <c r="X40" s="109">
        <f>IF(ISNA(VLOOKUP(W40,'Sommaire des indices'!$C$3:$D$39,2,FALSE)),0,VLOOKUP(W40,'Sommaire des indices'!$C$3:$D$39,2,FALSE))</f>
        <v>0</v>
      </c>
      <c r="Y40" s="85"/>
      <c r="Z40" s="94">
        <f>X40*Y40</f>
        <v>0</v>
      </c>
      <c r="AD40" s="70"/>
      <c r="AE40" s="93">
        <f>IF(ISNA(VLOOKUP(AD40,'Sommaire des indices'!$C$3:$D$39,2,FALSE)),0,VLOOKUP(AD40,'Sommaire des indices'!$C$3:$D$39,2,FALSE))</f>
        <v>0</v>
      </c>
      <c r="AF40" s="84"/>
      <c r="AG40" s="94">
        <f t="shared" ref="AG40:AG43" si="14">AE40*AF40</f>
        <v>0</v>
      </c>
    </row>
    <row r="41" spans="1:33" x14ac:dyDescent="0.25">
      <c r="I41" s="70"/>
      <c r="J41" s="93">
        <f>IF(ISNA(VLOOKUP(I41,'Sommaire des indices'!$C$3:$D$39,2,FALSE)),0,VLOOKUP(I41,'Sommaire des indices'!$C$3:$D$39,2,FALSE))</f>
        <v>0</v>
      </c>
      <c r="K41" s="114"/>
      <c r="L41" s="74">
        <f t="shared" ref="L41:L43" si="15">J41*K41</f>
        <v>0</v>
      </c>
      <c r="P41" s="70"/>
      <c r="Q41" s="109">
        <f>IF(ISNA(VLOOKUP(P41,'Sommaire des indices'!$C$3:$D$39,2,FALSE)),0,VLOOKUP(P41,'Sommaire des indices'!$C$3:$D$39,2,FALSE))</f>
        <v>0</v>
      </c>
      <c r="R41" s="84"/>
      <c r="S41" s="94">
        <f t="shared" ref="S41:S43" si="16">R41*Q41</f>
        <v>0</v>
      </c>
      <c r="W41" s="70"/>
      <c r="X41" s="109">
        <f>IF(ISNA(VLOOKUP(W41,'Sommaire des indices'!$C$3:$D$39,2,FALSE)),0,VLOOKUP(W41,'Sommaire des indices'!$C$3:$D$39,2,FALSE))</f>
        <v>0</v>
      </c>
      <c r="Y41" s="85"/>
      <c r="Z41" s="94">
        <f>X41*Y41</f>
        <v>0</v>
      </c>
      <c r="AD41" s="70"/>
      <c r="AE41" s="93">
        <f>IF(ISNA(VLOOKUP(AD41,'Sommaire des indices'!$C$3:$D$39,2,FALSE)),0,VLOOKUP(AD41,'Sommaire des indices'!$C$3:$D$39,2,FALSE))</f>
        <v>0</v>
      </c>
      <c r="AF41" s="84"/>
      <c r="AG41" s="94">
        <f t="shared" si="14"/>
        <v>0</v>
      </c>
    </row>
    <row r="42" spans="1:33" x14ac:dyDescent="0.25">
      <c r="I42" s="70"/>
      <c r="J42" s="93">
        <f>IF(ISNA(VLOOKUP(I42,'Sommaire des indices'!$C$3:$D$39,2,FALSE)),0,VLOOKUP(I42,'Sommaire des indices'!$C$3:$D$39,2,FALSE))</f>
        <v>0</v>
      </c>
      <c r="K42" s="114"/>
      <c r="L42" s="74">
        <f t="shared" si="15"/>
        <v>0</v>
      </c>
      <c r="P42" s="70"/>
      <c r="Q42" s="109">
        <f>IF(ISNA(VLOOKUP(P42,'Sommaire des indices'!$C$3:$D$39,2,FALSE)),0,VLOOKUP(P42,'Sommaire des indices'!$C$3:$D$39,2,FALSE))</f>
        <v>0</v>
      </c>
      <c r="R42" s="84"/>
      <c r="S42" s="94">
        <f t="shared" si="16"/>
        <v>0</v>
      </c>
      <c r="W42" s="70"/>
      <c r="X42" s="109">
        <f>IF(ISNA(VLOOKUP(W42,'Sommaire des indices'!$C$3:$D$39,2,FALSE)),0,VLOOKUP(W42,'Sommaire des indices'!$C$3:$D$39,2,FALSE))</f>
        <v>0</v>
      </c>
      <c r="Y42" s="85"/>
      <c r="Z42" s="94">
        <f t="shared" ref="Z42:Z43" si="17">X42*Y42</f>
        <v>0</v>
      </c>
      <c r="AD42" s="70"/>
      <c r="AE42" s="93">
        <f>IF(ISNA(VLOOKUP(AD42,'Sommaire des indices'!$C$3:$D$39,2,FALSE)),0,VLOOKUP(AD42,'Sommaire des indices'!$C$3:$D$39,2,FALSE))</f>
        <v>0</v>
      </c>
      <c r="AF42" s="84"/>
      <c r="AG42" s="94">
        <f t="shared" si="14"/>
        <v>0</v>
      </c>
    </row>
    <row r="43" spans="1:33" ht="15.75" thickBot="1" x14ac:dyDescent="0.3">
      <c r="I43" s="99"/>
      <c r="J43" s="116">
        <f>IF(ISNA(VLOOKUP(I43,'Sommaire des indices'!$C$3:$D$39,2,FALSE)),0,VLOOKUP(I43,'Sommaire des indices'!$C$3:$D$39,2,FALSE))</f>
        <v>0</v>
      </c>
      <c r="K43" s="115"/>
      <c r="L43" s="105">
        <f t="shared" si="15"/>
        <v>0</v>
      </c>
      <c r="P43" s="99"/>
      <c r="Q43" s="117">
        <f>IF(ISNA(VLOOKUP(P43,'Sommaire des indices'!$C$3:$D$39,2,FALSE)),0,VLOOKUP(P43,'Sommaire des indices'!$C$3:$D$39,2,FALSE))</f>
        <v>0</v>
      </c>
      <c r="R43" s="127"/>
      <c r="S43" s="71">
        <f t="shared" si="16"/>
        <v>0</v>
      </c>
      <c r="W43" s="99"/>
      <c r="X43" s="117">
        <f>IF(ISNA(VLOOKUP(W43,'Sommaire des indices'!$C$3:$D$39,2,FALSE)),0,VLOOKUP(W43,'Sommaire des indices'!$C$3:$D$39,2,FALSE))</f>
        <v>0</v>
      </c>
      <c r="Y43" s="100"/>
      <c r="Z43" s="71">
        <f t="shared" si="17"/>
        <v>0</v>
      </c>
      <c r="AD43" s="99"/>
      <c r="AE43" s="116">
        <f>IF(ISNA(VLOOKUP(AD43,'Sommaire des indices'!$C$3:$D$39,2,FALSE)),0,VLOOKUP(AD43,'Sommaire des indices'!$C$3:$D$39,2,FALSE))</f>
        <v>0</v>
      </c>
      <c r="AF43" s="100"/>
      <c r="AG43" s="71">
        <f t="shared" si="14"/>
        <v>0</v>
      </c>
    </row>
    <row r="44" spans="1:33" ht="15.75" thickBot="1" x14ac:dyDescent="0.3">
      <c r="I44" s="90" t="s">
        <v>105</v>
      </c>
      <c r="J44" s="102">
        <f>SUM(L38:L43)</f>
        <v>0</v>
      </c>
      <c r="K44" s="106">
        <f>SUM(K38:K43)</f>
        <v>0</v>
      </c>
      <c r="L44" s="92"/>
      <c r="P44" s="90" t="s">
        <v>105</v>
      </c>
      <c r="Q44" s="102">
        <f>SUM(S38:S43)</f>
        <v>0</v>
      </c>
      <c r="R44" s="91">
        <f>SUM(R38:R43)</f>
        <v>0</v>
      </c>
      <c r="S44" s="104"/>
      <c r="W44" s="90" t="s">
        <v>105</v>
      </c>
      <c r="X44" s="102">
        <f>SUM(Z38:Z43)</f>
        <v>0</v>
      </c>
      <c r="Y44" s="110">
        <f>SUM(Y38:Y43)</f>
        <v>0</v>
      </c>
      <c r="Z44" s="104"/>
      <c r="AD44" s="90" t="s">
        <v>89</v>
      </c>
      <c r="AE44" s="102">
        <f>SUM(AG38:AG43)</f>
        <v>0</v>
      </c>
      <c r="AF44" s="91">
        <f>SUM(AF38:AF43)</f>
        <v>0</v>
      </c>
      <c r="AG44" s="104"/>
    </row>
    <row r="46" spans="1:33" x14ac:dyDescent="0.25">
      <c r="I46" t="str">
        <f>B6</f>
        <v>Fonds Fictif numéro 5</v>
      </c>
      <c r="P46" t="str">
        <f>B15</f>
        <v>Fonds Fictif numéro 14</v>
      </c>
      <c r="W46" t="str">
        <f>B24</f>
        <v>Fonds Fictif numéro 23</v>
      </c>
      <c r="AD46" t="str">
        <f>B33</f>
        <v>Fonds Fictif numéro 32</v>
      </c>
    </row>
    <row r="47" spans="1:33" ht="15.75" thickBot="1" x14ac:dyDescent="0.3"/>
    <row r="48" spans="1:33" ht="15.75" thickBot="1" x14ac:dyDescent="0.3">
      <c r="I48" s="87" t="s">
        <v>13</v>
      </c>
      <c r="J48" s="19" t="s">
        <v>15</v>
      </c>
      <c r="K48" s="19" t="s">
        <v>14</v>
      </c>
      <c r="L48" s="89" t="s">
        <v>104</v>
      </c>
      <c r="P48" s="87" t="s">
        <v>13</v>
      </c>
      <c r="Q48" s="19" t="s">
        <v>15</v>
      </c>
      <c r="R48" s="88" t="s">
        <v>14</v>
      </c>
      <c r="S48" s="19" t="s">
        <v>104</v>
      </c>
      <c r="W48" s="87" t="s">
        <v>13</v>
      </c>
      <c r="X48" s="19" t="s">
        <v>15</v>
      </c>
      <c r="Y48" s="88" t="s">
        <v>14</v>
      </c>
      <c r="Z48" s="19" t="s">
        <v>104</v>
      </c>
      <c r="AD48" s="87" t="s">
        <v>13</v>
      </c>
      <c r="AE48" s="19" t="s">
        <v>15</v>
      </c>
      <c r="AF48" s="88" t="s">
        <v>14</v>
      </c>
      <c r="AG48" s="19" t="s">
        <v>104</v>
      </c>
    </row>
    <row r="49" spans="9:33" x14ac:dyDescent="0.25">
      <c r="I49" s="96"/>
      <c r="J49" s="101">
        <f>IF(ISNA(VLOOKUP(I49,'Sommaire des indices'!$C$3:$D$39,2,FALSE)),0,VLOOKUP(I49,'Sommaire des indices'!$C$3:$D$39,2,FALSE))</f>
        <v>0</v>
      </c>
      <c r="K49" s="113"/>
      <c r="L49" s="98">
        <f>J49*K49</f>
        <v>0</v>
      </c>
      <c r="P49" s="96"/>
      <c r="Q49" s="108">
        <f>IF(ISNA(VLOOKUP(P49,'Sommaire des indices'!$C$3:$D$39,2,FALSE)),0,VLOOKUP(P49,'Sommaire des indices'!$C$3:$D$39,2,FALSE))</f>
        <v>0</v>
      </c>
      <c r="R49" s="97"/>
      <c r="S49" s="103">
        <f>Q49*R49</f>
        <v>0</v>
      </c>
      <c r="W49" s="96"/>
      <c r="X49" s="108">
        <f>IF(ISNA(VLOOKUP(W49,'Sommaire des indices'!$C$3:$D$39,2,FALSE)),0,VLOOKUP(W49,'Sommaire des indices'!$C$3:$D$39,2,FALSE))</f>
        <v>0</v>
      </c>
      <c r="Y49" s="97"/>
      <c r="Z49" s="103">
        <f>X49*Y49</f>
        <v>0</v>
      </c>
      <c r="AD49" s="96"/>
      <c r="AE49" s="101">
        <f>IF(ISNA(VLOOKUP(AD49,'Sommaire des indices'!$C$3:$D$39,2,FALSE)),0,VLOOKUP(AD49,'Sommaire des indices'!$C$3:$D$39,2,FALSE))</f>
        <v>0</v>
      </c>
      <c r="AF49" s="97"/>
      <c r="AG49" s="103">
        <f>AE49*AF49</f>
        <v>0</v>
      </c>
    </row>
    <row r="50" spans="9:33" x14ac:dyDescent="0.25">
      <c r="I50" s="70"/>
      <c r="J50" s="93">
        <f>IF(ISNA(VLOOKUP(I50,'Sommaire des indices'!$C$3:$D$39,2,FALSE)),0,VLOOKUP(I50,'Sommaire des indices'!$C$3:$D$39,2,FALSE))</f>
        <v>0</v>
      </c>
      <c r="K50" s="114"/>
      <c r="L50" s="74">
        <f>J50*K50</f>
        <v>0</v>
      </c>
      <c r="P50" s="70"/>
      <c r="Q50" s="109">
        <f>IF(ISNA(VLOOKUP(P50,'Sommaire des indices'!$C$3:$D$39,2,FALSE)),0,VLOOKUP(P50,'Sommaire des indices'!$C$3:$D$39,2,FALSE))</f>
        <v>0</v>
      </c>
      <c r="R50" s="84"/>
      <c r="S50" s="94">
        <f>R50*Q50</f>
        <v>0</v>
      </c>
      <c r="W50" s="70"/>
      <c r="X50" s="109">
        <f>IF(ISNA(VLOOKUP(W50,'Sommaire des indices'!$C$3:$D$39,2,FALSE)),0,VLOOKUP(W50,'Sommaire des indices'!$C$3:$D$39,2,FALSE))</f>
        <v>0</v>
      </c>
      <c r="Y50" s="84"/>
      <c r="Z50" s="94">
        <f t="shared" ref="Z50:Z54" si="18">X50*Y50</f>
        <v>0</v>
      </c>
      <c r="AD50" s="70"/>
      <c r="AE50" s="93">
        <f>IF(ISNA(VLOOKUP(AD50,'Sommaire des indices'!$C$3:$D$39,2,FALSE)),0,VLOOKUP(AD50,'Sommaire des indices'!$C$3:$D$39,2,FALSE))</f>
        <v>0</v>
      </c>
      <c r="AF50" s="84"/>
      <c r="AG50" s="94">
        <f>AE50*AF50</f>
        <v>0</v>
      </c>
    </row>
    <row r="51" spans="9:33" x14ac:dyDescent="0.25">
      <c r="I51" s="70"/>
      <c r="J51" s="93">
        <f>IF(ISNA(VLOOKUP(I51,'Sommaire des indices'!$C$3:$D$39,2,FALSE)),0,VLOOKUP(I51,'Sommaire des indices'!$C$3:$D$39,2,FALSE))</f>
        <v>0</v>
      </c>
      <c r="K51" s="114"/>
      <c r="L51" s="74">
        <f>J51*K51</f>
        <v>0</v>
      </c>
      <c r="P51" s="70"/>
      <c r="Q51" s="109">
        <f>IF(ISNA(VLOOKUP(P51,'Sommaire des indices'!$C$3:$D$39,2,FALSE)),0,VLOOKUP(P51,'Sommaire des indices'!$C$3:$D$39,2,FALSE))</f>
        <v>0</v>
      </c>
      <c r="R51" s="84"/>
      <c r="S51" s="94">
        <f>R51*Q51</f>
        <v>0</v>
      </c>
      <c r="W51" s="70"/>
      <c r="X51" s="109">
        <f>IF(ISNA(VLOOKUP(W51,'Sommaire des indices'!$C$3:$D$39,2,FALSE)),0,VLOOKUP(W51,'Sommaire des indices'!$C$3:$D$39,2,FALSE))</f>
        <v>0</v>
      </c>
      <c r="Y51" s="84"/>
      <c r="Z51" s="94">
        <f t="shared" si="18"/>
        <v>0</v>
      </c>
      <c r="AD51" s="70"/>
      <c r="AE51" s="93">
        <f>IF(ISNA(VLOOKUP(AD51,'Sommaire des indices'!$C$3:$D$39,2,FALSE)),0,VLOOKUP(AD51,'Sommaire des indices'!$C$3:$D$39,2,FALSE))</f>
        <v>0</v>
      </c>
      <c r="AF51" s="84"/>
      <c r="AG51" s="94">
        <f t="shared" ref="AG51:AG54" si="19">AE51*AF51</f>
        <v>0</v>
      </c>
    </row>
    <row r="52" spans="9:33" x14ac:dyDescent="0.25">
      <c r="I52" s="70"/>
      <c r="J52" s="93">
        <f>IF(ISNA(VLOOKUP(I52,'Sommaire des indices'!$C$3:$D$39,2,FALSE)),0,VLOOKUP(I52,'Sommaire des indices'!$C$3:$D$39,2,FALSE))</f>
        <v>0</v>
      </c>
      <c r="K52" s="114"/>
      <c r="L52" s="74">
        <f t="shared" ref="L52:L54" si="20">J52*K52</f>
        <v>0</v>
      </c>
      <c r="P52" s="70"/>
      <c r="Q52" s="109">
        <f>IF(ISNA(VLOOKUP(P52,'Sommaire des indices'!$C$3:$D$39,2,FALSE)),0,VLOOKUP(P52,'Sommaire des indices'!$C$3:$D$39,2,FALSE))</f>
        <v>0</v>
      </c>
      <c r="R52" s="84"/>
      <c r="S52" s="94">
        <f t="shared" ref="S52:S54" si="21">R52*Q52</f>
        <v>0</v>
      </c>
      <c r="W52" s="70"/>
      <c r="X52" s="109">
        <f>IF(ISNA(VLOOKUP(W52,'Sommaire des indices'!$C$3:$D$39,2,FALSE)),0,VLOOKUP(W52,'Sommaire des indices'!$C$3:$D$39,2,FALSE))</f>
        <v>0</v>
      </c>
      <c r="Y52" s="84"/>
      <c r="Z52" s="94">
        <f t="shared" si="18"/>
        <v>0</v>
      </c>
      <c r="AD52" s="70"/>
      <c r="AE52" s="93">
        <f>IF(ISNA(VLOOKUP(AD52,'Sommaire des indices'!$C$3:$D$39,2,FALSE)),0,VLOOKUP(AD52,'Sommaire des indices'!$C$3:$D$39,2,FALSE))</f>
        <v>0</v>
      </c>
      <c r="AF52" s="84"/>
      <c r="AG52" s="94">
        <f t="shared" si="19"/>
        <v>0</v>
      </c>
    </row>
    <row r="53" spans="9:33" x14ac:dyDescent="0.25">
      <c r="I53" s="70"/>
      <c r="J53" s="93">
        <f>IF(ISNA(VLOOKUP(I53,'Sommaire des indices'!$C$3:$D$39,2,FALSE)),0,VLOOKUP(I53,'Sommaire des indices'!$C$3:$D$39,2,FALSE))</f>
        <v>0</v>
      </c>
      <c r="K53" s="114"/>
      <c r="L53" s="74">
        <f t="shared" si="20"/>
        <v>0</v>
      </c>
      <c r="P53" s="70"/>
      <c r="Q53" s="109">
        <f>IF(ISNA(VLOOKUP(P53,'Sommaire des indices'!$C$3:$D$39,2,FALSE)),0,VLOOKUP(P53,'Sommaire des indices'!$C$3:$D$39,2,FALSE))</f>
        <v>0</v>
      </c>
      <c r="R53" s="84"/>
      <c r="S53" s="94">
        <f t="shared" si="21"/>
        <v>0</v>
      </c>
      <c r="W53" s="70"/>
      <c r="X53" s="109">
        <f>IF(ISNA(VLOOKUP(W53,'Sommaire des indices'!$C$3:$D$39,2,FALSE)),0,VLOOKUP(W53,'Sommaire des indices'!$C$3:$D$39,2,FALSE))</f>
        <v>0</v>
      </c>
      <c r="Y53" s="84"/>
      <c r="Z53" s="94">
        <f t="shared" si="18"/>
        <v>0</v>
      </c>
      <c r="AD53" s="70"/>
      <c r="AE53" s="93">
        <f>IF(ISNA(VLOOKUP(AD53,'Sommaire des indices'!$C$3:$D$39,2,FALSE)),0,VLOOKUP(AD53,'Sommaire des indices'!$C$3:$D$39,2,FALSE))</f>
        <v>0</v>
      </c>
      <c r="AF53" s="84"/>
      <c r="AG53" s="94">
        <f t="shared" si="19"/>
        <v>0</v>
      </c>
    </row>
    <row r="54" spans="9:33" ht="15.75" thickBot="1" x14ac:dyDescent="0.3">
      <c r="I54" s="99"/>
      <c r="J54" s="116">
        <f>IF(ISNA(VLOOKUP(I54,'Sommaire des indices'!$C$3:$D$39,2,FALSE)),0,VLOOKUP(I54,'Sommaire des indices'!$C$3:$D$39,2,FALSE))</f>
        <v>0</v>
      </c>
      <c r="K54" s="115"/>
      <c r="L54" s="105">
        <f t="shared" si="20"/>
        <v>0</v>
      </c>
      <c r="P54" s="99"/>
      <c r="Q54" s="117">
        <f>IF(ISNA(VLOOKUP(P54,'Sommaire des indices'!$C$3:$D$39,2,FALSE)),0,VLOOKUP(P54,'Sommaire des indices'!$C$3:$D$39,2,FALSE))</f>
        <v>0</v>
      </c>
      <c r="R54" s="127"/>
      <c r="S54" s="71">
        <f t="shared" si="21"/>
        <v>0</v>
      </c>
      <c r="W54" s="99"/>
      <c r="X54" s="117">
        <f>IF(ISNA(VLOOKUP(W54,'Sommaire des indices'!$C$3:$D$39,2,FALSE)),0,VLOOKUP(W54,'Sommaire des indices'!$C$3:$D$39,2,FALSE))</f>
        <v>0</v>
      </c>
      <c r="Y54" s="100"/>
      <c r="Z54" s="71">
        <f t="shared" si="18"/>
        <v>0</v>
      </c>
      <c r="AD54" s="99"/>
      <c r="AE54" s="116">
        <f>IF(ISNA(VLOOKUP(AD54,'Sommaire des indices'!$C$3:$D$39,2,FALSE)),0,VLOOKUP(AD54,'Sommaire des indices'!$C$3:$D$39,2,FALSE))</f>
        <v>0</v>
      </c>
      <c r="AF54" s="100"/>
      <c r="AG54" s="71">
        <f t="shared" si="19"/>
        <v>0</v>
      </c>
    </row>
    <row r="55" spans="9:33" ht="15.75" thickBot="1" x14ac:dyDescent="0.3">
      <c r="I55" s="90" t="s">
        <v>105</v>
      </c>
      <c r="J55" s="102">
        <f>SUM(L49:L54)</f>
        <v>0</v>
      </c>
      <c r="K55" s="106">
        <f>SUM(K49:K54)</f>
        <v>0</v>
      </c>
      <c r="L55" s="92"/>
      <c r="P55" s="90" t="s">
        <v>105</v>
      </c>
      <c r="Q55" s="102">
        <f>SUM(S49:S54)</f>
        <v>0</v>
      </c>
      <c r="R55" s="91">
        <f>SUM(R49:R54)</f>
        <v>0</v>
      </c>
      <c r="S55" s="104"/>
      <c r="W55" s="90" t="s">
        <v>105</v>
      </c>
      <c r="X55" s="104">
        <f>SUM(Z49:Z54)</f>
        <v>0</v>
      </c>
      <c r="Y55" s="91">
        <f>SUM(Y49:Y54)</f>
        <v>0</v>
      </c>
      <c r="Z55" s="104"/>
      <c r="AD55" s="90" t="s">
        <v>89</v>
      </c>
      <c r="AE55" s="102">
        <f>SUM(AG49:AG54)</f>
        <v>0</v>
      </c>
      <c r="AF55" s="91">
        <f>SUM(AF49:AF54)</f>
        <v>0</v>
      </c>
      <c r="AG55" s="104"/>
    </row>
    <row r="57" spans="9:33" x14ac:dyDescent="0.25">
      <c r="I57" t="str">
        <f>B7</f>
        <v>Fonds Fictif numéro 6</v>
      </c>
      <c r="P57" t="str">
        <f>B16</f>
        <v>Fonds Fictif numéro 15</v>
      </c>
      <c r="W57" t="str">
        <f>B25</f>
        <v>Fonds Fictif numéro 24</v>
      </c>
      <c r="AD57" t="str">
        <f>B34</f>
        <v>Fonds Fictif numéro 33</v>
      </c>
    </row>
    <row r="58" spans="9:33" ht="15.75" thickBot="1" x14ac:dyDescent="0.3"/>
    <row r="59" spans="9:33" ht="15.75" thickBot="1" x14ac:dyDescent="0.3">
      <c r="I59" s="87" t="s">
        <v>13</v>
      </c>
      <c r="J59" s="19" t="s">
        <v>15</v>
      </c>
      <c r="K59" s="19" t="s">
        <v>14</v>
      </c>
      <c r="L59" s="89" t="s">
        <v>104</v>
      </c>
      <c r="P59" s="87" t="s">
        <v>13</v>
      </c>
      <c r="Q59" s="19" t="s">
        <v>15</v>
      </c>
      <c r="R59" s="88" t="s">
        <v>14</v>
      </c>
      <c r="S59" s="19" t="s">
        <v>104</v>
      </c>
      <c r="W59" s="87" t="s">
        <v>13</v>
      </c>
      <c r="X59" s="19" t="s">
        <v>15</v>
      </c>
      <c r="Y59" s="88" t="s">
        <v>14</v>
      </c>
      <c r="Z59" s="19" t="s">
        <v>104</v>
      </c>
      <c r="AD59" s="87" t="s">
        <v>13</v>
      </c>
      <c r="AE59" s="19" t="s">
        <v>15</v>
      </c>
      <c r="AF59" s="88" t="s">
        <v>14</v>
      </c>
      <c r="AG59" s="19" t="s">
        <v>104</v>
      </c>
    </row>
    <row r="60" spans="9:33" x14ac:dyDescent="0.25">
      <c r="I60" s="96"/>
      <c r="J60" s="101">
        <f>IF(ISNA(VLOOKUP(I60,'Sommaire des indices'!$C$3:$D$39,2,FALSE)),0,VLOOKUP(I60,'Sommaire des indices'!$C$3:$D$39,2,FALSE))</f>
        <v>0</v>
      </c>
      <c r="K60" s="113"/>
      <c r="L60" s="98">
        <f>J60*K60</f>
        <v>0</v>
      </c>
      <c r="P60" s="96"/>
      <c r="Q60" s="108">
        <f>IF(ISNA(VLOOKUP(P60,'Sommaire des indices'!$C$3:$D$39,2,FALSE)),0,VLOOKUP(P60,'Sommaire des indices'!$C$3:$D$39,2,FALSE))</f>
        <v>0</v>
      </c>
      <c r="R60" s="97"/>
      <c r="S60" s="103">
        <f>Q60*R60</f>
        <v>0</v>
      </c>
      <c r="W60" s="96"/>
      <c r="X60" s="108">
        <f>IF(ISNA(VLOOKUP(W60,'Sommaire des indices'!$C$3:$D$39,2,FALSE)),0,VLOOKUP(W60,'Sommaire des indices'!$C$3:$D$39,2,FALSE))</f>
        <v>0</v>
      </c>
      <c r="Y60" s="97"/>
      <c r="Z60" s="103">
        <f>X60*Y60</f>
        <v>0</v>
      </c>
      <c r="AD60" s="96"/>
      <c r="AE60" s="101">
        <f>IF(ISNA(VLOOKUP(AD60,'Sommaire des indices'!$C$3:$D$39,2,FALSE)),0,VLOOKUP(AD60,'Sommaire des indices'!$C$3:$D$39,2,FALSE))</f>
        <v>0</v>
      </c>
      <c r="AF60" s="97"/>
      <c r="AG60" s="103">
        <f>AE60*AF60</f>
        <v>0</v>
      </c>
    </row>
    <row r="61" spans="9:33" x14ac:dyDescent="0.25">
      <c r="I61" s="70"/>
      <c r="J61" s="93">
        <f>IF(ISNA(VLOOKUP(I61,'Sommaire des indices'!$C$3:$D$39,2,FALSE)),0,VLOOKUP(I61,'Sommaire des indices'!$C$3:$D$39,2,FALSE))</f>
        <v>0</v>
      </c>
      <c r="K61" s="114"/>
      <c r="L61" s="74">
        <f>J61*K61</f>
        <v>0</v>
      </c>
      <c r="P61" s="70"/>
      <c r="Q61" s="109">
        <f>IF(ISNA(VLOOKUP(P61,'Sommaire des indices'!$C$3:$D$39,2,FALSE)),0,VLOOKUP(P61,'Sommaire des indices'!$C$3:$D$39,2,FALSE))</f>
        <v>0</v>
      </c>
      <c r="R61" s="84"/>
      <c r="S61" s="94">
        <f>R61*Q61</f>
        <v>0</v>
      </c>
      <c r="W61" s="70"/>
      <c r="X61" s="109">
        <f>IF(ISNA(VLOOKUP(W61,'Sommaire des indices'!$C$3:$D$39,2,FALSE)),0,VLOOKUP(W61,'Sommaire des indices'!$C$3:$D$39,2,FALSE))</f>
        <v>0</v>
      </c>
      <c r="Y61" s="84"/>
      <c r="Z61" s="94">
        <f t="shared" ref="Z61:Z65" si="22">X61*Y61</f>
        <v>0</v>
      </c>
      <c r="AD61" s="70"/>
      <c r="AE61" s="93">
        <f>IF(ISNA(VLOOKUP(AD61,'Sommaire des indices'!$C$3:$D$39,2,FALSE)),0,VLOOKUP(AD61,'Sommaire des indices'!$C$3:$D$39,2,FALSE))</f>
        <v>0</v>
      </c>
      <c r="AF61" s="84"/>
      <c r="AG61" s="94">
        <f>AE61*AF61</f>
        <v>0</v>
      </c>
    </row>
    <row r="62" spans="9:33" x14ac:dyDescent="0.25">
      <c r="I62" s="70"/>
      <c r="J62" s="93">
        <f>IF(ISNA(VLOOKUP(I62,'Sommaire des indices'!$C$3:$D$39,2,FALSE)),0,VLOOKUP(I62,'Sommaire des indices'!$C$3:$D$39,2,FALSE))</f>
        <v>0</v>
      </c>
      <c r="K62" s="114"/>
      <c r="L62" s="74">
        <f>J62*K62</f>
        <v>0</v>
      </c>
      <c r="P62" s="70"/>
      <c r="Q62" s="109">
        <f>IF(ISNA(VLOOKUP(P62,'Sommaire des indices'!$C$3:$D$39,2,FALSE)),0,VLOOKUP(P62,'Sommaire des indices'!$C$3:$D$39,2,FALSE))</f>
        <v>0</v>
      </c>
      <c r="R62" s="84"/>
      <c r="S62" s="94">
        <f>R62*Q62</f>
        <v>0</v>
      </c>
      <c r="W62" s="70"/>
      <c r="X62" s="109">
        <f>IF(ISNA(VLOOKUP(W62,'Sommaire des indices'!$C$3:$D$39,2,FALSE)),0,VLOOKUP(W62,'Sommaire des indices'!$C$3:$D$39,2,FALSE))</f>
        <v>0</v>
      </c>
      <c r="Y62" s="84"/>
      <c r="Z62" s="94">
        <f t="shared" si="22"/>
        <v>0</v>
      </c>
      <c r="AD62" s="70"/>
      <c r="AE62" s="93">
        <f>IF(ISNA(VLOOKUP(AD62,'Sommaire des indices'!$C$3:$D$39,2,FALSE)),0,VLOOKUP(AD62,'Sommaire des indices'!$C$3:$D$39,2,FALSE))</f>
        <v>0</v>
      </c>
      <c r="AF62" s="84"/>
      <c r="AG62" s="94">
        <f t="shared" ref="AG62:AG65" si="23">AE62*AF62</f>
        <v>0</v>
      </c>
    </row>
    <row r="63" spans="9:33" x14ac:dyDescent="0.25">
      <c r="I63" s="70"/>
      <c r="J63" s="93">
        <f>IF(ISNA(VLOOKUP(I63,'Sommaire des indices'!$C$3:$D$39,2,FALSE)),0,VLOOKUP(I63,'Sommaire des indices'!$C$3:$D$39,2,FALSE))</f>
        <v>0</v>
      </c>
      <c r="K63" s="114"/>
      <c r="L63" s="74">
        <f t="shared" ref="L63:L65" si="24">J63*K63</f>
        <v>0</v>
      </c>
      <c r="P63" s="70"/>
      <c r="Q63" s="109">
        <f>IF(ISNA(VLOOKUP(P63,'Sommaire des indices'!$C$3:$D$39,2,FALSE)),0,VLOOKUP(P63,'Sommaire des indices'!$C$3:$D$39,2,FALSE))</f>
        <v>0</v>
      </c>
      <c r="R63" s="84"/>
      <c r="S63" s="94">
        <f t="shared" ref="S63:S65" si="25">R63*Q63</f>
        <v>0</v>
      </c>
      <c r="W63" s="70"/>
      <c r="X63" s="109">
        <f>IF(ISNA(VLOOKUP(W63,'Sommaire des indices'!$C$3:$D$39,2,FALSE)),0,VLOOKUP(W63,'Sommaire des indices'!$C$3:$D$39,2,FALSE))</f>
        <v>0</v>
      </c>
      <c r="Y63" s="84"/>
      <c r="Z63" s="94">
        <f t="shared" si="22"/>
        <v>0</v>
      </c>
      <c r="AD63" s="70"/>
      <c r="AE63" s="93">
        <f>IF(ISNA(VLOOKUP(AD63,'Sommaire des indices'!$C$3:$D$39,2,FALSE)),0,VLOOKUP(AD63,'Sommaire des indices'!$C$3:$D$39,2,FALSE))</f>
        <v>0</v>
      </c>
      <c r="AF63" s="84"/>
      <c r="AG63" s="94">
        <f t="shared" si="23"/>
        <v>0</v>
      </c>
    </row>
    <row r="64" spans="9:33" x14ac:dyDescent="0.25">
      <c r="I64" s="70"/>
      <c r="J64" s="93">
        <f>IF(ISNA(VLOOKUP(I64,'Sommaire des indices'!$C$3:$D$39,2,FALSE)),0,VLOOKUP(I64,'Sommaire des indices'!$C$3:$D$39,2,FALSE))</f>
        <v>0</v>
      </c>
      <c r="K64" s="114"/>
      <c r="L64" s="74">
        <f t="shared" si="24"/>
        <v>0</v>
      </c>
      <c r="P64" s="70"/>
      <c r="Q64" s="109">
        <f>IF(ISNA(VLOOKUP(P64,'Sommaire des indices'!$C$3:$D$39,2,FALSE)),0,VLOOKUP(P64,'Sommaire des indices'!$C$3:$D$39,2,FALSE))</f>
        <v>0</v>
      </c>
      <c r="R64" s="84"/>
      <c r="S64" s="94">
        <f t="shared" si="25"/>
        <v>0</v>
      </c>
      <c r="W64" s="70"/>
      <c r="X64" s="109">
        <f>IF(ISNA(VLOOKUP(W64,'Sommaire des indices'!$C$3:$D$39,2,FALSE)),0,VLOOKUP(W64,'Sommaire des indices'!$C$3:$D$39,2,FALSE))</f>
        <v>0</v>
      </c>
      <c r="Y64" s="84"/>
      <c r="Z64" s="94">
        <f t="shared" si="22"/>
        <v>0</v>
      </c>
      <c r="AD64" s="70"/>
      <c r="AE64" s="93">
        <f>IF(ISNA(VLOOKUP(AD64,'Sommaire des indices'!$C$3:$D$39,2,FALSE)),0,VLOOKUP(AD64,'Sommaire des indices'!$C$3:$D$39,2,FALSE))</f>
        <v>0</v>
      </c>
      <c r="AF64" s="84"/>
      <c r="AG64" s="94">
        <f t="shared" si="23"/>
        <v>0</v>
      </c>
    </row>
    <row r="65" spans="9:33" ht="15.75" thickBot="1" x14ac:dyDescent="0.3">
      <c r="I65" s="99"/>
      <c r="J65" s="116">
        <f>IF(ISNA(VLOOKUP(I65,'Sommaire des indices'!$C$3:$D$39,2,FALSE)),0,VLOOKUP(I65,'Sommaire des indices'!$C$3:$D$39,2,FALSE))</f>
        <v>0</v>
      </c>
      <c r="K65" s="123"/>
      <c r="L65" s="105">
        <f t="shared" si="24"/>
        <v>0</v>
      </c>
      <c r="P65" s="99"/>
      <c r="Q65" s="117">
        <f>IF(ISNA(VLOOKUP(P65,'Sommaire des indices'!$C$3:$D$39,2,FALSE)),0,VLOOKUP(P65,'Sommaire des indices'!$C$3:$D$39,2,FALSE))</f>
        <v>0</v>
      </c>
      <c r="R65" s="127"/>
      <c r="S65" s="71">
        <f t="shared" si="25"/>
        <v>0</v>
      </c>
      <c r="W65" s="99"/>
      <c r="X65" s="117">
        <f>IF(ISNA(VLOOKUP(W65,'Sommaire des indices'!$C$3:$D$39,2,FALSE)),0,VLOOKUP(W65,'Sommaire des indices'!$C$3:$D$39,2,FALSE))</f>
        <v>0</v>
      </c>
      <c r="Y65" s="100"/>
      <c r="Z65" s="71">
        <f t="shared" si="22"/>
        <v>0</v>
      </c>
      <c r="AD65" s="99"/>
      <c r="AE65" s="116">
        <f>IF(ISNA(VLOOKUP(AD65,'Sommaire des indices'!$C$3:$D$39,2,FALSE)),0,VLOOKUP(AD65,'Sommaire des indices'!$C$3:$D$39,2,FALSE))</f>
        <v>0</v>
      </c>
      <c r="AF65" s="100"/>
      <c r="AG65" s="71">
        <f t="shared" si="23"/>
        <v>0</v>
      </c>
    </row>
    <row r="66" spans="9:33" ht="15.75" thickBot="1" x14ac:dyDescent="0.3">
      <c r="I66" s="90" t="s">
        <v>105</v>
      </c>
      <c r="J66" s="102">
        <f>SUM(L60:L65)</f>
        <v>0</v>
      </c>
      <c r="K66" s="106">
        <f>SUM(K60:K65)</f>
        <v>0</v>
      </c>
      <c r="L66" s="92"/>
      <c r="P66" s="90" t="s">
        <v>105</v>
      </c>
      <c r="Q66" s="102">
        <f>SUM(S60:S65)</f>
        <v>0</v>
      </c>
      <c r="R66" s="91">
        <f>SUM(R60:R65)</f>
        <v>0</v>
      </c>
      <c r="S66" s="104"/>
      <c r="W66" s="90" t="s">
        <v>105</v>
      </c>
      <c r="X66" s="104">
        <f>SUM(Z60:Z65)</f>
        <v>0</v>
      </c>
      <c r="Y66" s="91">
        <f>SUM(Y60:Y65)</f>
        <v>0</v>
      </c>
      <c r="Z66" s="104"/>
      <c r="AD66" s="90" t="s">
        <v>89</v>
      </c>
      <c r="AE66" s="102">
        <f>SUM(AG60:AG65)</f>
        <v>0</v>
      </c>
      <c r="AF66" s="91">
        <f>SUM(AF60:AF65)</f>
        <v>0</v>
      </c>
      <c r="AG66" s="104"/>
    </row>
    <row r="68" spans="9:33" x14ac:dyDescent="0.25">
      <c r="I68" t="str">
        <f>B8</f>
        <v>Fonds Fictif numéro 7</v>
      </c>
      <c r="P68" t="str">
        <f>B17</f>
        <v>Fonds Fictif numéro 16</v>
      </c>
      <c r="W68" t="str">
        <f>B26</f>
        <v>Fonds Fictif numéro 25</v>
      </c>
      <c r="AD68" t="str">
        <f>B35</f>
        <v>Fonds Fictif numéro 34</v>
      </c>
    </row>
    <row r="69" spans="9:33" ht="15.75" thickBot="1" x14ac:dyDescent="0.3"/>
    <row r="70" spans="9:33" ht="15.75" thickBot="1" x14ac:dyDescent="0.3">
      <c r="I70" s="87" t="s">
        <v>13</v>
      </c>
      <c r="J70" s="19" t="s">
        <v>15</v>
      </c>
      <c r="K70" s="19" t="s">
        <v>14</v>
      </c>
      <c r="L70" s="89" t="s">
        <v>104</v>
      </c>
      <c r="P70" s="87" t="s">
        <v>13</v>
      </c>
      <c r="Q70" s="19" t="s">
        <v>15</v>
      </c>
      <c r="R70" s="88" t="s">
        <v>14</v>
      </c>
      <c r="S70" s="19" t="s">
        <v>104</v>
      </c>
      <c r="W70" s="87" t="s">
        <v>13</v>
      </c>
      <c r="X70" s="19" t="s">
        <v>15</v>
      </c>
      <c r="Y70" s="88" t="s">
        <v>14</v>
      </c>
      <c r="Z70" s="19" t="s">
        <v>104</v>
      </c>
      <c r="AD70" s="87" t="s">
        <v>13</v>
      </c>
      <c r="AE70" s="19" t="s">
        <v>15</v>
      </c>
      <c r="AF70" s="88" t="s">
        <v>14</v>
      </c>
      <c r="AG70" s="19" t="s">
        <v>104</v>
      </c>
    </row>
    <row r="71" spans="9:33" x14ac:dyDescent="0.25">
      <c r="I71" s="96"/>
      <c r="J71" s="101">
        <f>IF(ISNA(VLOOKUP(I71,'Sommaire des indices'!$C$3:$D$39,2,FALSE)),0,VLOOKUP(I71,'Sommaire des indices'!$C$3:$D$39,2,FALSE))</f>
        <v>0</v>
      </c>
      <c r="K71" s="113"/>
      <c r="L71" s="98">
        <f>J71*K71</f>
        <v>0</v>
      </c>
      <c r="P71" s="96"/>
      <c r="Q71" s="108">
        <f>IF(ISNA(VLOOKUP(P71,'Sommaire des indices'!$C$3:$D$39,2,FALSE)),0,VLOOKUP(P71,'Sommaire des indices'!$C$3:$D$39,2,FALSE))</f>
        <v>0</v>
      </c>
      <c r="R71" s="97"/>
      <c r="S71" s="103">
        <f>Q71*R71</f>
        <v>0</v>
      </c>
      <c r="W71" s="96"/>
      <c r="X71" s="108">
        <f>IF(ISNA(VLOOKUP(W71,'Sommaire des indices'!$C$3:$D$39,2,FALSE)),0,VLOOKUP(W71,'Sommaire des indices'!$C$3:$D$39,2,FALSE))</f>
        <v>0</v>
      </c>
      <c r="Y71" s="97"/>
      <c r="Z71" s="103">
        <f>X71*Y71</f>
        <v>0</v>
      </c>
      <c r="AD71" s="96"/>
      <c r="AE71" s="101">
        <f>IF(ISNA(VLOOKUP(AD71,'Sommaire des indices'!$C$3:$D$39,2,FALSE)),0,VLOOKUP(AD71,'Sommaire des indices'!$C$3:$D$39,2,FALSE))</f>
        <v>0</v>
      </c>
      <c r="AF71" s="97"/>
      <c r="AG71" s="103">
        <f>AE71*AF71</f>
        <v>0</v>
      </c>
    </row>
    <row r="72" spans="9:33" x14ac:dyDescent="0.25">
      <c r="I72" s="70"/>
      <c r="J72" s="93">
        <f>IF(ISNA(VLOOKUP(I72,'Sommaire des indices'!$C$3:$D$39,2,FALSE)),0,VLOOKUP(I72,'Sommaire des indices'!$C$3:$D$39,2,FALSE))</f>
        <v>0</v>
      </c>
      <c r="K72" s="114"/>
      <c r="L72" s="74">
        <f>J72*K72</f>
        <v>0</v>
      </c>
      <c r="P72" s="70"/>
      <c r="Q72" s="109">
        <f>IF(ISNA(VLOOKUP(P72,'Sommaire des indices'!$C$3:$D$39,2,FALSE)),0,VLOOKUP(P72,'Sommaire des indices'!$C$3:$D$39,2,FALSE))</f>
        <v>0</v>
      </c>
      <c r="R72" s="84"/>
      <c r="S72" s="94">
        <f>R72*Q72</f>
        <v>0</v>
      </c>
      <c r="W72" s="70"/>
      <c r="X72" s="109">
        <f>IF(ISNA(VLOOKUP(W72,'Sommaire des indices'!$C$3:$D$39,2,FALSE)),0,VLOOKUP(W72,'Sommaire des indices'!$C$3:$D$39,2,FALSE))</f>
        <v>0</v>
      </c>
      <c r="Y72" s="84"/>
      <c r="Z72" s="94">
        <f t="shared" ref="Z72:Z76" si="26">X72*Y72</f>
        <v>0</v>
      </c>
      <c r="AD72" s="70"/>
      <c r="AE72" s="93">
        <f>IF(ISNA(VLOOKUP(AD72,'Sommaire des indices'!$C$3:$D$39,2,FALSE)),0,VLOOKUP(AD72,'Sommaire des indices'!$C$3:$D$39,2,FALSE))</f>
        <v>0</v>
      </c>
      <c r="AF72" s="84"/>
      <c r="AG72" s="94">
        <f>AE72*AF72</f>
        <v>0</v>
      </c>
    </row>
    <row r="73" spans="9:33" x14ac:dyDescent="0.25">
      <c r="I73" s="70"/>
      <c r="J73" s="93">
        <f>IF(ISNA(VLOOKUP(I73,'Sommaire des indices'!$C$3:$D$39,2,FALSE)),0,VLOOKUP(I73,'Sommaire des indices'!$C$3:$D$39,2,FALSE))</f>
        <v>0</v>
      </c>
      <c r="K73" s="114"/>
      <c r="L73" s="74">
        <f>J73*K73</f>
        <v>0</v>
      </c>
      <c r="P73" s="70"/>
      <c r="Q73" s="109">
        <f>IF(ISNA(VLOOKUP(P73,'Sommaire des indices'!$C$3:$D$39,2,FALSE)),0,VLOOKUP(P73,'Sommaire des indices'!$C$3:$D$39,2,FALSE))</f>
        <v>0</v>
      </c>
      <c r="R73" s="84"/>
      <c r="S73" s="94">
        <f>R73*Q73</f>
        <v>0</v>
      </c>
      <c r="W73" s="70"/>
      <c r="X73" s="109">
        <f>IF(ISNA(VLOOKUP(W73,'Sommaire des indices'!$C$3:$D$39,2,FALSE)),0,VLOOKUP(W73,'Sommaire des indices'!$C$3:$D$39,2,FALSE))</f>
        <v>0</v>
      </c>
      <c r="Y73" s="84"/>
      <c r="Z73" s="94">
        <f t="shared" si="26"/>
        <v>0</v>
      </c>
      <c r="AD73" s="70"/>
      <c r="AE73" s="93">
        <f>IF(ISNA(VLOOKUP(AD73,'Sommaire des indices'!$C$3:$D$39,2,FALSE)),0,VLOOKUP(AD73,'Sommaire des indices'!$C$3:$D$39,2,FALSE))</f>
        <v>0</v>
      </c>
      <c r="AF73" s="84"/>
      <c r="AG73" s="94">
        <f t="shared" ref="AG73:AG76" si="27">AE73*AF73</f>
        <v>0</v>
      </c>
    </row>
    <row r="74" spans="9:33" x14ac:dyDescent="0.25">
      <c r="I74" s="70"/>
      <c r="J74" s="93">
        <f>IF(ISNA(VLOOKUP(I74,'Sommaire des indices'!$C$3:$D$39,2,FALSE)),0,VLOOKUP(I74,'Sommaire des indices'!$C$3:$D$39,2,FALSE))</f>
        <v>0</v>
      </c>
      <c r="K74" s="114"/>
      <c r="L74" s="74">
        <f t="shared" ref="L74:L76" si="28">J74*K74</f>
        <v>0</v>
      </c>
      <c r="P74" s="70"/>
      <c r="Q74" s="109">
        <f>IF(ISNA(VLOOKUP(P74,'Sommaire des indices'!$C$3:$D$39,2,FALSE)),0,VLOOKUP(P74,'Sommaire des indices'!$C$3:$D$39,2,FALSE))</f>
        <v>0</v>
      </c>
      <c r="R74" s="84"/>
      <c r="S74" s="94">
        <f t="shared" ref="S74:S76" si="29">R74*Q74</f>
        <v>0</v>
      </c>
      <c r="W74" s="70"/>
      <c r="X74" s="109">
        <f>IF(ISNA(VLOOKUP(W74,'Sommaire des indices'!$C$3:$D$39,2,FALSE)),0,VLOOKUP(W74,'Sommaire des indices'!$C$3:$D$39,2,FALSE))</f>
        <v>0</v>
      </c>
      <c r="Y74" s="84"/>
      <c r="Z74" s="94">
        <f t="shared" si="26"/>
        <v>0</v>
      </c>
      <c r="AD74" s="70"/>
      <c r="AE74" s="93">
        <f>IF(ISNA(VLOOKUP(AD74,'Sommaire des indices'!$C$3:$D$39,2,FALSE)),0,VLOOKUP(AD74,'Sommaire des indices'!$C$3:$D$39,2,FALSE))</f>
        <v>0</v>
      </c>
      <c r="AF74" s="84"/>
      <c r="AG74" s="94">
        <f t="shared" si="27"/>
        <v>0</v>
      </c>
    </row>
    <row r="75" spans="9:33" x14ac:dyDescent="0.25">
      <c r="I75" s="70"/>
      <c r="J75" s="93">
        <f>IF(ISNA(VLOOKUP(I75,'Sommaire des indices'!$C$3:$D$39,2,FALSE)),0,VLOOKUP(I75,'Sommaire des indices'!$C$3:$D$39,2,FALSE))</f>
        <v>0</v>
      </c>
      <c r="K75" s="114"/>
      <c r="L75" s="74">
        <f t="shared" si="28"/>
        <v>0</v>
      </c>
      <c r="P75" s="70"/>
      <c r="Q75" s="109">
        <f>IF(ISNA(VLOOKUP(P75,'Sommaire des indices'!$C$3:$D$39,2,FALSE)),0,VLOOKUP(P75,'Sommaire des indices'!$C$3:$D$39,2,FALSE))</f>
        <v>0</v>
      </c>
      <c r="R75" s="84"/>
      <c r="S75" s="94">
        <f t="shared" si="29"/>
        <v>0</v>
      </c>
      <c r="W75" s="70"/>
      <c r="X75" s="109">
        <f>IF(ISNA(VLOOKUP(W75,'Sommaire des indices'!$C$3:$D$39,2,FALSE)),0,VLOOKUP(W75,'Sommaire des indices'!$C$3:$D$39,2,FALSE))</f>
        <v>0</v>
      </c>
      <c r="Y75" s="84"/>
      <c r="Z75" s="94">
        <f t="shared" si="26"/>
        <v>0</v>
      </c>
      <c r="AD75" s="70"/>
      <c r="AE75" s="93">
        <f>IF(ISNA(VLOOKUP(AD75,'Sommaire des indices'!$C$3:$D$39,2,FALSE)),0,VLOOKUP(AD75,'Sommaire des indices'!$C$3:$D$39,2,FALSE))</f>
        <v>0</v>
      </c>
      <c r="AF75" s="84"/>
      <c r="AG75" s="94">
        <f t="shared" si="27"/>
        <v>0</v>
      </c>
    </row>
    <row r="76" spans="9:33" ht="15.75" thickBot="1" x14ac:dyDescent="0.3">
      <c r="I76" s="99"/>
      <c r="J76" s="116">
        <f>IF(ISNA(VLOOKUP(I76,'Sommaire des indices'!$C$3:$D$39,2,FALSE)),0,VLOOKUP(I76,'Sommaire des indices'!$C$3:$D$39,2,FALSE))</f>
        <v>0</v>
      </c>
      <c r="K76" s="123"/>
      <c r="L76" s="105">
        <f t="shared" si="28"/>
        <v>0</v>
      </c>
      <c r="P76" s="99"/>
      <c r="Q76" s="117">
        <f>IF(ISNA(VLOOKUP(P76,'Sommaire des indices'!$C$3:$D$39,2,FALSE)),0,VLOOKUP(P76,'Sommaire des indices'!$C$3:$D$39,2,FALSE))</f>
        <v>0</v>
      </c>
      <c r="R76" s="127"/>
      <c r="S76" s="71">
        <f t="shared" si="29"/>
        <v>0</v>
      </c>
      <c r="W76" s="99"/>
      <c r="X76" s="117">
        <f>IF(ISNA(VLOOKUP(W76,'Sommaire des indices'!$C$3:$D$39,2,FALSE)),0,VLOOKUP(W76,'Sommaire des indices'!$C$3:$D$39,2,FALSE))</f>
        <v>0</v>
      </c>
      <c r="Y76" s="100"/>
      <c r="Z76" s="71">
        <f t="shared" si="26"/>
        <v>0</v>
      </c>
      <c r="AD76" s="99"/>
      <c r="AE76" s="116">
        <f>IF(ISNA(VLOOKUP(AD76,'Sommaire des indices'!$C$3:$D$39,2,FALSE)),0,VLOOKUP(AD76,'Sommaire des indices'!$C$3:$D$39,2,FALSE))</f>
        <v>0</v>
      </c>
      <c r="AF76" s="100"/>
      <c r="AG76" s="71">
        <f t="shared" si="27"/>
        <v>0</v>
      </c>
    </row>
    <row r="77" spans="9:33" ht="15.75" thickBot="1" x14ac:dyDescent="0.3">
      <c r="I77" s="90" t="s">
        <v>105</v>
      </c>
      <c r="J77" s="102">
        <f>SUM(L71:L76)</f>
        <v>0</v>
      </c>
      <c r="K77" s="106">
        <f>SUM(K71:K76)</f>
        <v>0</v>
      </c>
      <c r="L77" s="92"/>
      <c r="P77" s="90" t="s">
        <v>105</v>
      </c>
      <c r="Q77" s="102">
        <f>SUM(S71:S76)</f>
        <v>0</v>
      </c>
      <c r="R77" s="91">
        <f>SUM(R71:R76)</f>
        <v>0</v>
      </c>
      <c r="S77" s="104"/>
      <c r="W77" s="90" t="s">
        <v>105</v>
      </c>
      <c r="X77" s="104">
        <f>SUM(Z71:Z76)</f>
        <v>0</v>
      </c>
      <c r="Y77" s="91">
        <f>SUM(Y71:Y76)</f>
        <v>0</v>
      </c>
      <c r="Z77" s="104"/>
      <c r="AD77" s="90" t="s">
        <v>89</v>
      </c>
      <c r="AE77" s="102">
        <f>SUM(AG71:AG76)</f>
        <v>0</v>
      </c>
      <c r="AF77" s="91">
        <f>SUM(AF71:AF76)</f>
        <v>0</v>
      </c>
      <c r="AG77" s="104"/>
    </row>
    <row r="79" spans="9:33" x14ac:dyDescent="0.25">
      <c r="I79" t="str">
        <f>B9</f>
        <v>Fonds Fictif numéro 8</v>
      </c>
      <c r="P79" t="str">
        <f>B18</f>
        <v>Fonds Fictif numéro 17</v>
      </c>
      <c r="W79" t="str">
        <f>B27</f>
        <v>Fonds Fictif numéro 26</v>
      </c>
      <c r="AD79" t="str">
        <f>B36</f>
        <v>Fonds Fictif numéro 35</v>
      </c>
    </row>
    <row r="80" spans="9:33" ht="15.75" thickBot="1" x14ac:dyDescent="0.3"/>
    <row r="81" spans="9:33" ht="15.75" thickBot="1" x14ac:dyDescent="0.3">
      <c r="I81" s="87" t="s">
        <v>13</v>
      </c>
      <c r="J81" s="19" t="s">
        <v>15</v>
      </c>
      <c r="K81" s="19" t="s">
        <v>14</v>
      </c>
      <c r="L81" s="89" t="s">
        <v>104</v>
      </c>
      <c r="P81" s="87" t="s">
        <v>13</v>
      </c>
      <c r="Q81" s="19" t="s">
        <v>15</v>
      </c>
      <c r="R81" s="88" t="s">
        <v>14</v>
      </c>
      <c r="S81" s="19" t="s">
        <v>104</v>
      </c>
      <c r="W81" s="87" t="s">
        <v>13</v>
      </c>
      <c r="X81" s="19" t="s">
        <v>15</v>
      </c>
      <c r="Y81" s="88" t="s">
        <v>14</v>
      </c>
      <c r="Z81" s="19" t="s">
        <v>104</v>
      </c>
      <c r="AD81" s="87" t="s">
        <v>13</v>
      </c>
      <c r="AE81" s="19" t="s">
        <v>15</v>
      </c>
      <c r="AF81" s="88" t="s">
        <v>14</v>
      </c>
      <c r="AG81" s="19" t="s">
        <v>104</v>
      </c>
    </row>
    <row r="82" spans="9:33" x14ac:dyDescent="0.25">
      <c r="I82" s="96"/>
      <c r="J82" s="101">
        <f>IF(ISNA(VLOOKUP(I82,'Sommaire des indices'!$C$3:$D$39,2,FALSE)),0,VLOOKUP(I82,'Sommaire des indices'!$C$3:$D$39,2,FALSE))</f>
        <v>0</v>
      </c>
      <c r="K82" s="113"/>
      <c r="L82" s="98">
        <f>J82*K82</f>
        <v>0</v>
      </c>
      <c r="P82" s="96"/>
      <c r="Q82" s="108">
        <f>IF(ISNA(VLOOKUP(P82,'Sommaire des indices'!$C$3:$D$39,2,FALSE)),0,VLOOKUP(P82,'Sommaire des indices'!$C$3:$D$39,2,FALSE))</f>
        <v>0</v>
      </c>
      <c r="R82" s="97"/>
      <c r="S82" s="103">
        <f>Q82*R82</f>
        <v>0</v>
      </c>
      <c r="W82" s="96"/>
      <c r="X82" s="108">
        <f>IF(ISNA(VLOOKUP(W82,'Sommaire des indices'!$C$3:$D$39,2,FALSE)),0,VLOOKUP(W82,'Sommaire des indices'!$C$3:$D$39,2,FALSE))</f>
        <v>0</v>
      </c>
      <c r="Y82" s="97"/>
      <c r="Z82" s="103">
        <f>X82*Y82</f>
        <v>0</v>
      </c>
      <c r="AD82" s="96"/>
      <c r="AE82" s="101">
        <f>IF(ISNA(VLOOKUP(AD82,'Sommaire des indices'!$C$3:$D$39,2,FALSE)),0,VLOOKUP(AD82,'Sommaire des indices'!$C$3:$D$39,2,FALSE))</f>
        <v>0</v>
      </c>
      <c r="AF82" s="97"/>
      <c r="AG82" s="103">
        <f>AE82*AF82</f>
        <v>0</v>
      </c>
    </row>
    <row r="83" spans="9:33" x14ac:dyDescent="0.25">
      <c r="I83" s="70"/>
      <c r="J83" s="93">
        <f>IF(ISNA(VLOOKUP(I83,'Sommaire des indices'!$C$3:$D$39,2,FALSE)),0,VLOOKUP(I83,'Sommaire des indices'!$C$3:$D$39,2,FALSE))</f>
        <v>0</v>
      </c>
      <c r="K83" s="114"/>
      <c r="L83" s="74">
        <f>J83*K83</f>
        <v>0</v>
      </c>
      <c r="P83" s="70"/>
      <c r="Q83" s="109">
        <f>IF(ISNA(VLOOKUP(P83,'Sommaire des indices'!$C$3:$D$39,2,FALSE)),0,VLOOKUP(P83,'Sommaire des indices'!$C$3:$D$39,2,FALSE))</f>
        <v>0</v>
      </c>
      <c r="R83" s="84"/>
      <c r="S83" s="94">
        <f>R83*Q83</f>
        <v>0</v>
      </c>
      <c r="W83" s="70"/>
      <c r="X83" s="109">
        <f>IF(ISNA(VLOOKUP(W83,'Sommaire des indices'!$C$3:$D$39,2,FALSE)),0,VLOOKUP(W83,'Sommaire des indices'!$C$3:$D$39,2,FALSE))</f>
        <v>0</v>
      </c>
      <c r="Y83" s="84"/>
      <c r="Z83" s="94">
        <f t="shared" ref="Z83:Z87" si="30">X83*Y83</f>
        <v>0</v>
      </c>
      <c r="AD83" s="70"/>
      <c r="AE83" s="93">
        <f>IF(ISNA(VLOOKUP(AD83,'Sommaire des indices'!$C$3:$D$39,2,FALSE)),0,VLOOKUP(AD83,'Sommaire des indices'!$C$3:$D$39,2,FALSE))</f>
        <v>0</v>
      </c>
      <c r="AF83" s="84"/>
      <c r="AG83" s="94">
        <f>AE83*AF83</f>
        <v>0</v>
      </c>
    </row>
    <row r="84" spans="9:33" x14ac:dyDescent="0.25">
      <c r="I84" s="70"/>
      <c r="J84" s="93">
        <f>IF(ISNA(VLOOKUP(I84,'Sommaire des indices'!$C$3:$D$39,2,FALSE)),0,VLOOKUP(I84,'Sommaire des indices'!$C$3:$D$39,2,FALSE))</f>
        <v>0</v>
      </c>
      <c r="K84" s="114"/>
      <c r="L84" s="74">
        <f>J84*K84</f>
        <v>0</v>
      </c>
      <c r="P84" s="70"/>
      <c r="Q84" s="109">
        <f>IF(ISNA(VLOOKUP(P84,'Sommaire des indices'!$C$3:$D$39,2,FALSE)),0,VLOOKUP(P84,'Sommaire des indices'!$C$3:$D$39,2,FALSE))</f>
        <v>0</v>
      </c>
      <c r="R84" s="84"/>
      <c r="S84" s="94">
        <f>R84*Q84</f>
        <v>0</v>
      </c>
      <c r="W84" s="70"/>
      <c r="X84" s="109">
        <f>IF(ISNA(VLOOKUP(W84,'Sommaire des indices'!$C$3:$D$39,2,FALSE)),0,VLOOKUP(W84,'Sommaire des indices'!$C$3:$D$39,2,FALSE))</f>
        <v>0</v>
      </c>
      <c r="Y84" s="84"/>
      <c r="Z84" s="94">
        <f t="shared" si="30"/>
        <v>0</v>
      </c>
      <c r="AD84" s="70"/>
      <c r="AE84" s="93">
        <f>IF(ISNA(VLOOKUP(AD84,'Sommaire des indices'!$C$3:$D$39,2,FALSE)),0,VLOOKUP(AD84,'Sommaire des indices'!$C$3:$D$39,2,FALSE))</f>
        <v>0</v>
      </c>
      <c r="AF84" s="84"/>
      <c r="AG84" s="94">
        <f t="shared" ref="AG84:AG87" si="31">AE84*AF84</f>
        <v>0</v>
      </c>
    </row>
    <row r="85" spans="9:33" x14ac:dyDescent="0.25">
      <c r="I85" s="70"/>
      <c r="J85" s="93">
        <f>IF(ISNA(VLOOKUP(I85,'Sommaire des indices'!$C$3:$D$39,2,FALSE)),0,VLOOKUP(I85,'Sommaire des indices'!$C$3:$D$39,2,FALSE))</f>
        <v>0</v>
      </c>
      <c r="K85" s="114"/>
      <c r="L85" s="74">
        <f t="shared" ref="L85:L87" si="32">J85*K85</f>
        <v>0</v>
      </c>
      <c r="P85" s="70"/>
      <c r="Q85" s="109">
        <f>IF(ISNA(VLOOKUP(P85,'Sommaire des indices'!$C$3:$D$39,2,FALSE)),0,VLOOKUP(P85,'Sommaire des indices'!$C$3:$D$39,2,FALSE))</f>
        <v>0</v>
      </c>
      <c r="R85" s="84"/>
      <c r="S85" s="94">
        <f t="shared" ref="S85:S87" si="33">R85*Q85</f>
        <v>0</v>
      </c>
      <c r="W85" s="70"/>
      <c r="X85" s="109">
        <f>IF(ISNA(VLOOKUP(W85,'Sommaire des indices'!$C$3:$D$39,2,FALSE)),0,VLOOKUP(W85,'Sommaire des indices'!$C$3:$D$39,2,FALSE))</f>
        <v>0</v>
      </c>
      <c r="Y85" s="84"/>
      <c r="Z85" s="94">
        <f t="shared" si="30"/>
        <v>0</v>
      </c>
      <c r="AD85" s="70"/>
      <c r="AE85" s="93">
        <f>IF(ISNA(VLOOKUP(AD85,'Sommaire des indices'!$C$3:$D$39,2,FALSE)),0,VLOOKUP(AD85,'Sommaire des indices'!$C$3:$D$39,2,FALSE))</f>
        <v>0</v>
      </c>
      <c r="AF85" s="84"/>
      <c r="AG85" s="94">
        <f t="shared" si="31"/>
        <v>0</v>
      </c>
    </row>
    <row r="86" spans="9:33" x14ac:dyDescent="0.25">
      <c r="I86" s="70"/>
      <c r="J86" s="93">
        <f>IF(ISNA(VLOOKUP(I86,'Sommaire des indices'!$C$3:$D$39,2,FALSE)),0,VLOOKUP(I86,'Sommaire des indices'!$C$3:$D$39,2,FALSE))</f>
        <v>0</v>
      </c>
      <c r="K86" s="114"/>
      <c r="L86" s="74">
        <f t="shared" si="32"/>
        <v>0</v>
      </c>
      <c r="P86" s="70"/>
      <c r="Q86" s="109">
        <f>IF(ISNA(VLOOKUP(P86,'Sommaire des indices'!$C$3:$D$39,2,FALSE)),0,VLOOKUP(P86,'Sommaire des indices'!$C$3:$D$39,2,FALSE))</f>
        <v>0</v>
      </c>
      <c r="R86" s="84"/>
      <c r="S86" s="94">
        <f t="shared" si="33"/>
        <v>0</v>
      </c>
      <c r="W86" s="70"/>
      <c r="X86" s="109">
        <f>IF(ISNA(VLOOKUP(W86,'Sommaire des indices'!$C$3:$D$39,2,FALSE)),0,VLOOKUP(W86,'Sommaire des indices'!$C$3:$D$39,2,FALSE))</f>
        <v>0</v>
      </c>
      <c r="Y86" s="84"/>
      <c r="Z86" s="94">
        <f t="shared" si="30"/>
        <v>0</v>
      </c>
      <c r="AD86" s="70"/>
      <c r="AE86" s="93">
        <f>IF(ISNA(VLOOKUP(AD86,'Sommaire des indices'!$C$3:$D$39,2,FALSE)),0,VLOOKUP(AD86,'Sommaire des indices'!$C$3:$D$39,2,FALSE))</f>
        <v>0</v>
      </c>
      <c r="AF86" s="84"/>
      <c r="AG86" s="94">
        <f t="shared" si="31"/>
        <v>0</v>
      </c>
    </row>
    <row r="87" spans="9:33" ht="15.75" thickBot="1" x14ac:dyDescent="0.3">
      <c r="I87" s="99"/>
      <c r="J87" s="116">
        <f>IF(ISNA(VLOOKUP(I87,'Sommaire des indices'!$C$3:$D$39,2,FALSE)),0,VLOOKUP(I87,'Sommaire des indices'!$C$3:$D$39,2,FALSE))</f>
        <v>0</v>
      </c>
      <c r="K87" s="123"/>
      <c r="L87" s="105">
        <f t="shared" si="32"/>
        <v>0</v>
      </c>
      <c r="P87" s="99"/>
      <c r="Q87" s="117">
        <f>IF(ISNA(VLOOKUP(P87,'Sommaire des indices'!$C$3:$D$39,2,FALSE)),0,VLOOKUP(P87,'Sommaire des indices'!$C$3:$D$39,2,FALSE))</f>
        <v>0</v>
      </c>
      <c r="R87" s="127"/>
      <c r="S87" s="71">
        <f t="shared" si="33"/>
        <v>0</v>
      </c>
      <c r="W87" s="99"/>
      <c r="X87" s="117">
        <f>IF(ISNA(VLOOKUP(W87,'Sommaire des indices'!$C$3:$D$39,2,FALSE)),0,VLOOKUP(W87,'Sommaire des indices'!$C$3:$D$39,2,FALSE))</f>
        <v>0</v>
      </c>
      <c r="Y87" s="100"/>
      <c r="Z87" s="71">
        <f t="shared" si="30"/>
        <v>0</v>
      </c>
      <c r="AD87" s="99"/>
      <c r="AE87" s="116">
        <f>IF(ISNA(VLOOKUP(AD87,'Sommaire des indices'!$C$3:$D$39,2,FALSE)),0,VLOOKUP(AD87,'Sommaire des indices'!$C$3:$D$39,2,FALSE))</f>
        <v>0</v>
      </c>
      <c r="AF87" s="100"/>
      <c r="AG87" s="71">
        <f t="shared" si="31"/>
        <v>0</v>
      </c>
    </row>
    <row r="88" spans="9:33" ht="15.75" thickBot="1" x14ac:dyDescent="0.3">
      <c r="I88" s="90" t="s">
        <v>105</v>
      </c>
      <c r="J88" s="102">
        <f>SUM(L82:L87)</f>
        <v>0</v>
      </c>
      <c r="K88" s="106">
        <f>SUM(K82:K87)</f>
        <v>0</v>
      </c>
      <c r="L88" s="92"/>
      <c r="P88" s="90" t="s">
        <v>105</v>
      </c>
      <c r="Q88" s="102">
        <f>SUM(S82:S87)</f>
        <v>0</v>
      </c>
      <c r="R88" s="91">
        <f>SUM(R82:R87)</f>
        <v>0</v>
      </c>
      <c r="S88" s="104"/>
      <c r="W88" s="90" t="s">
        <v>105</v>
      </c>
      <c r="X88" s="104">
        <f>SUM(Z82:Z87)</f>
        <v>0</v>
      </c>
      <c r="Y88" s="91">
        <f>SUM(Y82:Y87)</f>
        <v>0</v>
      </c>
      <c r="Z88" s="104"/>
      <c r="AD88" s="90" t="s">
        <v>89</v>
      </c>
      <c r="AE88" s="102">
        <f>SUM(AG82:AG87)</f>
        <v>0</v>
      </c>
      <c r="AF88" s="91">
        <f>SUM(AF82:AF87)</f>
        <v>0</v>
      </c>
      <c r="AG88" s="104"/>
    </row>
    <row r="90" spans="9:33" x14ac:dyDescent="0.25">
      <c r="I90" t="str">
        <f>B10</f>
        <v>Fonds Fictif numéro 9</v>
      </c>
      <c r="P90" t="str">
        <f>B19</f>
        <v>Fonds Fictif numéro 18</v>
      </c>
      <c r="W90" t="str">
        <f>B28</f>
        <v>Fonds Fictif numéro 27</v>
      </c>
      <c r="AD90" t="str">
        <f>B37</f>
        <v>TOTAL</v>
      </c>
    </row>
    <row r="91" spans="9:33" ht="15.75" thickBot="1" x14ac:dyDescent="0.3"/>
    <row r="92" spans="9:33" ht="15.75" thickBot="1" x14ac:dyDescent="0.3">
      <c r="I92" s="87" t="s">
        <v>13</v>
      </c>
      <c r="J92" s="19" t="s">
        <v>15</v>
      </c>
      <c r="K92" s="19" t="s">
        <v>14</v>
      </c>
      <c r="L92" s="89" t="s">
        <v>104</v>
      </c>
      <c r="P92" s="87" t="s">
        <v>13</v>
      </c>
      <c r="Q92" s="19" t="s">
        <v>15</v>
      </c>
      <c r="R92" s="88" t="s">
        <v>14</v>
      </c>
      <c r="S92" s="19" t="s">
        <v>104</v>
      </c>
      <c r="W92" s="87" t="s">
        <v>13</v>
      </c>
      <c r="X92" s="19" t="s">
        <v>15</v>
      </c>
      <c r="Y92" s="88" t="s">
        <v>14</v>
      </c>
      <c r="Z92" s="19" t="s">
        <v>104</v>
      </c>
      <c r="AD92" s="28" t="s">
        <v>90</v>
      </c>
      <c r="AE92" s="20" t="s">
        <v>15</v>
      </c>
      <c r="AF92" s="20" t="s">
        <v>14</v>
      </c>
      <c r="AG92" s="89" t="s">
        <v>104</v>
      </c>
    </row>
    <row r="93" spans="9:33" x14ac:dyDescent="0.25">
      <c r="I93" s="96"/>
      <c r="J93" s="101">
        <f>IF(ISNA(VLOOKUP(I93,'Sommaire des indices'!$C$3:$D$39,2,FALSE)),0,VLOOKUP(I93,'Sommaire des indices'!$C$3:$D$39,2,FALSE))</f>
        <v>0</v>
      </c>
      <c r="K93" s="124"/>
      <c r="L93" s="98">
        <f>J93*K93</f>
        <v>0</v>
      </c>
      <c r="P93" s="96"/>
      <c r="Q93" s="108">
        <f>IF(ISNA(VLOOKUP(P93,'Sommaire des indices'!$C$3:$D$39,2,FALSE)),0,VLOOKUP(P93,'Sommaire des indices'!$C$3:$D$39,2,FALSE))</f>
        <v>0</v>
      </c>
      <c r="R93" s="97"/>
      <c r="S93" s="103">
        <f>Q93*R93</f>
        <v>0</v>
      </c>
      <c r="W93" s="96"/>
      <c r="X93" s="108">
        <f>IF(ISNA(VLOOKUP(W93,'Sommaire des indices'!$C$3:$D$39,2,FALSE)),0,VLOOKUP(W93,'Sommaire des indices'!$C$3:$D$39,2,FALSE))</f>
        <v>0</v>
      </c>
      <c r="Y93" s="97"/>
      <c r="Z93" s="103">
        <f>X93*Y93</f>
        <v>0</v>
      </c>
      <c r="AD93" s="139" t="str">
        <f>B2</f>
        <v>Catégorie Découvertes É.-U. Investors</v>
      </c>
      <c r="AE93" s="83">
        <f ca="1">J11</f>
        <v>5.6883554301688004E-2</v>
      </c>
      <c r="AF93" s="121">
        <f>E2</f>
        <v>2.6513317191283293E-2</v>
      </c>
      <c r="AG93" s="121">
        <f ca="1">AF93*AE93</f>
        <v>1.5081717181682412E-3</v>
      </c>
    </row>
    <row r="94" spans="9:33" x14ac:dyDescent="0.25">
      <c r="I94" s="70"/>
      <c r="J94" s="93">
        <f>IF(ISNA(VLOOKUP(I94,'Sommaire des indices'!$C$3:$D$39,2,FALSE)),0,VLOOKUP(I94,'Sommaire des indices'!$C$3:$D$39,2,FALSE))</f>
        <v>0</v>
      </c>
      <c r="K94" s="125"/>
      <c r="L94" s="74">
        <f>J94*K94</f>
        <v>0</v>
      </c>
      <c r="P94" s="70"/>
      <c r="Q94" s="109">
        <f>IF(ISNA(VLOOKUP(P94,'Sommaire des indices'!$C$3:$D$39,2,FALSE)),0,VLOOKUP(P94,'Sommaire des indices'!$C$3:$D$39,2,FALSE))</f>
        <v>0</v>
      </c>
      <c r="R94" s="84"/>
      <c r="S94" s="94">
        <f>R94*Q94</f>
        <v>0</v>
      </c>
      <c r="W94" s="70"/>
      <c r="X94" s="109">
        <f>IF(ISNA(VLOOKUP(W94,'Sommaire des indices'!$C$3:$D$39,2,FALSE)),0,VLOOKUP(W94,'Sommaire des indices'!$C$3:$D$39,2,FALSE))</f>
        <v>0</v>
      </c>
      <c r="Y94" s="84"/>
      <c r="Z94" s="94">
        <f t="shared" ref="Z94:Z98" si="34">X94*Y94</f>
        <v>0</v>
      </c>
      <c r="AD94" s="78" t="str">
        <f>B3</f>
        <v>Fonds Fictif numéro 2</v>
      </c>
      <c r="AE94" s="83">
        <f>J22</f>
        <v>0</v>
      </c>
      <c r="AF94" s="112">
        <f>E3</f>
        <v>2.6634382566585957E-2</v>
      </c>
      <c r="AG94" s="112">
        <f>AF94*AE94</f>
        <v>0</v>
      </c>
    </row>
    <row r="95" spans="9:33" x14ac:dyDescent="0.25">
      <c r="I95" s="70"/>
      <c r="J95" s="93">
        <f>IF(ISNA(VLOOKUP(I95,'Sommaire des indices'!$C$3:$D$39,2,FALSE)),0,VLOOKUP(I95,'Sommaire des indices'!$C$3:$D$39,2,FALSE))</f>
        <v>0</v>
      </c>
      <c r="K95" s="125"/>
      <c r="L95" s="74">
        <f>J95*K95</f>
        <v>0</v>
      </c>
      <c r="P95" s="70"/>
      <c r="Q95" s="109">
        <f>IF(ISNA(VLOOKUP(P95,'Sommaire des indices'!$C$3:$D$39,2,FALSE)),0,VLOOKUP(P95,'Sommaire des indices'!$C$3:$D$39,2,FALSE))</f>
        <v>0</v>
      </c>
      <c r="R95" s="84"/>
      <c r="S95" s="94">
        <f>R95*Q95</f>
        <v>0</v>
      </c>
      <c r="W95" s="70"/>
      <c r="X95" s="109">
        <f>IF(ISNA(VLOOKUP(W95,'Sommaire des indices'!$C$3:$D$39,2,FALSE)),0,VLOOKUP(W95,'Sommaire des indices'!$C$3:$D$39,2,FALSE))</f>
        <v>0</v>
      </c>
      <c r="Y95" s="84"/>
      <c r="Z95" s="94">
        <f t="shared" si="34"/>
        <v>0</v>
      </c>
      <c r="AD95" s="78" t="str">
        <f>B4</f>
        <v>Fonds Fictif numéro 3</v>
      </c>
      <c r="AE95" s="83">
        <f>J33</f>
        <v>0</v>
      </c>
      <c r="AF95" s="112">
        <f>E4</f>
        <v>2.6755447941888617E-2</v>
      </c>
      <c r="AG95" s="112">
        <f t="shared" ref="AG95:AG127" si="35">AF95*AE95</f>
        <v>0</v>
      </c>
    </row>
    <row r="96" spans="9:33" x14ac:dyDescent="0.25">
      <c r="I96" s="70"/>
      <c r="J96" s="93">
        <f>IF(ISNA(VLOOKUP(I96,'Sommaire des indices'!$C$3:$D$39,2,FALSE)),0,VLOOKUP(I96,'Sommaire des indices'!$C$3:$D$39,2,FALSE))</f>
        <v>0</v>
      </c>
      <c r="K96" s="125"/>
      <c r="L96" s="74">
        <f t="shared" ref="L96:L98" si="36">J96*K96</f>
        <v>0</v>
      </c>
      <c r="P96" s="70"/>
      <c r="Q96" s="109">
        <f>IF(ISNA(VLOOKUP(P96,'Sommaire des indices'!$C$3:$D$39,2,FALSE)),0,VLOOKUP(P96,'Sommaire des indices'!$C$3:$D$39,2,FALSE))</f>
        <v>0</v>
      </c>
      <c r="R96" s="84"/>
      <c r="S96" s="94">
        <f t="shared" ref="S96:S98" si="37">R96*Q96</f>
        <v>0</v>
      </c>
      <c r="W96" s="70"/>
      <c r="X96" s="109">
        <f>IF(ISNA(VLOOKUP(W96,'Sommaire des indices'!$C$3:$D$39,2,FALSE)),0,VLOOKUP(W96,'Sommaire des indices'!$C$3:$D$39,2,FALSE))</f>
        <v>0</v>
      </c>
      <c r="Y96" s="84"/>
      <c r="Z96" s="94">
        <f t="shared" si="34"/>
        <v>0</v>
      </c>
      <c r="AD96" s="78" t="str">
        <f t="shared" ref="AD96:AD127" si="38">B5</f>
        <v>Fonds Fictif numéro 4</v>
      </c>
      <c r="AE96" s="83">
        <f>J44</f>
        <v>0</v>
      </c>
      <c r="AF96" s="112">
        <f t="shared" ref="AF96:AF127" si="39">E5</f>
        <v>2.6876513317191285E-2</v>
      </c>
      <c r="AG96" s="112">
        <f t="shared" si="35"/>
        <v>0</v>
      </c>
    </row>
    <row r="97" spans="9:33" x14ac:dyDescent="0.25">
      <c r="I97" s="70"/>
      <c r="J97" s="93">
        <f>IF(ISNA(VLOOKUP(I97,'Sommaire des indices'!$C$3:$D$39,2,FALSE)),0,VLOOKUP(I97,'Sommaire des indices'!$C$3:$D$39,2,FALSE))</f>
        <v>0</v>
      </c>
      <c r="K97" s="125"/>
      <c r="L97" s="74">
        <f t="shared" si="36"/>
        <v>0</v>
      </c>
      <c r="P97" s="70"/>
      <c r="Q97" s="109">
        <f>IF(ISNA(VLOOKUP(P97,'Sommaire des indices'!$C$3:$D$39,2,FALSE)),0,VLOOKUP(P97,'Sommaire des indices'!$C$3:$D$39,2,FALSE))</f>
        <v>0</v>
      </c>
      <c r="R97" s="84"/>
      <c r="S97" s="94">
        <f t="shared" si="37"/>
        <v>0</v>
      </c>
      <c r="W97" s="70"/>
      <c r="X97" s="109">
        <f>IF(ISNA(VLOOKUP(W97,'Sommaire des indices'!$C$3:$D$39,2,FALSE)),0,VLOOKUP(W97,'Sommaire des indices'!$C$3:$D$39,2,FALSE))</f>
        <v>0</v>
      </c>
      <c r="Y97" s="84"/>
      <c r="Z97" s="94">
        <f t="shared" si="34"/>
        <v>0</v>
      </c>
      <c r="AD97" s="78" t="str">
        <f t="shared" si="38"/>
        <v>Fonds Fictif numéro 5</v>
      </c>
      <c r="AE97" s="83">
        <f>J55</f>
        <v>0</v>
      </c>
      <c r="AF97" s="112">
        <f t="shared" si="39"/>
        <v>2.6997578692493945E-2</v>
      </c>
      <c r="AG97" s="112">
        <f t="shared" si="35"/>
        <v>0</v>
      </c>
    </row>
    <row r="98" spans="9:33" ht="15.75" thickBot="1" x14ac:dyDescent="0.3">
      <c r="I98" s="99"/>
      <c r="J98" s="116">
        <f>IF(ISNA(VLOOKUP(I98,'Sommaire des indices'!$C$3:$D$39,2,FALSE)),0,VLOOKUP(I98,'Sommaire des indices'!$C$3:$D$39,2,FALSE))</f>
        <v>0</v>
      </c>
      <c r="K98" s="126"/>
      <c r="L98" s="105">
        <f t="shared" si="36"/>
        <v>0</v>
      </c>
      <c r="P98" s="99"/>
      <c r="Q98" s="117">
        <f>IF(ISNA(VLOOKUP(P98,'Sommaire des indices'!$C$3:$D$39,2,FALSE)),0,VLOOKUP(P98,'Sommaire des indices'!$C$3:$D$39,2,FALSE))</f>
        <v>0</v>
      </c>
      <c r="R98" s="127"/>
      <c r="S98" s="71">
        <f t="shared" si="37"/>
        <v>0</v>
      </c>
      <c r="W98" s="99"/>
      <c r="X98" s="117">
        <f>IF(ISNA(VLOOKUP(W98,'Sommaire des indices'!$C$3:$D$39,2,FALSE)),0,VLOOKUP(W98,'Sommaire des indices'!$C$3:$D$39,2,FALSE))</f>
        <v>0</v>
      </c>
      <c r="Y98" s="100"/>
      <c r="Z98" s="71">
        <f t="shared" si="34"/>
        <v>0</v>
      </c>
      <c r="AD98" s="78" t="str">
        <f t="shared" si="38"/>
        <v>Fonds Fictif numéro 6</v>
      </c>
      <c r="AE98" s="86">
        <f>J66</f>
        <v>0</v>
      </c>
      <c r="AF98" s="112">
        <f t="shared" si="39"/>
        <v>2.7118644067796609E-2</v>
      </c>
      <c r="AG98" s="112">
        <f t="shared" si="35"/>
        <v>0</v>
      </c>
    </row>
    <row r="99" spans="9:33" ht="15.75" thickBot="1" x14ac:dyDescent="0.3">
      <c r="I99" s="90" t="s">
        <v>105</v>
      </c>
      <c r="J99" s="102">
        <f>SUM(L93:L98)</f>
        <v>0</v>
      </c>
      <c r="K99" s="106">
        <f>SUM(K93:K98)</f>
        <v>0</v>
      </c>
      <c r="L99" s="92"/>
      <c r="P99" s="90" t="s">
        <v>105</v>
      </c>
      <c r="Q99" s="102">
        <f>SUM(S93:S98)</f>
        <v>0</v>
      </c>
      <c r="R99" s="91">
        <f>SUM(R93:R98)</f>
        <v>0</v>
      </c>
      <c r="S99" s="104"/>
      <c r="W99" s="90" t="s">
        <v>105</v>
      </c>
      <c r="X99" s="104">
        <f>SUM(Z93:Z98)</f>
        <v>0</v>
      </c>
      <c r="Y99" s="91">
        <f>SUM(Y93:Y98)</f>
        <v>0</v>
      </c>
      <c r="Z99" s="104"/>
      <c r="AD99" s="78" t="str">
        <f t="shared" si="38"/>
        <v>Fonds Fictif numéro 7</v>
      </c>
      <c r="AE99" s="86">
        <f>J77</f>
        <v>0</v>
      </c>
      <c r="AF99" s="112">
        <f t="shared" si="39"/>
        <v>2.7239709443099273E-2</v>
      </c>
      <c r="AG99" s="112">
        <f t="shared" si="35"/>
        <v>0</v>
      </c>
    </row>
    <row r="100" spans="9:33" x14ac:dyDescent="0.25">
      <c r="AD100" s="78" t="str">
        <f t="shared" si="38"/>
        <v>Fonds Fictif numéro 8</v>
      </c>
      <c r="AE100" s="86">
        <f>J88</f>
        <v>0</v>
      </c>
      <c r="AF100" s="112">
        <f t="shared" si="39"/>
        <v>2.7360774818401937E-2</v>
      </c>
      <c r="AG100" s="112">
        <f t="shared" si="35"/>
        <v>0</v>
      </c>
    </row>
    <row r="101" spans="9:33" x14ac:dyDescent="0.25">
      <c r="AD101" s="78" t="str">
        <f t="shared" si="38"/>
        <v>Fonds Fictif numéro 9</v>
      </c>
      <c r="AE101" s="86">
        <f>J99</f>
        <v>0</v>
      </c>
      <c r="AF101" s="112">
        <f t="shared" si="39"/>
        <v>2.7481840193704601E-2</v>
      </c>
      <c r="AG101" s="112">
        <f t="shared" si="35"/>
        <v>0</v>
      </c>
    </row>
    <row r="102" spans="9:33" x14ac:dyDescent="0.25">
      <c r="AD102" s="78" t="str">
        <f t="shared" si="38"/>
        <v>Fonds Fictif numéro 10</v>
      </c>
      <c r="AE102" s="86">
        <f>Q11</f>
        <v>0</v>
      </c>
      <c r="AF102" s="112">
        <f t="shared" si="39"/>
        <v>2.7602905569007262E-2</v>
      </c>
      <c r="AG102" s="112">
        <f t="shared" si="35"/>
        <v>0</v>
      </c>
    </row>
    <row r="103" spans="9:33" x14ac:dyDescent="0.25">
      <c r="AD103" s="78" t="str">
        <f t="shared" si="38"/>
        <v>Fonds Fictif numéro 11</v>
      </c>
      <c r="AE103" s="122">
        <f>Q22</f>
        <v>0</v>
      </c>
      <c r="AF103" s="112">
        <f t="shared" si="39"/>
        <v>2.7723970944309929E-2</v>
      </c>
      <c r="AG103" s="112">
        <f t="shared" si="35"/>
        <v>0</v>
      </c>
    </row>
    <row r="104" spans="9:33" x14ac:dyDescent="0.25">
      <c r="AD104" s="78" t="str">
        <f t="shared" si="38"/>
        <v>Fonds Fictif numéro 12</v>
      </c>
      <c r="AE104" s="122">
        <f>Q33</f>
        <v>0</v>
      </c>
      <c r="AF104" s="112">
        <f t="shared" si="39"/>
        <v>2.784503631961259E-2</v>
      </c>
      <c r="AG104" s="112">
        <f t="shared" si="35"/>
        <v>0</v>
      </c>
    </row>
    <row r="105" spans="9:33" x14ac:dyDescent="0.25">
      <c r="AD105" s="78" t="str">
        <f t="shared" si="38"/>
        <v>Fonds Fictif numéro 13</v>
      </c>
      <c r="AE105" s="122">
        <f>Q44</f>
        <v>0</v>
      </c>
      <c r="AF105" s="112">
        <f t="shared" si="39"/>
        <v>2.7966101694915254E-2</v>
      </c>
      <c r="AG105" s="112">
        <f t="shared" si="35"/>
        <v>0</v>
      </c>
    </row>
    <row r="106" spans="9:33" x14ac:dyDescent="0.25">
      <c r="AD106" s="78" t="str">
        <f t="shared" si="38"/>
        <v>Fonds Fictif numéro 14</v>
      </c>
      <c r="AE106" s="122">
        <f>Q55</f>
        <v>0</v>
      </c>
      <c r="AF106" s="112">
        <f t="shared" si="39"/>
        <v>2.8087167070217918E-2</v>
      </c>
      <c r="AG106" s="112">
        <f t="shared" si="35"/>
        <v>0</v>
      </c>
    </row>
    <row r="107" spans="9:33" x14ac:dyDescent="0.25">
      <c r="AD107" s="78" t="str">
        <f t="shared" si="38"/>
        <v>Fonds Fictif numéro 15</v>
      </c>
      <c r="AE107" s="122">
        <f>Q66</f>
        <v>0</v>
      </c>
      <c r="AF107" s="112">
        <f t="shared" si="39"/>
        <v>2.8208232445520579E-2</v>
      </c>
      <c r="AG107" s="112">
        <f t="shared" si="35"/>
        <v>0</v>
      </c>
    </row>
    <row r="108" spans="9:33" x14ac:dyDescent="0.25">
      <c r="AD108" s="78" t="str">
        <f t="shared" si="38"/>
        <v>Fonds Fictif numéro 16</v>
      </c>
      <c r="AE108" s="122">
        <f>Q77</f>
        <v>0</v>
      </c>
      <c r="AF108" s="112">
        <f t="shared" si="39"/>
        <v>2.8329297820823246E-2</v>
      </c>
      <c r="AG108" s="112">
        <f t="shared" si="35"/>
        <v>0</v>
      </c>
    </row>
    <row r="109" spans="9:33" x14ac:dyDescent="0.25">
      <c r="AD109" s="78" t="str">
        <f t="shared" si="38"/>
        <v>Fonds Fictif numéro 17</v>
      </c>
      <c r="AE109" s="122">
        <f>Q88</f>
        <v>0</v>
      </c>
      <c r="AF109" s="112">
        <f t="shared" si="39"/>
        <v>2.8450363196125907E-2</v>
      </c>
      <c r="AG109" s="112">
        <f t="shared" si="35"/>
        <v>0</v>
      </c>
    </row>
    <row r="110" spans="9:33" x14ac:dyDescent="0.25">
      <c r="AD110" s="78" t="str">
        <f t="shared" si="38"/>
        <v>Fonds Fictif numéro 18</v>
      </c>
      <c r="AE110" s="122">
        <f>Q99</f>
        <v>0</v>
      </c>
      <c r="AF110" s="112">
        <f t="shared" si="39"/>
        <v>2.8571428571428571E-2</v>
      </c>
      <c r="AG110" s="112">
        <f t="shared" si="35"/>
        <v>0</v>
      </c>
    </row>
    <row r="111" spans="9:33" x14ac:dyDescent="0.25">
      <c r="AD111" s="78" t="str">
        <f t="shared" si="38"/>
        <v>Fonds Fictif numéro 19</v>
      </c>
      <c r="AE111" s="122">
        <f>X11</f>
        <v>0</v>
      </c>
      <c r="AF111" s="112">
        <f t="shared" si="39"/>
        <v>2.8692493946731235E-2</v>
      </c>
      <c r="AG111" s="112">
        <f t="shared" si="35"/>
        <v>0</v>
      </c>
    </row>
    <row r="112" spans="9:33" x14ac:dyDescent="0.25">
      <c r="AD112" s="78" t="str">
        <f t="shared" si="38"/>
        <v>Fonds Fictif numéro 20</v>
      </c>
      <c r="AE112" s="122">
        <f>X22</f>
        <v>0</v>
      </c>
      <c r="AF112" s="112">
        <f t="shared" si="39"/>
        <v>2.8813559322033899E-2</v>
      </c>
      <c r="AG112" s="112">
        <f t="shared" si="35"/>
        <v>0</v>
      </c>
    </row>
    <row r="113" spans="30:33" x14ac:dyDescent="0.25">
      <c r="AD113" s="78" t="str">
        <f t="shared" si="38"/>
        <v>Fonds Fictif numéro 21</v>
      </c>
      <c r="AE113" s="122">
        <f>X33</f>
        <v>0</v>
      </c>
      <c r="AF113" s="112">
        <f t="shared" si="39"/>
        <v>2.8934624697336563E-2</v>
      </c>
      <c r="AG113" s="112">
        <f t="shared" si="35"/>
        <v>0</v>
      </c>
    </row>
    <row r="114" spans="30:33" x14ac:dyDescent="0.25">
      <c r="AD114" s="78" t="str">
        <f t="shared" si="38"/>
        <v>Fonds Fictif numéro 22</v>
      </c>
      <c r="AE114" s="122">
        <f>X44</f>
        <v>0</v>
      </c>
      <c r="AF114" s="112">
        <f t="shared" si="39"/>
        <v>2.9055690072639223E-2</v>
      </c>
      <c r="AG114" s="112">
        <f t="shared" si="35"/>
        <v>0</v>
      </c>
    </row>
    <row r="115" spans="30:33" x14ac:dyDescent="0.25">
      <c r="AD115" s="78" t="str">
        <f t="shared" si="38"/>
        <v>Fonds Fictif numéro 23</v>
      </c>
      <c r="AE115" s="122">
        <f>X55</f>
        <v>0</v>
      </c>
      <c r="AF115" s="112">
        <f>E24</f>
        <v>2.9176755447941891E-2</v>
      </c>
      <c r="AG115" s="112">
        <f t="shared" si="35"/>
        <v>0</v>
      </c>
    </row>
    <row r="116" spans="30:33" x14ac:dyDescent="0.25">
      <c r="AD116" s="78" t="str">
        <f t="shared" si="38"/>
        <v>Fonds Fictif numéro 24</v>
      </c>
      <c r="AE116" s="122">
        <f>X66</f>
        <v>0</v>
      </c>
      <c r="AF116" s="112">
        <f t="shared" si="39"/>
        <v>2.9297820823244551E-2</v>
      </c>
      <c r="AG116" s="112">
        <f t="shared" si="35"/>
        <v>0</v>
      </c>
    </row>
    <row r="117" spans="30:33" x14ac:dyDescent="0.25">
      <c r="AD117" s="78" t="str">
        <f t="shared" si="38"/>
        <v>Fonds Fictif numéro 25</v>
      </c>
      <c r="AE117" s="122">
        <f>X77</f>
        <v>0</v>
      </c>
      <c r="AF117" s="112">
        <f t="shared" si="39"/>
        <v>2.9418886198547215E-2</v>
      </c>
      <c r="AG117" s="112">
        <f t="shared" si="35"/>
        <v>0</v>
      </c>
    </row>
    <row r="118" spans="30:33" x14ac:dyDescent="0.25">
      <c r="AD118" s="78" t="str">
        <f t="shared" si="38"/>
        <v>Fonds Fictif numéro 26</v>
      </c>
      <c r="AE118" s="122">
        <f>X88</f>
        <v>0</v>
      </c>
      <c r="AF118" s="112">
        <f t="shared" si="39"/>
        <v>2.9539951573849879E-2</v>
      </c>
      <c r="AG118" s="112">
        <f t="shared" si="35"/>
        <v>0</v>
      </c>
    </row>
    <row r="119" spans="30:33" x14ac:dyDescent="0.25">
      <c r="AD119" s="78" t="str">
        <f t="shared" si="38"/>
        <v>Fonds Fictif numéro 27</v>
      </c>
      <c r="AE119" s="122">
        <f>X99</f>
        <v>0</v>
      </c>
      <c r="AF119" s="112">
        <f t="shared" si="39"/>
        <v>2.966101694915254E-2</v>
      </c>
      <c r="AG119" s="112">
        <f t="shared" si="35"/>
        <v>0</v>
      </c>
    </row>
    <row r="120" spans="30:33" x14ac:dyDescent="0.25">
      <c r="AD120" s="78" t="str">
        <f t="shared" si="38"/>
        <v>Fonds Fictif numéro 28</v>
      </c>
      <c r="AE120" s="122">
        <f>AE11</f>
        <v>0</v>
      </c>
      <c r="AF120" s="112">
        <f t="shared" si="39"/>
        <v>2.9782082324455207E-2</v>
      </c>
      <c r="AG120" s="112">
        <f t="shared" si="35"/>
        <v>0</v>
      </c>
    </row>
    <row r="121" spans="30:33" x14ac:dyDescent="0.25">
      <c r="AD121" s="78" t="str">
        <f t="shared" si="38"/>
        <v>Fonds Fictif numéro 29</v>
      </c>
      <c r="AE121" s="122">
        <f>AE22</f>
        <v>0</v>
      </c>
      <c r="AF121" s="112">
        <f t="shared" si="39"/>
        <v>2.9903147699757868E-2</v>
      </c>
      <c r="AG121" s="112">
        <f t="shared" si="35"/>
        <v>0</v>
      </c>
    </row>
    <row r="122" spans="30:33" x14ac:dyDescent="0.25">
      <c r="AD122" s="78" t="str">
        <f t="shared" si="38"/>
        <v>Fonds Fictif numéro 30</v>
      </c>
      <c r="AE122" s="122">
        <f>AE33</f>
        <v>0</v>
      </c>
      <c r="AF122" s="112">
        <f t="shared" si="39"/>
        <v>3.0024213075060535E-2</v>
      </c>
      <c r="AG122" s="112">
        <f t="shared" si="35"/>
        <v>0</v>
      </c>
    </row>
    <row r="123" spans="30:33" x14ac:dyDescent="0.25">
      <c r="AD123" s="78" t="str">
        <f t="shared" si="38"/>
        <v>Fonds Fictif numéro 31</v>
      </c>
      <c r="AE123" s="122">
        <f>AE44</f>
        <v>0</v>
      </c>
      <c r="AF123" s="112">
        <f t="shared" si="39"/>
        <v>3.0145278450363196E-2</v>
      </c>
      <c r="AG123" s="112">
        <f t="shared" si="35"/>
        <v>0</v>
      </c>
    </row>
    <row r="124" spans="30:33" x14ac:dyDescent="0.25">
      <c r="AD124" s="78" t="str">
        <f t="shared" si="38"/>
        <v>Fonds Fictif numéro 32</v>
      </c>
      <c r="AE124" s="122">
        <f>AE55</f>
        <v>0</v>
      </c>
      <c r="AF124" s="112">
        <f t="shared" si="39"/>
        <v>3.0266343825665856E-2</v>
      </c>
      <c r="AG124" s="112">
        <f t="shared" si="35"/>
        <v>0</v>
      </c>
    </row>
    <row r="125" spans="30:33" x14ac:dyDescent="0.25">
      <c r="AD125" s="78" t="str">
        <f t="shared" si="38"/>
        <v>Fonds Fictif numéro 33</v>
      </c>
      <c r="AE125" s="122">
        <f>AE66</f>
        <v>0</v>
      </c>
      <c r="AF125" s="112">
        <f t="shared" si="39"/>
        <v>3.0387409200968524E-2</v>
      </c>
      <c r="AG125" s="112">
        <f t="shared" si="35"/>
        <v>0</v>
      </c>
    </row>
    <row r="126" spans="30:33" x14ac:dyDescent="0.25">
      <c r="AD126" s="78" t="str">
        <f t="shared" si="38"/>
        <v>Fonds Fictif numéro 34</v>
      </c>
      <c r="AE126" s="122">
        <f>AE77</f>
        <v>0</v>
      </c>
      <c r="AF126" s="112">
        <f t="shared" si="39"/>
        <v>3.0508474576271184E-2</v>
      </c>
      <c r="AG126" s="112">
        <f t="shared" si="35"/>
        <v>0</v>
      </c>
    </row>
    <row r="127" spans="30:33" ht="15.75" thickBot="1" x14ac:dyDescent="0.3">
      <c r="AD127" s="140" t="str">
        <f t="shared" si="38"/>
        <v>Fonds Fictif numéro 35</v>
      </c>
      <c r="AE127" s="122">
        <f>AE88</f>
        <v>0</v>
      </c>
      <c r="AF127" s="112">
        <f t="shared" si="39"/>
        <v>3.0629539951573852E-2</v>
      </c>
      <c r="AG127" s="112">
        <f t="shared" si="35"/>
        <v>0</v>
      </c>
    </row>
    <row r="128" spans="30:33" ht="15.75" thickBot="1" x14ac:dyDescent="0.3">
      <c r="AD128" s="72" t="s">
        <v>105</v>
      </c>
      <c r="AE128" s="95">
        <f ca="1">SUM(AG93:AG127)</f>
        <v>1.5081717181682412E-3</v>
      </c>
      <c r="AF128" s="95">
        <f>SUM(AF93:AF127)</f>
        <v>0.99999999999999989</v>
      </c>
      <c r="AG128" s="12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'Sommaire des indices'!C3:C39</xm:f>
          </x14:formula1>
          <xm:sqref>I5:I10 AD82:AD87 AD71:AD76 AD60:AD65 AD49:AD54 AD38:AD43 AD27:AD32 AD16:AD21 AD5:AD10 W93:W98 W82:W87 W71:W76 I93:I98 I16:I21 I27:I32 P5:P10 P16:P21 W5:W10 W16:W21 W27:W32 W38:W43 W49:W54 W60:W65 I38:I43 I49:I54 I60:I65 I71:I76 I82:I87 P27:P32 P38:P43 P49:P54 P60:P65 P71:P76 P82:P87 P93:P98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4"/>
  <sheetViews>
    <sheetView workbookViewId="0">
      <selection activeCell="L23" sqref="L23"/>
    </sheetView>
  </sheetViews>
  <sheetFormatPr baseColWidth="10" defaultRowHeight="15" x14ac:dyDescent="0.25"/>
  <cols>
    <col min="3" max="6" width="11.42578125" style="49"/>
  </cols>
  <sheetData>
    <row r="1" spans="1:3" ht="18" thickBot="1" x14ac:dyDescent="0.3">
      <c r="A1" s="47" t="s">
        <v>9</v>
      </c>
      <c r="B1" s="48" t="s">
        <v>34</v>
      </c>
      <c r="C1" s="49" t="s">
        <v>35</v>
      </c>
    </row>
    <row r="2" spans="1:3" ht="15.75" thickBot="1" x14ac:dyDescent="0.3">
      <c r="A2" s="50">
        <v>40639</v>
      </c>
      <c r="B2" s="51" t="s">
        <v>36</v>
      </c>
      <c r="C2" s="49">
        <v>0.97</v>
      </c>
    </row>
    <row r="3" spans="1:3" ht="15.75" thickBot="1" x14ac:dyDescent="0.3">
      <c r="A3" s="50">
        <v>40646</v>
      </c>
      <c r="B3" s="51" t="s">
        <v>37</v>
      </c>
      <c r="C3" s="49">
        <v>0.95</v>
      </c>
    </row>
    <row r="4" spans="1:3" ht="15.75" thickBot="1" x14ac:dyDescent="0.3">
      <c r="A4" s="50">
        <v>40653</v>
      </c>
      <c r="B4" s="51" t="s">
        <v>36</v>
      </c>
      <c r="C4" s="49">
        <v>0.97</v>
      </c>
    </row>
    <row r="5" spans="1:3" ht="15.75" thickBot="1" x14ac:dyDescent="0.3">
      <c r="A5" s="50">
        <v>40660</v>
      </c>
      <c r="B5" s="51" t="s">
        <v>36</v>
      </c>
      <c r="C5" s="49">
        <v>0.97</v>
      </c>
    </row>
    <row r="6" spans="1:3" ht="15.75" thickBot="1" x14ac:dyDescent="0.3">
      <c r="A6" s="50">
        <v>40667</v>
      </c>
      <c r="B6" s="51" t="s">
        <v>38</v>
      </c>
      <c r="C6" s="49">
        <v>0.96</v>
      </c>
    </row>
    <row r="7" spans="1:3" ht="15.75" thickBot="1" x14ac:dyDescent="0.3">
      <c r="A7" s="50">
        <v>40674</v>
      </c>
      <c r="B7" s="51" t="s">
        <v>39</v>
      </c>
      <c r="C7" s="49">
        <v>0.98</v>
      </c>
    </row>
    <row r="8" spans="1:3" ht="15.75" thickBot="1" x14ac:dyDescent="0.3">
      <c r="A8" s="50">
        <v>40681</v>
      </c>
      <c r="B8" s="51" t="s">
        <v>38</v>
      </c>
      <c r="C8" s="49">
        <v>0.96</v>
      </c>
    </row>
    <row r="9" spans="1:3" ht="15.75" thickBot="1" x14ac:dyDescent="0.3">
      <c r="A9" s="50">
        <v>40688</v>
      </c>
      <c r="B9" s="51" t="s">
        <v>37</v>
      </c>
      <c r="C9" s="49">
        <v>0.95</v>
      </c>
    </row>
    <row r="10" spans="1:3" ht="15.75" thickBot="1" x14ac:dyDescent="0.3">
      <c r="A10" s="50">
        <v>40695</v>
      </c>
      <c r="B10" s="51" t="s">
        <v>37</v>
      </c>
      <c r="C10" s="49">
        <v>0.95</v>
      </c>
    </row>
    <row r="11" spans="1:3" ht="15.75" thickBot="1" x14ac:dyDescent="0.3">
      <c r="A11" s="50">
        <v>40702</v>
      </c>
      <c r="B11" s="51" t="s">
        <v>40</v>
      </c>
      <c r="C11" s="49">
        <v>0.94</v>
      </c>
    </row>
    <row r="12" spans="1:3" ht="15.75" thickBot="1" x14ac:dyDescent="0.3">
      <c r="A12" s="50">
        <v>40709</v>
      </c>
      <c r="B12" s="51" t="s">
        <v>40</v>
      </c>
      <c r="C12" s="49">
        <v>0.94</v>
      </c>
    </row>
    <row r="13" spans="1:3" ht="15.75" thickBot="1" x14ac:dyDescent="0.3">
      <c r="A13" s="50">
        <v>40716</v>
      </c>
      <c r="B13" s="51" t="s">
        <v>41</v>
      </c>
      <c r="C13" s="49">
        <v>0.88</v>
      </c>
    </row>
    <row r="14" spans="1:3" ht="15.75" thickBot="1" x14ac:dyDescent="0.3">
      <c r="A14" s="50">
        <v>40723</v>
      </c>
      <c r="B14" s="51" t="s">
        <v>42</v>
      </c>
      <c r="C14" s="49">
        <v>0.93</v>
      </c>
    </row>
    <row r="15" spans="1:3" ht="15.75" thickBot="1" x14ac:dyDescent="0.3">
      <c r="A15" s="50">
        <v>40730</v>
      </c>
      <c r="B15" s="51" t="s">
        <v>42</v>
      </c>
      <c r="C15" s="49">
        <v>0.93</v>
      </c>
    </row>
    <row r="16" spans="1:3" ht="15.75" thickBot="1" x14ac:dyDescent="0.3">
      <c r="A16" s="50">
        <v>40737</v>
      </c>
      <c r="B16" s="51" t="s">
        <v>43</v>
      </c>
      <c r="C16" s="49">
        <v>0.92</v>
      </c>
    </row>
    <row r="17" spans="1:11" ht="15.75" thickBot="1" x14ac:dyDescent="0.3">
      <c r="A17" s="50">
        <v>40744</v>
      </c>
      <c r="B17" s="51" t="s">
        <v>43</v>
      </c>
      <c r="C17" s="49">
        <v>0.92</v>
      </c>
      <c r="H17" s="22" t="s">
        <v>44</v>
      </c>
      <c r="I17" s="23"/>
      <c r="J17" s="23"/>
      <c r="K17" s="52">
        <f>((SUM(C2:C53))/52)/100</f>
        <v>8.9673076923076894E-3</v>
      </c>
    </row>
    <row r="18" spans="1:11" ht="15.75" thickBot="1" x14ac:dyDescent="0.3">
      <c r="A18" s="50">
        <v>40751</v>
      </c>
      <c r="B18" s="51" t="s">
        <v>43</v>
      </c>
      <c r="C18" s="49">
        <v>0.92</v>
      </c>
    </row>
    <row r="19" spans="1:11" ht="15.75" thickBot="1" x14ac:dyDescent="0.3">
      <c r="A19" s="50">
        <v>40758</v>
      </c>
      <c r="B19" s="51" t="s">
        <v>45</v>
      </c>
      <c r="C19" s="49">
        <v>0.91</v>
      </c>
      <c r="H19" t="s">
        <v>46</v>
      </c>
    </row>
    <row r="20" spans="1:11" ht="15.75" thickBot="1" x14ac:dyDescent="0.3">
      <c r="A20" s="50">
        <v>40765</v>
      </c>
      <c r="B20" s="51" t="s">
        <v>47</v>
      </c>
      <c r="C20" s="49">
        <v>0.79</v>
      </c>
      <c r="H20" s="53" t="s">
        <v>48</v>
      </c>
    </row>
    <row r="21" spans="1:11" ht="15.75" thickBot="1" x14ac:dyDescent="0.3">
      <c r="A21" s="50">
        <v>40772</v>
      </c>
      <c r="B21" s="51" t="s">
        <v>49</v>
      </c>
      <c r="C21" s="49">
        <v>0.85</v>
      </c>
    </row>
    <row r="22" spans="1:11" ht="15.75" thickBot="1" x14ac:dyDescent="0.3">
      <c r="A22" s="50">
        <v>40779</v>
      </c>
      <c r="B22" s="51" t="s">
        <v>50</v>
      </c>
      <c r="C22" s="49">
        <v>0.89</v>
      </c>
    </row>
    <row r="23" spans="1:11" ht="15.75" thickBot="1" x14ac:dyDescent="0.3">
      <c r="A23" s="50">
        <v>40786</v>
      </c>
      <c r="B23" s="51" t="s">
        <v>42</v>
      </c>
      <c r="C23" s="49">
        <v>0.93</v>
      </c>
    </row>
    <row r="24" spans="1:11" ht="15.75" thickBot="1" x14ac:dyDescent="0.3">
      <c r="A24" s="50">
        <v>40793</v>
      </c>
      <c r="B24" s="51" t="s">
        <v>43</v>
      </c>
      <c r="C24" s="49">
        <v>0.92</v>
      </c>
    </row>
    <row r="25" spans="1:11" ht="15.75" thickBot="1" x14ac:dyDescent="0.3">
      <c r="A25" s="50">
        <v>40800</v>
      </c>
      <c r="B25" s="51" t="s">
        <v>41</v>
      </c>
      <c r="C25" s="49">
        <v>0.88</v>
      </c>
    </row>
    <row r="26" spans="1:11" ht="15.75" thickBot="1" x14ac:dyDescent="0.3">
      <c r="A26" s="50">
        <v>40807</v>
      </c>
      <c r="B26" s="51" t="s">
        <v>51</v>
      </c>
      <c r="C26" s="49">
        <v>0.86</v>
      </c>
    </row>
    <row r="27" spans="1:11" ht="15.75" thickBot="1" x14ac:dyDescent="0.3">
      <c r="A27" s="50">
        <v>40814</v>
      </c>
      <c r="B27" s="51" t="s">
        <v>52</v>
      </c>
      <c r="C27" s="49">
        <v>0.83</v>
      </c>
    </row>
    <row r="28" spans="1:11" ht="15.75" thickBot="1" x14ac:dyDescent="0.3">
      <c r="A28" s="50">
        <v>40821</v>
      </c>
      <c r="B28" s="51" t="s">
        <v>53</v>
      </c>
      <c r="C28" s="49">
        <v>0.81</v>
      </c>
    </row>
    <row r="29" spans="1:11" ht="15.75" thickBot="1" x14ac:dyDescent="0.3">
      <c r="A29" s="50">
        <v>40828</v>
      </c>
      <c r="B29" s="51" t="s">
        <v>54</v>
      </c>
      <c r="C29" s="49">
        <v>0.87</v>
      </c>
    </row>
    <row r="30" spans="1:11" ht="15.75" thickBot="1" x14ac:dyDescent="0.3">
      <c r="A30" s="50">
        <v>40835</v>
      </c>
      <c r="B30" s="51" t="s">
        <v>41</v>
      </c>
      <c r="C30" s="49">
        <v>0.88</v>
      </c>
    </row>
    <row r="31" spans="1:11" ht="15.75" thickBot="1" x14ac:dyDescent="0.3">
      <c r="A31" s="50">
        <v>40842</v>
      </c>
      <c r="B31" s="51" t="s">
        <v>50</v>
      </c>
      <c r="C31" s="49">
        <v>0.89</v>
      </c>
    </row>
    <row r="32" spans="1:11" ht="15.75" thickBot="1" x14ac:dyDescent="0.3">
      <c r="A32" s="50">
        <v>40849</v>
      </c>
      <c r="B32" s="51" t="s">
        <v>50</v>
      </c>
      <c r="C32" s="49">
        <v>0.89</v>
      </c>
    </row>
    <row r="33" spans="1:3" ht="15.75" thickBot="1" x14ac:dyDescent="0.3">
      <c r="A33" s="50">
        <v>40856</v>
      </c>
      <c r="B33" s="51" t="s">
        <v>50</v>
      </c>
      <c r="C33" s="49">
        <v>0.89</v>
      </c>
    </row>
    <row r="34" spans="1:3" ht="15.75" thickBot="1" x14ac:dyDescent="0.3">
      <c r="A34" s="50">
        <v>40863</v>
      </c>
      <c r="B34" s="51" t="s">
        <v>50</v>
      </c>
      <c r="C34" s="49">
        <v>0.89</v>
      </c>
    </row>
    <row r="35" spans="1:3" ht="15.75" thickBot="1" x14ac:dyDescent="0.3">
      <c r="A35" s="50">
        <v>40870</v>
      </c>
      <c r="B35" s="51" t="s">
        <v>41</v>
      </c>
      <c r="C35" s="49">
        <v>0.88</v>
      </c>
    </row>
    <row r="36" spans="1:3" ht="15.75" thickBot="1" x14ac:dyDescent="0.3">
      <c r="A36" s="50">
        <v>40877</v>
      </c>
      <c r="B36" s="51" t="s">
        <v>51</v>
      </c>
      <c r="C36" s="49">
        <v>0.86</v>
      </c>
    </row>
    <row r="37" spans="1:3" ht="15.75" thickBot="1" x14ac:dyDescent="0.3">
      <c r="A37" s="50">
        <v>40884</v>
      </c>
      <c r="B37" s="51" t="s">
        <v>55</v>
      </c>
      <c r="C37" s="49">
        <v>0.84</v>
      </c>
    </row>
    <row r="38" spans="1:3" ht="15.75" thickBot="1" x14ac:dyDescent="0.3">
      <c r="A38" s="50">
        <v>40891</v>
      </c>
      <c r="B38" s="51" t="s">
        <v>56</v>
      </c>
      <c r="C38" s="49">
        <v>0.82</v>
      </c>
    </row>
    <row r="39" spans="1:3" ht="15.75" thickBot="1" x14ac:dyDescent="0.3">
      <c r="A39" s="50">
        <v>40898</v>
      </c>
      <c r="B39" s="51" t="s">
        <v>52</v>
      </c>
      <c r="C39" s="49">
        <v>0.83</v>
      </c>
    </row>
    <row r="40" spans="1:3" ht="15.75" thickBot="1" x14ac:dyDescent="0.3">
      <c r="A40" s="50">
        <v>40905</v>
      </c>
      <c r="B40" s="51" t="s">
        <v>52</v>
      </c>
      <c r="C40" s="49">
        <v>0.83</v>
      </c>
    </row>
    <row r="41" spans="1:3" ht="15.75" thickBot="1" x14ac:dyDescent="0.3">
      <c r="A41" s="50">
        <v>40912</v>
      </c>
      <c r="B41" s="51" t="s">
        <v>56</v>
      </c>
      <c r="C41" s="49">
        <v>0.82</v>
      </c>
    </row>
    <row r="42" spans="1:3" ht="15.75" thickBot="1" x14ac:dyDescent="0.3">
      <c r="A42" s="50">
        <v>40919</v>
      </c>
      <c r="B42" s="51" t="s">
        <v>47</v>
      </c>
      <c r="C42" s="49">
        <v>0.79</v>
      </c>
    </row>
    <row r="43" spans="1:3" ht="15.75" thickBot="1" x14ac:dyDescent="0.3">
      <c r="A43" s="50">
        <v>40926</v>
      </c>
      <c r="B43" s="51" t="s">
        <v>52</v>
      </c>
      <c r="C43" s="49">
        <v>0.83</v>
      </c>
    </row>
    <row r="44" spans="1:3" ht="15.75" thickBot="1" x14ac:dyDescent="0.3">
      <c r="A44" s="50">
        <v>40933</v>
      </c>
      <c r="B44" s="51" t="s">
        <v>51</v>
      </c>
      <c r="C44" s="49">
        <v>0.86</v>
      </c>
    </row>
    <row r="45" spans="1:3" ht="15.75" thickBot="1" x14ac:dyDescent="0.3">
      <c r="A45" s="50">
        <v>40940</v>
      </c>
      <c r="B45" s="51" t="s">
        <v>50</v>
      </c>
      <c r="C45" s="49">
        <v>0.89</v>
      </c>
    </row>
    <row r="46" spans="1:3" ht="15.75" thickBot="1" x14ac:dyDescent="0.3">
      <c r="A46" s="50">
        <v>40947</v>
      </c>
      <c r="B46" s="51" t="s">
        <v>50</v>
      </c>
      <c r="C46" s="49">
        <v>0.89</v>
      </c>
    </row>
    <row r="47" spans="1:3" ht="15.75" thickBot="1" x14ac:dyDescent="0.3">
      <c r="A47" s="50">
        <v>40954</v>
      </c>
      <c r="B47" s="51" t="s">
        <v>40</v>
      </c>
      <c r="C47" s="49">
        <v>0.94</v>
      </c>
    </row>
    <row r="48" spans="1:3" ht="15.75" thickBot="1" x14ac:dyDescent="0.3">
      <c r="A48" s="50">
        <v>40961</v>
      </c>
      <c r="B48" s="51" t="s">
        <v>40</v>
      </c>
      <c r="C48" s="49">
        <v>0.94</v>
      </c>
    </row>
    <row r="49" spans="1:3" ht="15.75" thickBot="1" x14ac:dyDescent="0.3">
      <c r="A49" s="50">
        <v>40968</v>
      </c>
      <c r="B49" s="51" t="s">
        <v>42</v>
      </c>
      <c r="C49" s="49">
        <v>0.93</v>
      </c>
    </row>
    <row r="50" spans="1:3" ht="15.75" thickBot="1" x14ac:dyDescent="0.3">
      <c r="A50" s="50">
        <v>40975</v>
      </c>
      <c r="B50" s="51" t="s">
        <v>45</v>
      </c>
      <c r="C50" s="49">
        <v>0.91</v>
      </c>
    </row>
    <row r="51" spans="1:3" ht="15.75" thickBot="1" x14ac:dyDescent="0.3">
      <c r="A51" s="50">
        <v>40982</v>
      </c>
      <c r="B51" s="51" t="s">
        <v>42</v>
      </c>
      <c r="C51" s="49">
        <v>0.93</v>
      </c>
    </row>
    <row r="52" spans="1:3" ht="15.75" thickBot="1" x14ac:dyDescent="0.3">
      <c r="A52" s="50">
        <v>40989</v>
      </c>
      <c r="B52" s="51" t="s">
        <v>57</v>
      </c>
      <c r="C52" s="49">
        <v>0.9</v>
      </c>
    </row>
    <row r="53" spans="1:3" ht="15.75" thickBot="1" x14ac:dyDescent="0.3">
      <c r="A53" s="50">
        <v>40996</v>
      </c>
      <c r="B53" s="51" t="s">
        <v>43</v>
      </c>
      <c r="C53" s="49">
        <v>0.92</v>
      </c>
    </row>
    <row r="54" spans="1:3" ht="15.75" thickBot="1" x14ac:dyDescent="0.3">
      <c r="A54" s="50">
        <v>41003</v>
      </c>
      <c r="B54" s="51" t="s">
        <v>40</v>
      </c>
    </row>
  </sheetData>
  <hyperlinks>
    <hyperlink ref="H20" r:id="rId1"/>
  </hyperlinks>
  <pageMargins left="0.7" right="0.7" top="0.75" bottom="0.75" header="0.3" footer="0.3"/>
  <pageSetup orientation="portrait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K29" sqref="K29:M33"/>
    </sheetView>
  </sheetViews>
  <sheetFormatPr baseColWidth="10" defaultRowHeight="15" x14ac:dyDescent="0.25"/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46">
        <v>14.77</v>
      </c>
      <c r="C2" s="46">
        <v>14.77</v>
      </c>
      <c r="D2" s="46">
        <v>14.74</v>
      </c>
      <c r="E2" s="46">
        <v>14.76</v>
      </c>
      <c r="F2" s="33">
        <v>6800</v>
      </c>
      <c r="G2" s="46">
        <v>14.71</v>
      </c>
    </row>
    <row r="3" spans="1:7" x14ac:dyDescent="0.25">
      <c r="A3" s="34">
        <v>40987</v>
      </c>
      <c r="B3" s="46">
        <v>14.77</v>
      </c>
      <c r="C3" s="46">
        <v>14.79</v>
      </c>
      <c r="D3" s="46">
        <v>14.75</v>
      </c>
      <c r="E3" s="46">
        <v>14.75</v>
      </c>
      <c r="F3" s="33">
        <v>6800</v>
      </c>
      <c r="G3" s="46">
        <v>14.65</v>
      </c>
    </row>
    <row r="4" spans="1:7" x14ac:dyDescent="0.25">
      <c r="A4" s="34">
        <v>40980</v>
      </c>
      <c r="B4" s="46">
        <v>14.82</v>
      </c>
      <c r="C4" s="46">
        <v>14.83</v>
      </c>
      <c r="D4" s="46">
        <v>14.75</v>
      </c>
      <c r="E4" s="46">
        <v>14.78</v>
      </c>
      <c r="F4" s="33">
        <v>17500</v>
      </c>
      <c r="G4" s="46">
        <v>14.68</v>
      </c>
    </row>
    <row r="5" spans="1:7" x14ac:dyDescent="0.25">
      <c r="A5" s="34">
        <v>40973</v>
      </c>
      <c r="B5" s="46">
        <v>14.85</v>
      </c>
      <c r="C5" s="46">
        <v>14.85</v>
      </c>
      <c r="D5" s="46">
        <v>14.81</v>
      </c>
      <c r="E5" s="46">
        <v>14.82</v>
      </c>
      <c r="F5" s="33">
        <v>20700</v>
      </c>
      <c r="G5" s="46">
        <v>14.72</v>
      </c>
    </row>
    <row r="6" spans="1:7" x14ac:dyDescent="0.25">
      <c r="A6" s="34">
        <v>40966</v>
      </c>
      <c r="B6" s="46">
        <v>14.87</v>
      </c>
      <c r="C6" s="46">
        <v>14.87</v>
      </c>
      <c r="D6" s="46">
        <v>14.81</v>
      </c>
      <c r="E6" s="46">
        <v>14.82</v>
      </c>
      <c r="F6" s="33">
        <v>19900</v>
      </c>
      <c r="G6" s="46">
        <v>14.72</v>
      </c>
    </row>
    <row r="7" spans="1:7" x14ac:dyDescent="0.25">
      <c r="A7" s="34">
        <v>40960</v>
      </c>
      <c r="B7" s="46">
        <v>14.91</v>
      </c>
      <c r="C7" s="46">
        <v>14.91</v>
      </c>
      <c r="D7" s="46">
        <v>14.83</v>
      </c>
      <c r="E7" s="46">
        <v>14.83</v>
      </c>
      <c r="F7" s="33">
        <v>46400</v>
      </c>
      <c r="G7" s="46">
        <v>14.73</v>
      </c>
    </row>
    <row r="8" spans="1:7" x14ac:dyDescent="0.25">
      <c r="A8" s="34">
        <v>40952</v>
      </c>
      <c r="B8" s="46">
        <v>14.91</v>
      </c>
      <c r="C8" s="46">
        <v>14.93</v>
      </c>
      <c r="D8" s="46">
        <v>14.87</v>
      </c>
      <c r="E8" s="46">
        <v>14.9</v>
      </c>
      <c r="F8" s="33">
        <v>6200</v>
      </c>
      <c r="G8" s="46">
        <v>14.76</v>
      </c>
    </row>
    <row r="9" spans="1:7" x14ac:dyDescent="0.25">
      <c r="A9" s="34">
        <v>40945</v>
      </c>
      <c r="B9" s="46">
        <v>14.93</v>
      </c>
      <c r="C9" s="46">
        <v>14.94</v>
      </c>
      <c r="D9" s="46">
        <v>14.88</v>
      </c>
      <c r="E9" s="46">
        <v>14.9</v>
      </c>
      <c r="F9" s="33">
        <v>26400</v>
      </c>
      <c r="G9" s="46">
        <v>14.76</v>
      </c>
    </row>
    <row r="10" spans="1:7" x14ac:dyDescent="0.25">
      <c r="A10" s="34">
        <v>40938</v>
      </c>
      <c r="B10" s="46">
        <v>14.93</v>
      </c>
      <c r="C10" s="46">
        <v>14.96</v>
      </c>
      <c r="D10" s="46">
        <v>14.9</v>
      </c>
      <c r="E10" s="46">
        <v>14.92</v>
      </c>
      <c r="F10" s="33">
        <v>24800</v>
      </c>
      <c r="G10" s="46">
        <v>14.78</v>
      </c>
    </row>
    <row r="11" spans="1:7" x14ac:dyDescent="0.25">
      <c r="A11" s="34">
        <v>40931</v>
      </c>
      <c r="B11" s="46">
        <v>14.96</v>
      </c>
      <c r="C11" s="46">
        <v>14.96</v>
      </c>
      <c r="D11" s="46">
        <v>14.9</v>
      </c>
      <c r="E11" s="46">
        <v>14.95</v>
      </c>
      <c r="F11" s="33">
        <v>6000</v>
      </c>
      <c r="G11" s="46">
        <v>14.8</v>
      </c>
    </row>
    <row r="12" spans="1:7" x14ac:dyDescent="0.25">
      <c r="A12" s="34">
        <v>40924</v>
      </c>
      <c r="B12" s="46">
        <v>15</v>
      </c>
      <c r="C12" s="46">
        <v>15</v>
      </c>
      <c r="D12" s="46">
        <v>14.95</v>
      </c>
      <c r="E12" s="46">
        <v>14.97</v>
      </c>
      <c r="F12" s="33">
        <v>5500</v>
      </c>
      <c r="G12" s="46">
        <v>14.78</v>
      </c>
    </row>
    <row r="13" spans="1:7" x14ac:dyDescent="0.25">
      <c r="A13" s="34">
        <v>40917</v>
      </c>
      <c r="B13" s="46">
        <v>14.98</v>
      </c>
      <c r="C13" s="46">
        <v>15</v>
      </c>
      <c r="D13" s="46">
        <v>14.96</v>
      </c>
      <c r="E13" s="46">
        <v>14.97</v>
      </c>
      <c r="F13" s="33">
        <v>3900</v>
      </c>
      <c r="G13" s="46">
        <v>14.78</v>
      </c>
    </row>
    <row r="14" spans="1:7" x14ac:dyDescent="0.25">
      <c r="A14" s="34">
        <v>40911</v>
      </c>
      <c r="B14" s="46">
        <v>14.99</v>
      </c>
      <c r="C14" s="46">
        <v>14.99</v>
      </c>
      <c r="D14" s="46">
        <v>14.97</v>
      </c>
      <c r="E14" s="46">
        <v>14.98</v>
      </c>
      <c r="F14" s="33">
        <v>11500</v>
      </c>
      <c r="G14" s="46">
        <v>14.79</v>
      </c>
    </row>
    <row r="15" spans="1:7" x14ac:dyDescent="0.25">
      <c r="A15" s="34">
        <v>40905</v>
      </c>
      <c r="B15" s="46">
        <v>14.94</v>
      </c>
      <c r="C15" s="46">
        <v>14.97</v>
      </c>
      <c r="D15" s="46">
        <v>14.94</v>
      </c>
      <c r="E15" s="46">
        <v>14.97</v>
      </c>
      <c r="F15" s="33">
        <v>1000</v>
      </c>
      <c r="G15" s="46">
        <v>14.78</v>
      </c>
    </row>
    <row r="16" spans="1:7" x14ac:dyDescent="0.25">
      <c r="A16" s="34">
        <v>40896</v>
      </c>
      <c r="B16" s="46">
        <v>15.02</v>
      </c>
      <c r="C16" s="46">
        <v>15.16</v>
      </c>
      <c r="D16" s="46">
        <v>14.97</v>
      </c>
      <c r="E16" s="46">
        <v>15.16</v>
      </c>
      <c r="F16" s="33">
        <v>11900</v>
      </c>
      <c r="G16" s="46">
        <v>14.96</v>
      </c>
    </row>
    <row r="17" spans="1:15" x14ac:dyDescent="0.25">
      <c r="A17" s="34">
        <v>40889</v>
      </c>
      <c r="B17" s="46">
        <v>15.04</v>
      </c>
      <c r="C17" s="46">
        <v>15.07</v>
      </c>
      <c r="D17" s="46">
        <v>14.99</v>
      </c>
      <c r="E17" s="46">
        <v>15.06</v>
      </c>
      <c r="F17" s="33">
        <v>4000</v>
      </c>
      <c r="G17" s="46">
        <v>14.82</v>
      </c>
    </row>
    <row r="18" spans="1:15" x14ac:dyDescent="0.25">
      <c r="A18" s="34">
        <v>40882</v>
      </c>
      <c r="B18" s="46">
        <v>14.96</v>
      </c>
      <c r="C18" s="46">
        <v>15.04</v>
      </c>
      <c r="D18" s="46">
        <v>14.96</v>
      </c>
      <c r="E18" s="46">
        <v>15.01</v>
      </c>
      <c r="F18" s="33">
        <v>57900</v>
      </c>
      <c r="G18" s="46">
        <v>14.77</v>
      </c>
    </row>
    <row r="19" spans="1:15" x14ac:dyDescent="0.25">
      <c r="A19" s="34">
        <v>40875</v>
      </c>
      <c r="B19" s="46">
        <v>14.94</v>
      </c>
      <c r="C19" s="46">
        <v>15</v>
      </c>
      <c r="D19" s="46">
        <v>14.91</v>
      </c>
      <c r="E19" s="46">
        <v>14.95</v>
      </c>
      <c r="F19" s="33">
        <v>19600</v>
      </c>
      <c r="G19" s="46">
        <v>14.71</v>
      </c>
    </row>
    <row r="20" spans="1:15" x14ac:dyDescent="0.25">
      <c r="A20" s="34">
        <v>40868</v>
      </c>
      <c r="B20" s="46">
        <v>15</v>
      </c>
      <c r="C20" s="46">
        <v>15.03</v>
      </c>
      <c r="D20" s="46">
        <v>14.95</v>
      </c>
      <c r="E20" s="46">
        <v>14.96</v>
      </c>
      <c r="F20" s="33">
        <v>13700</v>
      </c>
      <c r="G20" s="46">
        <v>14.72</v>
      </c>
    </row>
    <row r="21" spans="1:15" x14ac:dyDescent="0.25">
      <c r="A21" s="34">
        <v>40861</v>
      </c>
      <c r="B21" s="46">
        <v>15.02</v>
      </c>
      <c r="C21" s="46">
        <v>15.03</v>
      </c>
      <c r="D21" s="46">
        <v>15</v>
      </c>
      <c r="E21" s="46">
        <v>15.01</v>
      </c>
      <c r="F21" s="33">
        <v>13400</v>
      </c>
      <c r="G21" s="46">
        <v>14.72</v>
      </c>
    </row>
    <row r="22" spans="1:15" x14ac:dyDescent="0.25">
      <c r="A22" s="34">
        <v>40854</v>
      </c>
      <c r="B22" s="46">
        <v>15.02</v>
      </c>
      <c r="C22" s="46">
        <v>15.06</v>
      </c>
      <c r="D22" s="46">
        <v>14.97</v>
      </c>
      <c r="E22" s="46">
        <v>15.06</v>
      </c>
      <c r="F22" s="33">
        <v>11500</v>
      </c>
      <c r="G22" s="46">
        <v>14.77</v>
      </c>
    </row>
    <row r="23" spans="1:15" x14ac:dyDescent="0.25">
      <c r="A23" s="34">
        <v>40847</v>
      </c>
      <c r="B23" s="46">
        <v>14.95</v>
      </c>
      <c r="C23" s="46">
        <v>15.01</v>
      </c>
      <c r="D23" s="46">
        <v>14.93</v>
      </c>
      <c r="E23" s="46">
        <v>14.98</v>
      </c>
      <c r="F23" s="33">
        <v>12600</v>
      </c>
      <c r="G23" s="46">
        <v>14.69</v>
      </c>
    </row>
    <row r="24" spans="1:15" x14ac:dyDescent="0.25">
      <c r="A24" s="34">
        <v>40840</v>
      </c>
      <c r="B24" s="46">
        <v>14.99</v>
      </c>
      <c r="C24" s="46">
        <v>15.01</v>
      </c>
      <c r="D24" s="46">
        <v>14.89</v>
      </c>
      <c r="E24" s="46">
        <v>14.92</v>
      </c>
      <c r="F24" s="33">
        <v>13200</v>
      </c>
      <c r="G24" s="46">
        <v>14.63</v>
      </c>
    </row>
    <row r="25" spans="1:15" x14ac:dyDescent="0.25">
      <c r="A25" s="34">
        <v>40833</v>
      </c>
      <c r="B25" s="46">
        <v>14.99</v>
      </c>
      <c r="C25" s="46">
        <v>15.02</v>
      </c>
      <c r="D25" s="46">
        <v>14.97</v>
      </c>
      <c r="E25" s="46">
        <v>15</v>
      </c>
      <c r="F25" s="33">
        <v>30300</v>
      </c>
      <c r="G25" s="46">
        <v>14.66</v>
      </c>
    </row>
    <row r="26" spans="1:15" x14ac:dyDescent="0.25">
      <c r="A26" s="34">
        <v>40827</v>
      </c>
      <c r="B26" s="46">
        <v>15</v>
      </c>
      <c r="C26" s="46">
        <v>15.01</v>
      </c>
      <c r="D26" s="46">
        <v>14.97</v>
      </c>
      <c r="E26" s="46">
        <v>15</v>
      </c>
      <c r="F26" s="33">
        <v>5400</v>
      </c>
      <c r="G26" s="46">
        <v>14.66</v>
      </c>
    </row>
    <row r="27" spans="1:15" x14ac:dyDescent="0.25">
      <c r="A27" s="34">
        <v>40819</v>
      </c>
      <c r="B27" s="46">
        <v>15.04</v>
      </c>
      <c r="C27" s="46">
        <v>15.05</v>
      </c>
      <c r="D27" s="46">
        <v>15</v>
      </c>
      <c r="E27" s="46">
        <v>15.01</v>
      </c>
      <c r="F27" s="33">
        <v>6300</v>
      </c>
      <c r="G27" s="46">
        <v>14.67</v>
      </c>
    </row>
    <row r="28" spans="1:15" ht="15.75" thickBot="1" x14ac:dyDescent="0.3">
      <c r="A28" s="34">
        <v>40812</v>
      </c>
      <c r="B28" s="46">
        <v>15.08</v>
      </c>
      <c r="C28" s="46">
        <v>15.08</v>
      </c>
      <c r="D28" s="46">
        <v>14.97</v>
      </c>
      <c r="E28" s="46">
        <v>15.04</v>
      </c>
      <c r="F28" s="33">
        <v>6800</v>
      </c>
      <c r="G28" s="46">
        <v>14.7</v>
      </c>
    </row>
    <row r="29" spans="1:15" x14ac:dyDescent="0.25">
      <c r="A29" s="34">
        <v>40805</v>
      </c>
      <c r="B29" s="46">
        <v>15.04</v>
      </c>
      <c r="C29" s="46">
        <v>15.11</v>
      </c>
      <c r="D29" s="46">
        <v>15.02</v>
      </c>
      <c r="E29" s="46">
        <v>15.06</v>
      </c>
      <c r="F29" s="33">
        <v>11300</v>
      </c>
      <c r="G29" s="46">
        <v>14.67</v>
      </c>
      <c r="K29" s="30" t="s">
        <v>26</v>
      </c>
      <c r="L29" s="39"/>
      <c r="M29" s="31"/>
      <c r="O29" s="38" t="s">
        <v>96</v>
      </c>
    </row>
    <row r="30" spans="1:15" x14ac:dyDescent="0.25">
      <c r="A30" s="34">
        <v>40798</v>
      </c>
      <c r="B30" s="46">
        <v>15.05</v>
      </c>
      <c r="C30" s="46">
        <v>15.07</v>
      </c>
      <c r="D30" s="46">
        <v>14.98</v>
      </c>
      <c r="E30" s="46">
        <v>14.99</v>
      </c>
      <c r="F30" s="33">
        <v>8100</v>
      </c>
      <c r="G30" s="46">
        <v>14.6</v>
      </c>
      <c r="K30" s="24" t="s">
        <v>0</v>
      </c>
      <c r="L30" s="25"/>
      <c r="M30" s="43">
        <f>G54</f>
        <v>14.11</v>
      </c>
    </row>
    <row r="31" spans="1:15" x14ac:dyDescent="0.25">
      <c r="A31" s="34">
        <v>40792</v>
      </c>
      <c r="B31" s="46">
        <v>15.06</v>
      </c>
      <c r="C31" s="46">
        <v>15.11</v>
      </c>
      <c r="D31" s="46">
        <v>15.03</v>
      </c>
      <c r="E31" s="46">
        <v>15.11</v>
      </c>
      <c r="F31" s="33">
        <v>3900</v>
      </c>
      <c r="G31" s="46">
        <v>14.72</v>
      </c>
      <c r="K31" s="24" t="s">
        <v>1</v>
      </c>
      <c r="L31" s="25"/>
      <c r="M31" s="26">
        <f>G2</f>
        <v>14.71</v>
      </c>
    </row>
    <row r="32" spans="1:15" ht="15.75" thickBot="1" x14ac:dyDescent="0.3">
      <c r="A32" s="34">
        <v>40784</v>
      </c>
      <c r="B32" s="46">
        <v>14.98</v>
      </c>
      <c r="C32" s="46">
        <v>15.04</v>
      </c>
      <c r="D32" s="46">
        <v>14.94</v>
      </c>
      <c r="E32" s="46">
        <v>15.04</v>
      </c>
      <c r="F32" s="33">
        <v>145500</v>
      </c>
      <c r="G32" s="46">
        <v>14.65</v>
      </c>
      <c r="K32" s="24"/>
      <c r="L32" s="25"/>
      <c r="M32" s="26"/>
    </row>
    <row r="33" spans="1:13" ht="15.75" thickBot="1" x14ac:dyDescent="0.3">
      <c r="A33" s="34">
        <v>40777</v>
      </c>
      <c r="B33" s="46">
        <v>15.12</v>
      </c>
      <c r="C33" s="46">
        <v>15.12</v>
      </c>
      <c r="D33" s="46">
        <v>15</v>
      </c>
      <c r="E33" s="46">
        <v>15.01</v>
      </c>
      <c r="F33" s="33">
        <v>9700</v>
      </c>
      <c r="G33" s="46">
        <v>14.62</v>
      </c>
      <c r="K33" s="36">
        <f>M31-M30</f>
        <v>0.60000000000000142</v>
      </c>
      <c r="L33" s="18"/>
      <c r="M33" s="35">
        <f>K33/M30</f>
        <v>4.2523033309709531E-2</v>
      </c>
    </row>
    <row r="34" spans="1:13" x14ac:dyDescent="0.25">
      <c r="A34" s="34">
        <v>40770</v>
      </c>
      <c r="B34" s="46">
        <v>15.06</v>
      </c>
      <c r="C34" s="46">
        <v>15.12</v>
      </c>
      <c r="D34" s="46">
        <v>15.04</v>
      </c>
      <c r="E34" s="46">
        <v>15.12</v>
      </c>
      <c r="F34" s="33">
        <v>3200</v>
      </c>
      <c r="G34" s="46">
        <v>14.68</v>
      </c>
    </row>
    <row r="35" spans="1:13" x14ac:dyDescent="0.25">
      <c r="A35" s="34">
        <v>40763</v>
      </c>
      <c r="B35" s="46">
        <v>15.04</v>
      </c>
      <c r="C35" s="46">
        <v>15.15</v>
      </c>
      <c r="D35" s="46">
        <v>15.04</v>
      </c>
      <c r="E35" s="46">
        <v>15.04</v>
      </c>
      <c r="F35" s="33">
        <v>5500</v>
      </c>
      <c r="G35" s="46">
        <v>14.6</v>
      </c>
    </row>
    <row r="36" spans="1:13" x14ac:dyDescent="0.25">
      <c r="A36" s="34">
        <v>40757</v>
      </c>
      <c r="B36" s="46">
        <v>14.94</v>
      </c>
      <c r="C36" s="46">
        <v>15.05</v>
      </c>
      <c r="D36" s="46">
        <v>14.94</v>
      </c>
      <c r="E36" s="46">
        <v>15.04</v>
      </c>
      <c r="F36" s="33">
        <v>10300</v>
      </c>
      <c r="G36" s="46">
        <v>14.6</v>
      </c>
    </row>
    <row r="37" spans="1:13" x14ac:dyDescent="0.25">
      <c r="A37" s="34">
        <v>40749</v>
      </c>
      <c r="B37" s="46">
        <v>14.9</v>
      </c>
      <c r="C37" s="46">
        <v>14.91</v>
      </c>
      <c r="D37" s="46">
        <v>14.85</v>
      </c>
      <c r="E37" s="46">
        <v>14.91</v>
      </c>
      <c r="F37" s="33">
        <v>3800</v>
      </c>
      <c r="G37" s="46">
        <v>14.47</v>
      </c>
    </row>
    <row r="38" spans="1:13" x14ac:dyDescent="0.25">
      <c r="A38" s="34">
        <v>40742</v>
      </c>
      <c r="B38" s="46">
        <v>14.9</v>
      </c>
      <c r="C38" s="46">
        <v>14.94</v>
      </c>
      <c r="D38" s="46">
        <v>14.83</v>
      </c>
      <c r="E38" s="46">
        <v>14.91</v>
      </c>
      <c r="F38" s="33">
        <v>14900</v>
      </c>
      <c r="G38" s="46">
        <v>14.43</v>
      </c>
    </row>
    <row r="39" spans="1:13" x14ac:dyDescent="0.25">
      <c r="A39" s="34">
        <v>40735</v>
      </c>
      <c r="B39" s="46">
        <v>14.92</v>
      </c>
      <c r="C39" s="46">
        <v>14.92</v>
      </c>
      <c r="D39" s="46">
        <v>14.88</v>
      </c>
      <c r="E39" s="46">
        <v>14.9</v>
      </c>
      <c r="F39" s="33">
        <v>11500</v>
      </c>
      <c r="G39" s="46">
        <v>14.42</v>
      </c>
    </row>
    <row r="40" spans="1:13" x14ac:dyDescent="0.25">
      <c r="A40" s="34">
        <v>40728</v>
      </c>
      <c r="B40" s="46">
        <v>14.83</v>
      </c>
      <c r="C40" s="46">
        <v>14.89</v>
      </c>
      <c r="D40" s="46">
        <v>14.81</v>
      </c>
      <c r="E40" s="46">
        <v>14.89</v>
      </c>
      <c r="F40" s="33">
        <v>7800</v>
      </c>
      <c r="G40" s="46">
        <v>14.41</v>
      </c>
    </row>
    <row r="41" spans="1:13" x14ac:dyDescent="0.25">
      <c r="A41" s="34">
        <v>40721</v>
      </c>
      <c r="B41" s="46">
        <v>14.97</v>
      </c>
      <c r="C41" s="46">
        <v>14.97</v>
      </c>
      <c r="D41" s="46">
        <v>14.79</v>
      </c>
      <c r="E41" s="46">
        <v>14.86</v>
      </c>
      <c r="F41" s="33">
        <v>3200</v>
      </c>
      <c r="G41" s="46">
        <v>14.38</v>
      </c>
    </row>
    <row r="42" spans="1:13" x14ac:dyDescent="0.25">
      <c r="A42" s="34">
        <v>40714</v>
      </c>
      <c r="B42" s="46">
        <v>14.89</v>
      </c>
      <c r="C42" s="46">
        <v>14.98</v>
      </c>
      <c r="D42" s="46">
        <v>14.89</v>
      </c>
      <c r="E42" s="46">
        <v>14.97</v>
      </c>
      <c r="F42" s="33">
        <v>5800</v>
      </c>
      <c r="G42" s="46">
        <v>14.43</v>
      </c>
    </row>
    <row r="43" spans="1:13" x14ac:dyDescent="0.25">
      <c r="A43" s="34">
        <v>40707</v>
      </c>
      <c r="B43" s="46">
        <v>14.86</v>
      </c>
      <c r="C43" s="46">
        <v>14.93</v>
      </c>
      <c r="D43" s="46">
        <v>14.86</v>
      </c>
      <c r="E43" s="46">
        <v>14.91</v>
      </c>
      <c r="F43" s="33">
        <v>13500</v>
      </c>
      <c r="G43" s="46">
        <v>14.38</v>
      </c>
    </row>
    <row r="44" spans="1:13" x14ac:dyDescent="0.25">
      <c r="A44" s="34">
        <v>40700</v>
      </c>
      <c r="B44" s="46">
        <v>14.86</v>
      </c>
      <c r="C44" s="46">
        <v>14.89</v>
      </c>
      <c r="D44" s="46">
        <v>14.86</v>
      </c>
      <c r="E44" s="46">
        <v>14.89</v>
      </c>
      <c r="F44" s="33">
        <v>11600</v>
      </c>
      <c r="G44" s="46">
        <v>14.36</v>
      </c>
    </row>
    <row r="45" spans="1:13" x14ac:dyDescent="0.25">
      <c r="A45" s="34">
        <v>40693</v>
      </c>
      <c r="B45" s="46">
        <v>14.83</v>
      </c>
      <c r="C45" s="46">
        <v>14.87</v>
      </c>
      <c r="D45" s="46">
        <v>14.8</v>
      </c>
      <c r="E45" s="46">
        <v>14.87</v>
      </c>
      <c r="F45" s="33">
        <v>14100</v>
      </c>
      <c r="G45" s="46">
        <v>14.34</v>
      </c>
    </row>
    <row r="46" spans="1:13" x14ac:dyDescent="0.25">
      <c r="A46" s="34">
        <v>40687</v>
      </c>
      <c r="B46" s="46">
        <v>14.84</v>
      </c>
      <c r="C46" s="46">
        <v>14.84</v>
      </c>
      <c r="D46" s="46">
        <v>14.79</v>
      </c>
      <c r="E46" s="46">
        <v>14.83</v>
      </c>
      <c r="F46" s="33">
        <v>12300</v>
      </c>
      <c r="G46" s="46">
        <v>14.3</v>
      </c>
    </row>
    <row r="47" spans="1:13" x14ac:dyDescent="0.25">
      <c r="A47" s="34">
        <v>40679</v>
      </c>
      <c r="B47" s="46">
        <v>14.78</v>
      </c>
      <c r="C47" s="46">
        <v>14.84</v>
      </c>
      <c r="D47" s="46">
        <v>14.77</v>
      </c>
      <c r="E47" s="46">
        <v>14.83</v>
      </c>
      <c r="F47" s="33">
        <v>8800</v>
      </c>
      <c r="G47" s="46">
        <v>14.25</v>
      </c>
    </row>
    <row r="48" spans="1:13" x14ac:dyDescent="0.25">
      <c r="A48" s="34">
        <v>40672</v>
      </c>
      <c r="B48" s="46">
        <v>14.79</v>
      </c>
      <c r="C48" s="46">
        <v>14.8</v>
      </c>
      <c r="D48" s="46">
        <v>14.75</v>
      </c>
      <c r="E48" s="46">
        <v>14.77</v>
      </c>
      <c r="F48" s="33">
        <v>13400</v>
      </c>
      <c r="G48" s="46">
        <v>14.19</v>
      </c>
    </row>
    <row r="49" spans="1:7" x14ac:dyDescent="0.25">
      <c r="A49" s="34">
        <v>40665</v>
      </c>
      <c r="B49" s="46">
        <v>14.78</v>
      </c>
      <c r="C49" s="46">
        <v>14.8</v>
      </c>
      <c r="D49" s="46">
        <v>14.73</v>
      </c>
      <c r="E49" s="46">
        <v>14.77</v>
      </c>
      <c r="F49" s="33">
        <v>14200</v>
      </c>
      <c r="G49" s="46">
        <v>14.19</v>
      </c>
    </row>
    <row r="50" spans="1:7" x14ac:dyDescent="0.25">
      <c r="A50" s="34">
        <v>40658</v>
      </c>
      <c r="B50" s="46">
        <v>14.78</v>
      </c>
      <c r="C50" s="46">
        <v>14.78</v>
      </c>
      <c r="D50" s="46">
        <v>14.72</v>
      </c>
      <c r="E50" s="46">
        <v>14.76</v>
      </c>
      <c r="F50" s="33">
        <v>20900</v>
      </c>
      <c r="G50" s="46">
        <v>14.18</v>
      </c>
    </row>
    <row r="51" spans="1:7" x14ac:dyDescent="0.25">
      <c r="A51" s="34">
        <v>40651</v>
      </c>
      <c r="B51" s="46">
        <v>14.78</v>
      </c>
      <c r="C51" s="46">
        <v>14.81</v>
      </c>
      <c r="D51" s="46">
        <v>14.74</v>
      </c>
      <c r="E51" s="46">
        <v>14.75</v>
      </c>
      <c r="F51" s="33">
        <v>9900</v>
      </c>
      <c r="G51" s="46">
        <v>14.12</v>
      </c>
    </row>
    <row r="52" spans="1:7" x14ac:dyDescent="0.25">
      <c r="A52" s="34">
        <v>40644</v>
      </c>
      <c r="B52" s="46">
        <v>14.67</v>
      </c>
      <c r="C52" s="46">
        <v>14.78</v>
      </c>
      <c r="D52" s="46">
        <v>14.67</v>
      </c>
      <c r="E52" s="46">
        <v>14.78</v>
      </c>
      <c r="F52" s="33">
        <v>8700</v>
      </c>
      <c r="G52" s="46">
        <v>14.15</v>
      </c>
    </row>
    <row r="53" spans="1:7" x14ac:dyDescent="0.25">
      <c r="A53" s="34">
        <v>40637</v>
      </c>
      <c r="B53" s="46">
        <v>14.74</v>
      </c>
      <c r="C53" s="46">
        <v>14.75</v>
      </c>
      <c r="D53" s="46">
        <v>14.67</v>
      </c>
      <c r="E53" s="46">
        <v>14.67</v>
      </c>
      <c r="F53" s="33">
        <v>20200</v>
      </c>
      <c r="G53" s="46">
        <v>14.04</v>
      </c>
    </row>
    <row r="54" spans="1:7" x14ac:dyDescent="0.25">
      <c r="A54" s="34">
        <v>40633</v>
      </c>
      <c r="B54" s="46">
        <v>14.71</v>
      </c>
      <c r="C54" s="46">
        <v>14.74</v>
      </c>
      <c r="D54" s="46">
        <v>14.71</v>
      </c>
      <c r="E54" s="46">
        <v>14.74</v>
      </c>
      <c r="F54" s="33">
        <v>1200</v>
      </c>
      <c r="G54" s="46">
        <v>14.11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1"/>
  <sheetViews>
    <sheetView workbookViewId="0">
      <selection activeCell="G25" sqref="G25"/>
    </sheetView>
  </sheetViews>
  <sheetFormatPr baseColWidth="10" defaultRowHeight="15" x14ac:dyDescent="0.25"/>
  <cols>
    <col min="3" max="3" width="11.42578125" style="54"/>
  </cols>
  <sheetData>
    <row r="1" spans="1:4" ht="15.75" thickBot="1" x14ac:dyDescent="0.3">
      <c r="A1" t="s">
        <v>58</v>
      </c>
      <c r="B1" t="s">
        <v>59</v>
      </c>
    </row>
    <row r="2" spans="1:4" ht="15.75" thickBot="1" x14ac:dyDescent="0.3">
      <c r="A2" s="55" t="s">
        <v>9</v>
      </c>
      <c r="B2" s="56" t="s">
        <v>60</v>
      </c>
      <c r="C2" s="54" t="s">
        <v>9</v>
      </c>
      <c r="D2" t="s">
        <v>35</v>
      </c>
    </row>
    <row r="3" spans="1:4" ht="15.75" thickTop="1" x14ac:dyDescent="0.25">
      <c r="A3" s="57">
        <v>41185</v>
      </c>
      <c r="B3" s="58">
        <v>1.2500000000000001E-2</v>
      </c>
      <c r="C3" s="59" t="str">
        <f>A13</f>
        <v>03/17/2011</v>
      </c>
      <c r="D3" s="60">
        <f>B13</f>
        <v>1.7500000000000002E-2</v>
      </c>
    </row>
    <row r="4" spans="1:4" x14ac:dyDescent="0.25">
      <c r="A4" s="59" t="s">
        <v>61</v>
      </c>
      <c r="B4" s="60">
        <v>1.2500000000000001E-2</v>
      </c>
      <c r="C4" s="57">
        <f>A12</f>
        <v>40638</v>
      </c>
      <c r="D4" s="58">
        <f>B12</f>
        <v>1.7500000000000002E-2</v>
      </c>
    </row>
    <row r="5" spans="1:4" x14ac:dyDescent="0.25">
      <c r="A5" s="61" t="s">
        <v>62</v>
      </c>
      <c r="B5" s="58">
        <v>1.2500000000000001E-2</v>
      </c>
      <c r="C5" s="62">
        <f>A11</f>
        <v>40639</v>
      </c>
      <c r="D5" s="60">
        <f>B11</f>
        <v>1.7500000000000002E-2</v>
      </c>
    </row>
    <row r="6" spans="1:4" x14ac:dyDescent="0.25">
      <c r="A6" s="59" t="s">
        <v>63</v>
      </c>
      <c r="B6" s="60">
        <v>0.02</v>
      </c>
      <c r="C6" s="61" t="str">
        <f>A10</f>
        <v>06/28/2011</v>
      </c>
      <c r="D6" s="58">
        <f>B10</f>
        <v>1.7500000000000002E-2</v>
      </c>
    </row>
    <row r="7" spans="1:4" x14ac:dyDescent="0.25">
      <c r="A7" s="61" t="s">
        <v>64</v>
      </c>
      <c r="B7" s="58">
        <v>1.2500000000000001E-2</v>
      </c>
      <c r="C7" s="62" t="str">
        <f>A9</f>
        <v>07/27/2011</v>
      </c>
      <c r="D7" s="60">
        <f>B9</f>
        <v>1.7000000000000001E-2</v>
      </c>
    </row>
    <row r="8" spans="1:4" x14ac:dyDescent="0.25">
      <c r="A8" s="62">
        <v>40885</v>
      </c>
      <c r="B8" s="60">
        <v>1.4999999999999999E-2</v>
      </c>
      <c r="C8" s="57">
        <f>A8</f>
        <v>40885</v>
      </c>
      <c r="D8" s="58">
        <f>B8</f>
        <v>1.4999999999999999E-2</v>
      </c>
    </row>
    <row r="9" spans="1:4" x14ac:dyDescent="0.25">
      <c r="A9" s="61" t="s">
        <v>65</v>
      </c>
      <c r="B9" s="58">
        <v>1.7000000000000001E-2</v>
      </c>
      <c r="C9" s="59" t="str">
        <f>A7</f>
        <v>08/25/2011</v>
      </c>
      <c r="D9" s="60">
        <f>B7</f>
        <v>1.2500000000000001E-2</v>
      </c>
    </row>
    <row r="10" spans="1:4" x14ac:dyDescent="0.25">
      <c r="A10" s="59" t="s">
        <v>66</v>
      </c>
      <c r="B10" s="60">
        <v>1.7500000000000002E-2</v>
      </c>
      <c r="C10" s="61" t="str">
        <f>A6</f>
        <v>11/28/2011</v>
      </c>
      <c r="D10" s="58">
        <f>B6</f>
        <v>0.02</v>
      </c>
    </row>
    <row r="11" spans="1:4" x14ac:dyDescent="0.25">
      <c r="A11" s="57">
        <v>40639</v>
      </c>
      <c r="B11" s="58">
        <v>1.7500000000000002E-2</v>
      </c>
      <c r="C11" s="62" t="str">
        <f>A5</f>
        <v>11/29/2011</v>
      </c>
      <c r="D11" s="60">
        <f>B5</f>
        <v>1.2500000000000001E-2</v>
      </c>
    </row>
    <row r="12" spans="1:4" x14ac:dyDescent="0.25">
      <c r="A12" s="62">
        <v>40638</v>
      </c>
      <c r="B12" s="60">
        <v>1.7500000000000002E-2</v>
      </c>
      <c r="C12" s="57" t="str">
        <f>A4</f>
        <v>12/21/2011</v>
      </c>
      <c r="D12" s="58">
        <f>B4</f>
        <v>1.2500000000000001E-2</v>
      </c>
    </row>
    <row r="13" spans="1:4" ht="15.75" thickBot="1" x14ac:dyDescent="0.3">
      <c r="A13" s="63" t="s">
        <v>67</v>
      </c>
      <c r="B13" s="64">
        <v>1.7500000000000002E-2</v>
      </c>
      <c r="C13" s="62">
        <f>A3</f>
        <v>41185</v>
      </c>
      <c r="D13" s="60">
        <f>B3</f>
        <v>1.2500000000000001E-2</v>
      </c>
    </row>
    <row r="16" spans="1:4" ht="15.75" thickBot="1" x14ac:dyDescent="0.3"/>
    <row r="17" spans="2:11" ht="15.75" thickBot="1" x14ac:dyDescent="0.3">
      <c r="H17" s="22" t="s">
        <v>68</v>
      </c>
      <c r="I17" s="23"/>
      <c r="J17" s="23"/>
      <c r="K17" s="52">
        <f>(SUM(D3:D13))/11</f>
        <v>1.5636363636363639E-2</v>
      </c>
    </row>
    <row r="21" spans="2:11" x14ac:dyDescent="0.25">
      <c r="B21" s="53" t="s">
        <v>69</v>
      </c>
    </row>
  </sheetData>
  <hyperlinks>
    <hyperlink ref="B21" r:id="rId1"/>
  </hyperlinks>
  <pageMargins left="0.7" right="0.7" top="0.75" bottom="0.75" header="0.3" footer="0.3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9"/>
  <sheetViews>
    <sheetView workbookViewId="0">
      <selection activeCell="E25" sqref="E25"/>
    </sheetView>
  </sheetViews>
  <sheetFormatPr baseColWidth="10" defaultRowHeight="15" x14ac:dyDescent="0.25"/>
  <sheetData>
    <row r="1" spans="1:4" ht="15.75" thickBot="1" x14ac:dyDescent="0.3">
      <c r="A1" t="s">
        <v>58</v>
      </c>
      <c r="B1" t="s">
        <v>70</v>
      </c>
    </row>
    <row r="2" spans="1:4" ht="15.75" thickBot="1" x14ac:dyDescent="0.3">
      <c r="A2" s="55" t="s">
        <v>9</v>
      </c>
      <c r="B2" s="65" t="s">
        <v>35</v>
      </c>
      <c r="C2" t="s">
        <v>9</v>
      </c>
      <c r="D2" t="s">
        <v>35</v>
      </c>
    </row>
    <row r="3" spans="1:4" ht="15.75" thickTop="1" x14ac:dyDescent="0.25">
      <c r="A3" s="57">
        <v>41185</v>
      </c>
      <c r="B3" s="66">
        <v>2.1000000000000001E-2</v>
      </c>
      <c r="C3" s="59" t="str">
        <f>A13</f>
        <v>03/17/2011</v>
      </c>
      <c r="D3" s="67">
        <f>B13</f>
        <v>3.5000000000000003E-2</v>
      </c>
    </row>
    <row r="4" spans="1:4" x14ac:dyDescent="0.25">
      <c r="A4" s="59" t="s">
        <v>61</v>
      </c>
      <c r="B4" s="67">
        <v>2.35E-2</v>
      </c>
      <c r="C4" s="57">
        <f>A12</f>
        <v>40638</v>
      </c>
      <c r="D4" s="66">
        <f>B12</f>
        <v>3.2500000000000001E-2</v>
      </c>
    </row>
    <row r="5" spans="1:4" x14ac:dyDescent="0.25">
      <c r="A5" s="61" t="s">
        <v>62</v>
      </c>
      <c r="B5" s="66">
        <v>2.5000000000000001E-2</v>
      </c>
      <c r="C5" s="62">
        <f>A11</f>
        <v>40639</v>
      </c>
      <c r="D5" s="67">
        <f>B11</f>
        <v>2.8500000000000001E-2</v>
      </c>
    </row>
    <row r="6" spans="1:4" x14ac:dyDescent="0.25">
      <c r="A6" s="59" t="s">
        <v>63</v>
      </c>
      <c r="B6" s="67">
        <v>2.5000000000000001E-2</v>
      </c>
      <c r="C6" s="61" t="str">
        <f>A10</f>
        <v>06/28/2011</v>
      </c>
      <c r="D6" s="66">
        <f>B10</f>
        <v>2.8500000000000001E-2</v>
      </c>
    </row>
    <row r="7" spans="1:4" x14ac:dyDescent="0.25">
      <c r="A7" s="61" t="s">
        <v>64</v>
      </c>
      <c r="B7" s="66">
        <v>2.5000000000000001E-2</v>
      </c>
      <c r="C7" s="62" t="str">
        <f>A9</f>
        <v>07/27/2011</v>
      </c>
      <c r="D7" s="67">
        <f>B9</f>
        <v>2.8500000000000001E-2</v>
      </c>
    </row>
    <row r="8" spans="1:4" x14ac:dyDescent="0.25">
      <c r="A8" s="62">
        <v>40885</v>
      </c>
      <c r="B8" s="67">
        <v>2.5999999999999999E-2</v>
      </c>
      <c r="C8" s="57">
        <f>A8</f>
        <v>40885</v>
      </c>
      <c r="D8" s="66">
        <f>B8</f>
        <v>2.5999999999999999E-2</v>
      </c>
    </row>
    <row r="9" spans="1:4" x14ac:dyDescent="0.25">
      <c r="A9" s="61" t="s">
        <v>65</v>
      </c>
      <c r="B9" s="66">
        <v>2.8500000000000001E-2</v>
      </c>
      <c r="C9" s="59" t="str">
        <f>A7</f>
        <v>08/25/2011</v>
      </c>
      <c r="D9" s="67">
        <f>B7</f>
        <v>2.5000000000000001E-2</v>
      </c>
    </row>
    <row r="10" spans="1:4" x14ac:dyDescent="0.25">
      <c r="A10" s="59" t="s">
        <v>66</v>
      </c>
      <c r="B10" s="67">
        <v>2.8500000000000001E-2</v>
      </c>
      <c r="C10" s="61" t="str">
        <f>A6</f>
        <v>11/28/2011</v>
      </c>
      <c r="D10" s="66">
        <f>B6</f>
        <v>2.5000000000000001E-2</v>
      </c>
    </row>
    <row r="11" spans="1:4" x14ac:dyDescent="0.25">
      <c r="A11" s="57">
        <v>40639</v>
      </c>
      <c r="B11" s="66">
        <v>2.8500000000000001E-2</v>
      </c>
      <c r="C11" s="62" t="str">
        <f>A5</f>
        <v>11/29/2011</v>
      </c>
      <c r="D11" s="67">
        <f>B5</f>
        <v>2.5000000000000001E-2</v>
      </c>
    </row>
    <row r="12" spans="1:4" x14ac:dyDescent="0.25">
      <c r="A12" s="62">
        <v>40638</v>
      </c>
      <c r="B12" s="67">
        <v>3.2500000000000001E-2</v>
      </c>
      <c r="C12" s="57" t="str">
        <f>A4</f>
        <v>12/21/2011</v>
      </c>
      <c r="D12" s="66">
        <f>B4</f>
        <v>2.35E-2</v>
      </c>
    </row>
    <row r="13" spans="1:4" ht="15.75" thickBot="1" x14ac:dyDescent="0.3">
      <c r="A13" s="63" t="s">
        <v>67</v>
      </c>
      <c r="B13" s="68">
        <v>3.5000000000000003E-2</v>
      </c>
      <c r="C13" s="62">
        <f>A3</f>
        <v>41185</v>
      </c>
      <c r="D13" s="67">
        <f>B3</f>
        <v>2.1000000000000001E-2</v>
      </c>
    </row>
    <row r="16" spans="1:4" ht="15.75" thickBot="1" x14ac:dyDescent="0.3"/>
    <row r="17" spans="1:9" ht="15.75" thickBot="1" x14ac:dyDescent="0.3">
      <c r="F17" s="22" t="s">
        <v>68</v>
      </c>
      <c r="G17" s="23"/>
      <c r="H17" s="23"/>
      <c r="I17" s="69">
        <f>(SUM(D3:D13))/11</f>
        <v>2.7136363636363639E-2</v>
      </c>
    </row>
    <row r="19" spans="1:9" x14ac:dyDescent="0.25">
      <c r="A19" s="53" t="s">
        <v>69</v>
      </c>
    </row>
  </sheetData>
  <hyperlinks>
    <hyperlink ref="A19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01"/>
  <sheetViews>
    <sheetView tabSelected="1" zoomScale="80" zoomScaleNormal="80" workbookViewId="0">
      <pane ySplit="1" topLeftCell="A2" activePane="bottomLeft" state="frozen"/>
      <selection pane="bottomLeft" activeCell="B26" sqref="B26"/>
    </sheetView>
  </sheetViews>
  <sheetFormatPr baseColWidth="10" defaultRowHeight="15" x14ac:dyDescent="0.25"/>
  <cols>
    <col min="1" max="1" width="15.85546875" customWidth="1"/>
    <col min="2" max="2" width="61.42578125" customWidth="1"/>
    <col min="3" max="3" width="17.140625" customWidth="1"/>
    <col min="4" max="4" width="17.42578125" customWidth="1"/>
    <col min="6" max="6" width="38" bestFit="1" customWidth="1"/>
    <col min="10" max="10" width="28.5703125" bestFit="1" customWidth="1"/>
    <col min="14" max="14" width="54.85546875" bestFit="1" customWidth="1"/>
  </cols>
  <sheetData>
    <row r="1" spans="1:16" ht="15.75" thickBot="1" x14ac:dyDescent="0.3">
      <c r="A1" s="239">
        <f>A2</f>
        <v>202</v>
      </c>
      <c r="B1" s="239" t="str">
        <f>B2</f>
        <v>Catégorie Actions canadiennes IG FI</v>
      </c>
      <c r="C1" s="239"/>
      <c r="D1" s="239"/>
      <c r="E1" s="256">
        <f>E2</f>
        <v>212</v>
      </c>
      <c r="F1" s="256" t="str">
        <f>F2</f>
        <v>Catégorie Découvertes É.-U. Investors</v>
      </c>
      <c r="G1" s="256"/>
      <c r="H1" s="256"/>
      <c r="I1" s="294">
        <f>I2</f>
        <v>222</v>
      </c>
      <c r="J1" s="294" t="str">
        <f>J2</f>
        <v>Catégorie globale Investors</v>
      </c>
      <c r="K1" s="294"/>
      <c r="L1" s="294"/>
      <c r="M1" s="273">
        <f>M2</f>
        <v>248</v>
      </c>
      <c r="N1" s="273" t="str">
        <f>N2</f>
        <v>Catégorie Marchés émergents IG Mackenzie Universal</v>
      </c>
      <c r="O1" s="273"/>
      <c r="P1" s="273"/>
    </row>
    <row r="2" spans="1:16" ht="15.75" thickBot="1" x14ac:dyDescent="0.3">
      <c r="A2" s="240">
        <v>202</v>
      </c>
      <c r="B2" s="241" t="str">
        <f>VLOOKUP('Fonds Pré-Simulés'!$A2,'Liste de Fonds'!$B$2:$C$461,2,FALSE)</f>
        <v>Catégorie Actions canadiennes IG FI</v>
      </c>
      <c r="C2" s="242" t="s">
        <v>15</v>
      </c>
      <c r="D2" s="243" t="s">
        <v>14</v>
      </c>
      <c r="E2" s="257">
        <v>212</v>
      </c>
      <c r="F2" s="258" t="str">
        <f>VLOOKUP('Fonds Pré-Simulés'!$E2,'Liste de Fonds'!$B$2:$C$461,2,FALSE)</f>
        <v>Catégorie Découvertes É.-U. Investors</v>
      </c>
      <c r="G2" s="259" t="s">
        <v>15</v>
      </c>
      <c r="H2" s="260" t="s">
        <v>14</v>
      </c>
      <c r="I2" s="295">
        <v>222</v>
      </c>
      <c r="J2" s="296" t="str">
        <f>VLOOKUP('Fonds Pré-Simulés'!$I2,'Liste de Fonds'!$B$2:$C$461,2,FALSE)</f>
        <v>Catégorie globale Investors</v>
      </c>
      <c r="K2" s="297" t="s">
        <v>15</v>
      </c>
      <c r="L2" s="298" t="s">
        <v>14</v>
      </c>
      <c r="M2" s="291">
        <v>248</v>
      </c>
      <c r="N2" s="274" t="str">
        <f>VLOOKUP('Fonds Pré-Simulés'!$M2,'Liste de Fonds'!$B$2:$C$461,2,FALSE)</f>
        <v>Catégorie Marchés émergents IG Mackenzie Universal</v>
      </c>
      <c r="O2" s="275" t="s">
        <v>15</v>
      </c>
      <c r="P2" s="276" t="s">
        <v>14</v>
      </c>
    </row>
    <row r="3" spans="1:16" x14ac:dyDescent="0.25">
      <c r="A3" s="244">
        <f t="shared" ref="A3:A9" si="0">A2</f>
        <v>202</v>
      </c>
      <c r="B3" s="244" t="s">
        <v>72</v>
      </c>
      <c r="C3" s="245">
        <f>IF(ISNA(VLOOKUP(B3,'Sommaire des indices'!$C$3:$D$39,2,FALSE)),0,VLOOKUP(B3,'Sommaire des indices'!$C$3:$D$39,2,FALSE))</f>
        <v>-0.12299727886823561</v>
      </c>
      <c r="D3" s="246">
        <v>1</v>
      </c>
      <c r="E3" s="261">
        <f t="shared" ref="E3:E9" si="1">E2</f>
        <v>212</v>
      </c>
      <c r="F3" s="261" t="s">
        <v>73</v>
      </c>
      <c r="G3" s="262">
        <f>IF(ISNA(VLOOKUP(F3,'Sommaire des indices'!$C$3:$D$39,2,FALSE)),0,VLOOKUP(F3,'Sommaire des indices'!$C$3:$D$39,2,FALSE))</f>
        <v>5.7084531037743594E-2</v>
      </c>
      <c r="H3" s="263">
        <v>0.5</v>
      </c>
      <c r="I3" s="299">
        <f t="shared" ref="I3:I9" si="2">I2</f>
        <v>222</v>
      </c>
      <c r="J3" s="299" t="s">
        <v>73</v>
      </c>
      <c r="K3" s="300">
        <f>IF(ISNA(VLOOKUP(J3,'Sommaire des indices'!$C$3:$D$39,2,FALSE)),0,VLOOKUP(J3,'Sommaire des indices'!$C$3:$D$39,2,FALSE))</f>
        <v>5.7084531037743594E-2</v>
      </c>
      <c r="L3" s="301">
        <v>0.4</v>
      </c>
      <c r="M3" s="277">
        <f t="shared" ref="M3:M9" si="3">M2</f>
        <v>248</v>
      </c>
      <c r="N3" s="277" t="s">
        <v>99</v>
      </c>
      <c r="O3" s="278">
        <f>IF(ISNA(VLOOKUP(N3,'Sommaire des indices'!$C$3:$D$39,2,FALSE)),0,VLOOKUP(N3,'Sommaire des indices'!$C$3:$D$39,2,FALSE))</f>
        <v>-0.11443298969072159</v>
      </c>
      <c r="P3" s="279">
        <v>1</v>
      </c>
    </row>
    <row r="4" spans="1:16" x14ac:dyDescent="0.25">
      <c r="A4" s="247">
        <v>205</v>
      </c>
      <c r="B4" s="289" t="s">
        <v>388</v>
      </c>
      <c r="C4" s="248">
        <f>IF(ISNA(VLOOKUP(B4,'Sommaire des indices'!$C$3:$D$39,2,FALSE)),0,VLOOKUP(B4,'Sommaire des indices'!$C$3:$D$39,2,FALSE))</f>
        <v>0</v>
      </c>
      <c r="D4" s="249">
        <v>0</v>
      </c>
      <c r="E4" s="264">
        <f t="shared" si="1"/>
        <v>212</v>
      </c>
      <c r="F4" s="264" t="s">
        <v>110</v>
      </c>
      <c r="G4" s="265">
        <f>IF(ISNA(VLOOKUP(F4,'Sommaire des indices'!$C$3:$D$39,2,FALSE)),0,VLOOKUP(F4,'Sommaire des indices'!$C$3:$D$39,2,FALSE))</f>
        <v>5.6682577565632414E-2</v>
      </c>
      <c r="H4" s="266">
        <v>0.5</v>
      </c>
      <c r="I4" s="302">
        <f t="shared" si="2"/>
        <v>222</v>
      </c>
      <c r="J4" s="302" t="s">
        <v>99</v>
      </c>
      <c r="K4" s="303">
        <f>IF(ISNA(VLOOKUP(J4,'Sommaire des indices'!$C$3:$D$39,2,FALSE)),0,VLOOKUP(J4,'Sommaire des indices'!$C$3:$D$39,2,FALSE))</f>
        <v>-0.11443298969072159</v>
      </c>
      <c r="L4" s="304">
        <v>0.27</v>
      </c>
      <c r="M4" s="292">
        <f t="shared" si="3"/>
        <v>248</v>
      </c>
      <c r="N4" s="280" t="s">
        <v>388</v>
      </c>
      <c r="O4" s="281">
        <f>IF(ISNA(VLOOKUP(N4,'Sommaire des indices'!$C$3:$D$39,2,FALSE)),0,VLOOKUP(N4,'Sommaire des indices'!$C$3:$D$39,2,FALSE))</f>
        <v>0</v>
      </c>
      <c r="P4" s="282">
        <v>0</v>
      </c>
    </row>
    <row r="5" spans="1:16" x14ac:dyDescent="0.25">
      <c r="A5" s="247">
        <f>A4</f>
        <v>205</v>
      </c>
      <c r="B5" s="247" t="s">
        <v>388</v>
      </c>
      <c r="C5" s="248">
        <f>IF(ISNA(VLOOKUP(B5,'Sommaire des indices'!$C$3:$D$39,2,FALSE)),0,VLOOKUP(B5,'Sommaire des indices'!$C$3:$D$39,2,FALSE))</f>
        <v>0</v>
      </c>
      <c r="D5" s="249">
        <v>0</v>
      </c>
      <c r="E5" s="264">
        <f t="shared" si="1"/>
        <v>212</v>
      </c>
      <c r="F5" s="264" t="s">
        <v>388</v>
      </c>
      <c r="G5" s="265">
        <f>IF(ISNA(VLOOKUP(F5,'Sommaire des indices'!$C$3:$D$39,2,FALSE)),0,VLOOKUP(F5,'Sommaire des indices'!$C$3:$D$39,2,FALSE))</f>
        <v>0</v>
      </c>
      <c r="H5" s="266">
        <v>0</v>
      </c>
      <c r="I5" s="302">
        <f t="shared" si="2"/>
        <v>222</v>
      </c>
      <c r="J5" s="302" t="s">
        <v>72</v>
      </c>
      <c r="K5" s="303">
        <f>IF(ISNA(VLOOKUP(J5,'Sommaire des indices'!$C$3:$D$39,2,FALSE)),0,VLOOKUP(J5,'Sommaire des indices'!$C$3:$D$39,2,FALSE))</f>
        <v>-0.12299727886823561</v>
      </c>
      <c r="L5" s="304">
        <v>0.04</v>
      </c>
      <c r="M5" s="292">
        <f t="shared" si="3"/>
        <v>248</v>
      </c>
      <c r="N5" s="280" t="s">
        <v>388</v>
      </c>
      <c r="O5" s="281">
        <f>IF(ISNA(VLOOKUP(N5,'Sommaire des indices'!$C$3:$D$39,2,FALSE)),0,VLOOKUP(N5,'Sommaire des indices'!$C$3:$D$39,2,FALSE))</f>
        <v>0</v>
      </c>
      <c r="P5" s="282">
        <v>0</v>
      </c>
    </row>
    <row r="6" spans="1:16" x14ac:dyDescent="0.25">
      <c r="A6" s="247">
        <f t="shared" si="0"/>
        <v>205</v>
      </c>
      <c r="B6" s="289" t="s">
        <v>388</v>
      </c>
      <c r="C6" s="248">
        <f>IF(ISNA(VLOOKUP(B6,'Sommaire des indices'!$C$3:$D$39,2,FALSE)),0,VLOOKUP(B6,'Sommaire des indices'!$C$3:$D$39,2,FALSE))</f>
        <v>0</v>
      </c>
      <c r="D6" s="249">
        <v>0</v>
      </c>
      <c r="E6" s="264">
        <f t="shared" si="1"/>
        <v>212</v>
      </c>
      <c r="F6" s="264" t="s">
        <v>388</v>
      </c>
      <c r="G6" s="265">
        <f>IF(ISNA(VLOOKUP(F6,'Sommaire des indices'!$C$3:$D$39,2,FALSE)),0,VLOOKUP(F6,'Sommaire des indices'!$C$3:$D$39,2,FALSE))</f>
        <v>0</v>
      </c>
      <c r="H6" s="266">
        <v>0</v>
      </c>
      <c r="I6" s="302">
        <f t="shared" si="2"/>
        <v>222</v>
      </c>
      <c r="J6" s="302" t="s">
        <v>77</v>
      </c>
      <c r="K6" s="303">
        <f>IF(ISNA(VLOOKUP(J6,'Sommaire des indices'!$C$3:$D$39,2,FALSE)),0,VLOOKUP(J6,'Sommaire des indices'!$C$3:$D$39,2,FALSE))</f>
        <v>-4.0167057688147829E-2</v>
      </c>
      <c r="L6" s="304">
        <v>0.09</v>
      </c>
      <c r="M6" s="292">
        <f t="shared" si="3"/>
        <v>248</v>
      </c>
      <c r="N6" s="280" t="s">
        <v>388</v>
      </c>
      <c r="O6" s="281">
        <f>IF(ISNA(VLOOKUP(N6,'Sommaire des indices'!$C$3:$D$39,2,FALSE)),0,VLOOKUP(N6,'Sommaire des indices'!$C$3:$D$39,2,FALSE))</f>
        <v>0</v>
      </c>
      <c r="P6" s="282">
        <v>0</v>
      </c>
    </row>
    <row r="7" spans="1:16" x14ac:dyDescent="0.25">
      <c r="A7" s="247">
        <f t="shared" si="0"/>
        <v>205</v>
      </c>
      <c r="B7" s="289" t="s">
        <v>388</v>
      </c>
      <c r="C7" s="248">
        <f>IF(ISNA(VLOOKUP(B7,'Sommaire des indices'!$C$3:$D$39,2,FALSE)),0,VLOOKUP(B7,'Sommaire des indices'!$C$3:$D$39,2,FALSE))</f>
        <v>0</v>
      </c>
      <c r="D7" s="249">
        <v>0</v>
      </c>
      <c r="E7" s="264">
        <f t="shared" si="1"/>
        <v>212</v>
      </c>
      <c r="F7" s="264" t="s">
        <v>388</v>
      </c>
      <c r="G7" s="265">
        <f>IF(ISNA(VLOOKUP(F7,'Sommaire des indices'!$C$3:$D$39,2,FALSE)),0,VLOOKUP(F7,'Sommaire des indices'!$C$3:$D$39,2,FALSE))</f>
        <v>0</v>
      </c>
      <c r="H7" s="266">
        <v>0</v>
      </c>
      <c r="I7" s="302">
        <f t="shared" si="2"/>
        <v>222</v>
      </c>
      <c r="J7" s="302" t="s">
        <v>78</v>
      </c>
      <c r="K7" s="303">
        <f>IF(ISNA(VLOOKUP(J7,'Sommaire des indices'!$C$3:$D$39,2,FALSE)),0,VLOOKUP(J7,'Sommaire des indices'!$C$3:$D$39,2,FALSE))</f>
        <v>-0.1556072369264766</v>
      </c>
      <c r="L7" s="304">
        <v>0.05</v>
      </c>
      <c r="M7" s="292">
        <f t="shared" si="3"/>
        <v>248</v>
      </c>
      <c r="N7" s="280" t="s">
        <v>388</v>
      </c>
      <c r="O7" s="281">
        <f>IF(ISNA(VLOOKUP(N7,'Sommaire des indices'!$C$3:$D$39,2,FALSE)),0,VLOOKUP(N7,'Sommaire des indices'!$C$3:$D$39,2,FALSE))</f>
        <v>0</v>
      </c>
      <c r="P7" s="282">
        <v>0</v>
      </c>
    </row>
    <row r="8" spans="1:16" ht="15.75" thickBot="1" x14ac:dyDescent="0.3">
      <c r="A8" s="247">
        <f t="shared" si="0"/>
        <v>205</v>
      </c>
      <c r="B8" s="290" t="s">
        <v>388</v>
      </c>
      <c r="C8" s="251">
        <f>IF(ISNA(VLOOKUP(B8,'Sommaire des indices'!$C$3:$D$39,2,FALSE)),0,VLOOKUP(B8,'Sommaire des indices'!$C$3:$D$39,2,FALSE))</f>
        <v>0</v>
      </c>
      <c r="D8" s="252">
        <v>0</v>
      </c>
      <c r="E8" s="264">
        <f t="shared" si="1"/>
        <v>212</v>
      </c>
      <c r="F8" s="267" t="s">
        <v>388</v>
      </c>
      <c r="G8" s="268">
        <f>IF(ISNA(VLOOKUP(F8,'Sommaire des indices'!$C$3:$D$39,2,FALSE)),0,VLOOKUP(F8,'Sommaire des indices'!$C$3:$D$39,2,FALSE))</f>
        <v>0</v>
      </c>
      <c r="H8" s="269">
        <v>0</v>
      </c>
      <c r="I8" s="302">
        <f t="shared" si="2"/>
        <v>222</v>
      </c>
      <c r="J8" s="307" t="s">
        <v>79</v>
      </c>
      <c r="K8" s="305">
        <f>IF(ISNA(VLOOKUP(J8,'Sommaire des indices'!$C$3:$D$39,2,FALSE)),0,VLOOKUP(J8,'Sommaire des indices'!$C$3:$D$39,2,FALSE))</f>
        <v>-3.2449326653490894E-2</v>
      </c>
      <c r="L8" s="306">
        <v>0.15</v>
      </c>
      <c r="M8" s="292">
        <f t="shared" si="3"/>
        <v>248</v>
      </c>
      <c r="N8" s="283" t="s">
        <v>388</v>
      </c>
      <c r="O8" s="284">
        <f>IF(ISNA(VLOOKUP(N8,'Sommaire des indices'!$C$3:$D$39,2,FALSE)),0,VLOOKUP(N8,'Sommaire des indices'!$C$3:$D$39,2,FALSE))</f>
        <v>0</v>
      </c>
      <c r="P8" s="285">
        <v>0</v>
      </c>
    </row>
    <row r="9" spans="1:16" ht="15.75" thickBot="1" x14ac:dyDescent="0.3">
      <c r="A9" s="250">
        <f t="shared" si="0"/>
        <v>205</v>
      </c>
      <c r="B9" s="253" t="s">
        <v>136</v>
      </c>
      <c r="C9" s="254">
        <f>C3*D3+C4*D4+C5*D5+C6*D6+C7*D7+C8*D8</f>
        <v>-0.12299727886823561</v>
      </c>
      <c r="D9" s="255">
        <f>SUM(D3:D8)</f>
        <v>1</v>
      </c>
      <c r="E9" s="267">
        <f t="shared" si="1"/>
        <v>212</v>
      </c>
      <c r="F9" s="270" t="s">
        <v>136</v>
      </c>
      <c r="G9" s="271">
        <f>G3*H3+G4*H4+G5*H5+G6*H6+G7*H7+G8*H8</f>
        <v>5.6883554301688004E-2</v>
      </c>
      <c r="H9" s="272">
        <f>SUM(H3:H8)</f>
        <v>1</v>
      </c>
      <c r="I9" s="307">
        <f t="shared" si="2"/>
        <v>222</v>
      </c>
      <c r="J9" s="308" t="s">
        <v>136</v>
      </c>
      <c r="K9" s="309">
        <f>K3*L3+K4*L4+K5*L5+K6*L6+K7*L7+K8*L8</f>
        <v>-2.9245781992407585E-2</v>
      </c>
      <c r="L9" s="310">
        <f>SUM(L3:L8)</f>
        <v>1</v>
      </c>
      <c r="M9" s="293">
        <f t="shared" si="3"/>
        <v>248</v>
      </c>
      <c r="N9" s="286" t="s">
        <v>136</v>
      </c>
      <c r="O9" s="287">
        <f>O3*P3+O4*P4+O5*P5+O6*P6+O7*P7+O8*P8</f>
        <v>-0.11443298969072159</v>
      </c>
      <c r="P9" s="288">
        <f>SUM(P3:P8)</f>
        <v>1</v>
      </c>
    </row>
    <row r="25" spans="10:10" x14ac:dyDescent="0.25">
      <c r="J25" s="311"/>
    </row>
    <row r="26" spans="10:10" x14ac:dyDescent="0.25">
      <c r="J26" s="311"/>
    </row>
    <row r="27" spans="10:10" x14ac:dyDescent="0.25">
      <c r="J27" s="311"/>
    </row>
    <row r="28" spans="10:10" x14ac:dyDescent="0.25">
      <c r="J28" s="311"/>
    </row>
    <row r="29" spans="10:10" x14ac:dyDescent="0.25">
      <c r="J29" s="311"/>
    </row>
    <row r="30" spans="10:10" x14ac:dyDescent="0.25">
      <c r="J30" s="311"/>
    </row>
    <row r="33" spans="1:4" ht="15.75" thickBot="1" x14ac:dyDescent="0.3"/>
    <row r="34" spans="1:4" ht="15.75" thickBot="1" x14ac:dyDescent="0.3">
      <c r="A34" s="155">
        <v>268</v>
      </c>
      <c r="B34" s="156" t="str">
        <f>VLOOKUP('Fonds Pré-Simulés'!$A34,'Liste de Fonds'!$B$2:$C$461,2,FALSE)</f>
        <v>Catégorie mondiale Ressources naturelles Investors</v>
      </c>
      <c r="C34" s="236" t="s">
        <v>15</v>
      </c>
      <c r="D34" s="235" t="s">
        <v>14</v>
      </c>
    </row>
    <row r="35" spans="1:4" x14ac:dyDescent="0.25">
      <c r="A35" s="226">
        <f t="shared" ref="A35:A41" si="4">A34</f>
        <v>268</v>
      </c>
      <c r="B35" s="226" t="s">
        <v>124</v>
      </c>
      <c r="C35" s="133">
        <f>IF(ISNA(VLOOKUP(B35,'Sommaire des indices'!$C$3:$D$39,2,FALSE)),0,VLOOKUP(B35,'Sommaire des indices'!$C$3:$D$39,2,FALSE))</f>
        <v>-0.15660528422738193</v>
      </c>
      <c r="D35" s="227">
        <v>1</v>
      </c>
    </row>
    <row r="36" spans="1:4" x14ac:dyDescent="0.25">
      <c r="A36" s="228">
        <f t="shared" si="4"/>
        <v>268</v>
      </c>
      <c r="B36" s="228"/>
      <c r="C36" s="229">
        <f>IF(ISNA(VLOOKUP(B36,'Sommaire des indices'!$C$3:$D$39,2,FALSE)),0,VLOOKUP(B36,'Sommaire des indices'!$C$3:$D$39,2,FALSE))</f>
        <v>0</v>
      </c>
      <c r="D36" s="230">
        <v>0</v>
      </c>
    </row>
    <row r="37" spans="1:4" x14ac:dyDescent="0.25">
      <c r="A37" s="228">
        <f t="shared" si="4"/>
        <v>268</v>
      </c>
      <c r="B37" s="228"/>
      <c r="C37" s="229">
        <f>IF(ISNA(VLOOKUP(B37,'Sommaire des indices'!$C$3:$D$39,2,FALSE)),0,VLOOKUP(B37,'Sommaire des indices'!$C$3:$D$39,2,FALSE))</f>
        <v>0</v>
      </c>
      <c r="D37" s="230">
        <v>0</v>
      </c>
    </row>
    <row r="38" spans="1:4" x14ac:dyDescent="0.25">
      <c r="A38" s="228">
        <f t="shared" si="4"/>
        <v>268</v>
      </c>
      <c r="B38" s="228"/>
      <c r="C38" s="229">
        <f>IF(ISNA(VLOOKUP(B38,'Sommaire des indices'!$C$3:$D$39,2,FALSE)),0,VLOOKUP(B38,'Sommaire des indices'!$C$3:$D$39,2,FALSE))</f>
        <v>0</v>
      </c>
      <c r="D38" s="230">
        <v>0</v>
      </c>
    </row>
    <row r="39" spans="1:4" x14ac:dyDescent="0.25">
      <c r="A39" s="228">
        <f t="shared" si="4"/>
        <v>268</v>
      </c>
      <c r="B39" s="228"/>
      <c r="C39" s="229">
        <f>IF(ISNA(VLOOKUP(B39,'Sommaire des indices'!$C$3:$D$39,2,FALSE)),0,VLOOKUP(B39,'Sommaire des indices'!$C$3:$D$39,2,FALSE))</f>
        <v>0</v>
      </c>
      <c r="D39" s="230">
        <v>0</v>
      </c>
    </row>
    <row r="40" spans="1:4" ht="15.75" thickBot="1" x14ac:dyDescent="0.3">
      <c r="A40" s="228">
        <f t="shared" si="4"/>
        <v>268</v>
      </c>
      <c r="B40" s="233"/>
      <c r="C40" s="231">
        <f>IF(ISNA(VLOOKUP(B40,'Sommaire des indices'!$C$3:$D$39,2,FALSE)),0,VLOOKUP(B40,'Sommaire des indices'!$C$3:$D$39,2,FALSE))</f>
        <v>0</v>
      </c>
      <c r="D40" s="232">
        <v>0</v>
      </c>
    </row>
    <row r="41" spans="1:4" ht="15.75" thickBot="1" x14ac:dyDescent="0.3">
      <c r="A41" s="233">
        <f t="shared" si="4"/>
        <v>268</v>
      </c>
      <c r="B41" s="223" t="s">
        <v>136</v>
      </c>
      <c r="C41" s="154">
        <f>C35*D35+C36*D36+C37*D37+C38*D38+C39*D39+C40*D40</f>
        <v>-0.15660528422738193</v>
      </c>
      <c r="D41" s="234">
        <f>SUM(D35:D40)</f>
        <v>1</v>
      </c>
    </row>
    <row r="42" spans="1:4" ht="15.75" thickBot="1" x14ac:dyDescent="0.3">
      <c r="A42" s="155">
        <v>274</v>
      </c>
      <c r="B42" s="156" t="str">
        <f>VLOOKUP('Fonds Pré-Simulés'!$A42,'Liste de Fonds'!$B$2:$C$461,2,FALSE)</f>
        <v>Catégorie petite capitalisation É.-U. Investors</v>
      </c>
      <c r="C42" s="236" t="s">
        <v>15</v>
      </c>
      <c r="D42" s="235" t="s">
        <v>14</v>
      </c>
    </row>
    <row r="43" spans="1:4" x14ac:dyDescent="0.25">
      <c r="A43" s="226">
        <f t="shared" ref="A43:A49" si="5">A42</f>
        <v>274</v>
      </c>
      <c r="B43" s="226" t="s">
        <v>73</v>
      </c>
      <c r="C43" s="133">
        <f>IF(ISNA(VLOOKUP(B43,'Sommaire des indices'!$C$3:$D$39,2,FALSE)),0,VLOOKUP(B43,'Sommaire des indices'!$C$3:$D$39,2,FALSE))</f>
        <v>5.7084531037743594E-2</v>
      </c>
      <c r="D43" s="227">
        <v>0.84</v>
      </c>
    </row>
    <row r="44" spans="1:4" x14ac:dyDescent="0.25">
      <c r="A44" s="228">
        <f t="shared" si="5"/>
        <v>274</v>
      </c>
      <c r="B44" s="228" t="s">
        <v>115</v>
      </c>
      <c r="C44" s="229">
        <f>IF(ISNA(VLOOKUP(B44,'Sommaire des indices'!$C$3:$D$39,2,FALSE)),0,VLOOKUP(B44,'Sommaire des indices'!$C$3:$D$39,2,FALSE))</f>
        <v>0</v>
      </c>
      <c r="D44" s="230">
        <v>0.14000000000000001</v>
      </c>
    </row>
    <row r="45" spans="1:4" x14ac:dyDescent="0.25">
      <c r="A45" s="228">
        <f t="shared" si="5"/>
        <v>274</v>
      </c>
      <c r="B45" s="228" t="s">
        <v>72</v>
      </c>
      <c r="C45" s="229">
        <f>IF(ISNA(VLOOKUP(B45,'Sommaire des indices'!$C$3:$D$39,2,FALSE)),0,VLOOKUP(B45,'Sommaire des indices'!$C$3:$D$39,2,FALSE))</f>
        <v>-0.12299727886823561</v>
      </c>
      <c r="D45" s="230">
        <v>0.02</v>
      </c>
    </row>
    <row r="46" spans="1:4" x14ac:dyDescent="0.25">
      <c r="A46" s="228">
        <f t="shared" si="5"/>
        <v>274</v>
      </c>
      <c r="B46" s="228"/>
      <c r="C46" s="229">
        <f>IF(ISNA(VLOOKUP(B46,'Sommaire des indices'!$C$3:$D$39,2,FALSE)),0,VLOOKUP(B46,'Sommaire des indices'!$C$3:$D$39,2,FALSE))</f>
        <v>0</v>
      </c>
      <c r="D46" s="230">
        <v>0</v>
      </c>
    </row>
    <row r="47" spans="1:4" x14ac:dyDescent="0.25">
      <c r="A47" s="228">
        <f t="shared" si="5"/>
        <v>274</v>
      </c>
      <c r="B47" s="228"/>
      <c r="C47" s="229">
        <f>IF(ISNA(VLOOKUP(B47,'Sommaire des indices'!$C$3:$D$39,2,FALSE)),0,VLOOKUP(B47,'Sommaire des indices'!$C$3:$D$39,2,FALSE))</f>
        <v>0</v>
      </c>
      <c r="D47" s="230">
        <v>0</v>
      </c>
    </row>
    <row r="48" spans="1:4" ht="15.75" thickBot="1" x14ac:dyDescent="0.3">
      <c r="A48" s="228">
        <f t="shared" si="5"/>
        <v>274</v>
      </c>
      <c r="B48" s="233"/>
      <c r="C48" s="231">
        <f>IF(ISNA(VLOOKUP(B48,'Sommaire des indices'!$C$3:$D$39,2,FALSE)),0,VLOOKUP(B48,'Sommaire des indices'!$C$3:$D$39,2,FALSE))</f>
        <v>0</v>
      </c>
      <c r="D48" s="232">
        <v>0</v>
      </c>
    </row>
    <row r="49" spans="1:4" ht="15.75" thickBot="1" x14ac:dyDescent="0.3">
      <c r="A49" s="233">
        <f t="shared" si="5"/>
        <v>274</v>
      </c>
      <c r="B49" s="223" t="s">
        <v>136</v>
      </c>
      <c r="C49" s="154">
        <f>C43*D43+C44*D44+C45*D45+C46*D46+C47*D47+C48*D48</f>
        <v>4.5491060494339909E-2</v>
      </c>
      <c r="D49" s="234">
        <f>SUM(D43:D48)</f>
        <v>1</v>
      </c>
    </row>
    <row r="50" spans="1:4" ht="15.75" thickBot="1" x14ac:dyDescent="0.3">
      <c r="A50" s="155">
        <v>280</v>
      </c>
      <c r="B50" s="156" t="str">
        <f>VLOOKUP('Fonds Pré-Simulés'!$A50,'Liste de Fonds'!$B$2:$C$461,2,FALSE)</f>
        <v>Fonds hypothécaire et de revenu à court terme Investors</v>
      </c>
      <c r="C50" s="236" t="s">
        <v>15</v>
      </c>
      <c r="D50" s="235" t="s">
        <v>14</v>
      </c>
    </row>
    <row r="51" spans="1:4" x14ac:dyDescent="0.25">
      <c r="A51" s="226">
        <f t="shared" ref="A51:A57" si="6">A50</f>
        <v>280</v>
      </c>
      <c r="B51" s="226" t="s">
        <v>88</v>
      </c>
      <c r="C51" s="133">
        <f>IF(ISNA(VLOOKUP(B51,'Sommaire des indices'!$C$3:$D$39,2,FALSE)),0,VLOOKUP(B51,'Sommaire des indices'!$C$3:$D$39,2,FALSE))</f>
        <v>6.3080495356037117E-2</v>
      </c>
      <c r="D51" s="227">
        <v>0.5</v>
      </c>
    </row>
    <row r="52" spans="1:4" x14ac:dyDescent="0.25">
      <c r="A52" s="228">
        <f t="shared" si="6"/>
        <v>280</v>
      </c>
      <c r="B52" s="228" t="s">
        <v>85</v>
      </c>
      <c r="C52" s="229">
        <f>IF(ISNA(VLOOKUP(B52,'Sommaire des indices'!$C$3:$D$39,2,FALSE)),0,VLOOKUP(B52,'Sommaire des indices'!$C$3:$D$39,2,FALSE))</f>
        <v>1.5636363636363639E-2</v>
      </c>
      <c r="D52" s="230">
        <v>0.3</v>
      </c>
    </row>
    <row r="53" spans="1:4" x14ac:dyDescent="0.25">
      <c r="A53" s="228">
        <f t="shared" si="6"/>
        <v>280</v>
      </c>
      <c r="B53" s="228" t="s">
        <v>84</v>
      </c>
      <c r="C53" s="229">
        <f>IF(ISNA(VLOOKUP(B53,'Sommaire des indices'!$C$3:$D$39,2,FALSE)),0,VLOOKUP(B53,'Sommaire des indices'!$C$3:$D$39,2,FALSE))</f>
        <v>8.9673076923076894E-3</v>
      </c>
      <c r="D53" s="230">
        <v>0.2</v>
      </c>
    </row>
    <row r="54" spans="1:4" x14ac:dyDescent="0.25">
      <c r="A54" s="228">
        <f t="shared" si="6"/>
        <v>280</v>
      </c>
      <c r="B54" s="228"/>
      <c r="C54" s="229">
        <f>IF(ISNA(VLOOKUP(B54,'Sommaire des indices'!$C$3:$D$39,2,FALSE)),0,VLOOKUP(B54,'Sommaire des indices'!$C$3:$D$39,2,FALSE))</f>
        <v>0</v>
      </c>
      <c r="D54" s="230">
        <v>0</v>
      </c>
    </row>
    <row r="55" spans="1:4" x14ac:dyDescent="0.25">
      <c r="A55" s="228">
        <f t="shared" si="6"/>
        <v>280</v>
      </c>
      <c r="B55" s="228"/>
      <c r="C55" s="229">
        <f>IF(ISNA(VLOOKUP(B55,'Sommaire des indices'!$C$3:$D$39,2,FALSE)),0,VLOOKUP(B55,'Sommaire des indices'!$C$3:$D$39,2,FALSE))</f>
        <v>0</v>
      </c>
      <c r="D55" s="230">
        <v>0</v>
      </c>
    </row>
    <row r="56" spans="1:4" ht="15.75" thickBot="1" x14ac:dyDescent="0.3">
      <c r="A56" s="228">
        <f t="shared" si="6"/>
        <v>280</v>
      </c>
      <c r="B56" s="233"/>
      <c r="C56" s="231">
        <f>IF(ISNA(VLOOKUP(B56,'Sommaire des indices'!$C$3:$D$39,2,FALSE)),0,VLOOKUP(B56,'Sommaire des indices'!$C$3:$D$39,2,FALSE))</f>
        <v>0</v>
      </c>
      <c r="D56" s="232">
        <v>0</v>
      </c>
    </row>
    <row r="57" spans="1:4" ht="15.75" thickBot="1" x14ac:dyDescent="0.3">
      <c r="A57" s="233">
        <f t="shared" si="6"/>
        <v>280</v>
      </c>
      <c r="B57" s="223" t="s">
        <v>136</v>
      </c>
      <c r="C57" s="154">
        <f>C51*D51+C52*D52+C53*D53+C54*D54+C55*D55+C56*D56</f>
        <v>3.8024618307389187E-2</v>
      </c>
      <c r="D57" s="234">
        <f>SUM(D51:D56)</f>
        <v>1</v>
      </c>
    </row>
    <row r="58" spans="1:4" ht="15.75" thickBot="1" x14ac:dyDescent="0.3">
      <c r="A58" s="155">
        <v>283</v>
      </c>
      <c r="B58" s="156" t="str">
        <f>VLOOKUP('Fonds Pré-Simulés'!$A58,'Liste de Fonds'!$B$2:$C$461,2,FALSE)</f>
        <v>Fonds de dividendes Investors</v>
      </c>
      <c r="C58" s="236" t="s">
        <v>15</v>
      </c>
      <c r="D58" s="235" t="s">
        <v>14</v>
      </c>
    </row>
    <row r="59" spans="1:4" x14ac:dyDescent="0.25">
      <c r="A59" s="226">
        <f t="shared" ref="A59:A65" si="7">A58</f>
        <v>283</v>
      </c>
      <c r="B59" s="226" t="s">
        <v>111</v>
      </c>
      <c r="C59" s="133">
        <f>IF(ISNA(VLOOKUP(B59,'Sommaire des indices'!$C$3:$D$39,2,FALSE)),0,VLOOKUP(B59,'Sommaire des indices'!$C$3:$D$39,2,FALSE))</f>
        <v>-2.4725274725274807E-2</v>
      </c>
      <c r="D59" s="227">
        <v>0.9</v>
      </c>
    </row>
    <row r="60" spans="1:4" x14ac:dyDescent="0.25">
      <c r="A60" s="228">
        <f t="shared" si="7"/>
        <v>283</v>
      </c>
      <c r="B60" s="228" t="s">
        <v>102</v>
      </c>
      <c r="C60" s="229">
        <f>IF(ISNA(VLOOKUP(B60,'Sommaire des indices'!$C$3:$D$39,2,FALSE)),0,VLOOKUP(B60,'Sommaire des indices'!$C$3:$D$39,2,FALSE))</f>
        <v>4.2523033309709531E-2</v>
      </c>
      <c r="D60" s="230">
        <v>0.1</v>
      </c>
    </row>
    <row r="61" spans="1:4" x14ac:dyDescent="0.25">
      <c r="A61" s="228">
        <f t="shared" si="7"/>
        <v>283</v>
      </c>
      <c r="B61" s="228"/>
      <c r="C61" s="229">
        <f>IF(ISNA(VLOOKUP(B61,'Sommaire des indices'!$C$3:$D$39,2,FALSE)),0,VLOOKUP(B61,'Sommaire des indices'!$C$3:$D$39,2,FALSE))</f>
        <v>0</v>
      </c>
      <c r="D61" s="230">
        <v>0</v>
      </c>
    </row>
    <row r="62" spans="1:4" x14ac:dyDescent="0.25">
      <c r="A62" s="228">
        <f t="shared" si="7"/>
        <v>283</v>
      </c>
      <c r="B62" s="228"/>
      <c r="C62" s="229">
        <f>IF(ISNA(VLOOKUP(B62,'Sommaire des indices'!$C$3:$D$39,2,FALSE)),0,VLOOKUP(B62,'Sommaire des indices'!$C$3:$D$39,2,FALSE))</f>
        <v>0</v>
      </c>
      <c r="D62" s="230">
        <v>0</v>
      </c>
    </row>
    <row r="63" spans="1:4" x14ac:dyDescent="0.25">
      <c r="A63" s="228">
        <f t="shared" si="7"/>
        <v>283</v>
      </c>
      <c r="B63" s="228"/>
      <c r="C63" s="229">
        <f>IF(ISNA(VLOOKUP(B63,'Sommaire des indices'!$C$3:$D$39,2,FALSE)),0,VLOOKUP(B63,'Sommaire des indices'!$C$3:$D$39,2,FALSE))</f>
        <v>0</v>
      </c>
      <c r="D63" s="230">
        <v>0</v>
      </c>
    </row>
    <row r="64" spans="1:4" ht="15.75" thickBot="1" x14ac:dyDescent="0.3">
      <c r="A64" s="228">
        <f t="shared" si="7"/>
        <v>283</v>
      </c>
      <c r="B64" s="233"/>
      <c r="C64" s="231">
        <f>IF(ISNA(VLOOKUP(B64,'Sommaire des indices'!$C$3:$D$39,2,FALSE)),0,VLOOKUP(B64,'Sommaire des indices'!$C$3:$D$39,2,FALSE))</f>
        <v>0</v>
      </c>
      <c r="D64" s="232">
        <v>0</v>
      </c>
    </row>
    <row r="65" spans="1:4" ht="15.75" thickBot="1" x14ac:dyDescent="0.3">
      <c r="A65" s="233">
        <f t="shared" si="7"/>
        <v>283</v>
      </c>
      <c r="B65" s="223" t="s">
        <v>136</v>
      </c>
      <c r="C65" s="157">
        <f>C59*D59+C60*D60+C61*D61+C62*D62+C63*D63+C64*D64</f>
        <v>-1.8000443921776372E-2</v>
      </c>
      <c r="D65" s="234">
        <f>SUM(D59:D64)</f>
        <v>1</v>
      </c>
    </row>
    <row r="66" spans="1:4" ht="15.75" thickBot="1" x14ac:dyDescent="0.3">
      <c r="A66" s="155">
        <v>286</v>
      </c>
      <c r="B66" s="156" t="str">
        <f>VLOOKUP('Fonds Pré-Simulés'!$A66,'Liste de Fonds'!$B$2:$C$461,2,FALSE)</f>
        <v>Fonds de biens immobiliers Investors</v>
      </c>
      <c r="C66" s="236" t="s">
        <v>15</v>
      </c>
      <c r="D66" s="235" t="s">
        <v>14</v>
      </c>
    </row>
    <row r="67" spans="1:4" x14ac:dyDescent="0.25">
      <c r="A67" s="226">
        <f t="shared" ref="A67:A73" si="8">A66</f>
        <v>286</v>
      </c>
      <c r="B67" s="226" t="s">
        <v>120</v>
      </c>
      <c r="C67" s="133">
        <f>IF(ISNA(VLOOKUP(B67,'Sommaire des indices'!$C$3:$D$39,2,FALSE)),0,VLOOKUP(B67,'Sommaire des indices'!$C$3:$D$39,2,FALSE))</f>
        <v>7.7094896439691252E-2</v>
      </c>
      <c r="D67" s="227">
        <v>1</v>
      </c>
    </row>
    <row r="68" spans="1:4" x14ac:dyDescent="0.25">
      <c r="A68" s="228">
        <f t="shared" si="8"/>
        <v>286</v>
      </c>
      <c r="B68" s="228"/>
      <c r="C68" s="229">
        <f>IF(ISNA(VLOOKUP(B68,'Sommaire des indices'!$C$3:$D$39,2,FALSE)),0,VLOOKUP(B68,'Sommaire des indices'!$C$3:$D$39,2,FALSE))</f>
        <v>0</v>
      </c>
      <c r="D68" s="230">
        <v>0</v>
      </c>
    </row>
    <row r="69" spans="1:4" x14ac:dyDescent="0.25">
      <c r="A69" s="228">
        <f t="shared" si="8"/>
        <v>286</v>
      </c>
      <c r="B69" s="228"/>
      <c r="C69" s="229">
        <f>IF(ISNA(VLOOKUP(B69,'Sommaire des indices'!$C$3:$D$39,2,FALSE)),0,VLOOKUP(B69,'Sommaire des indices'!$C$3:$D$39,2,FALSE))</f>
        <v>0</v>
      </c>
      <c r="D69" s="230">
        <v>0</v>
      </c>
    </row>
    <row r="70" spans="1:4" x14ac:dyDescent="0.25">
      <c r="A70" s="228">
        <f t="shared" si="8"/>
        <v>286</v>
      </c>
      <c r="B70" s="228"/>
      <c r="C70" s="229">
        <f>IF(ISNA(VLOOKUP(B70,'Sommaire des indices'!$C$3:$D$39,2,FALSE)),0,VLOOKUP(B70,'Sommaire des indices'!$C$3:$D$39,2,FALSE))</f>
        <v>0</v>
      </c>
      <c r="D70" s="230">
        <v>0</v>
      </c>
    </row>
    <row r="71" spans="1:4" x14ac:dyDescent="0.25">
      <c r="A71" s="228">
        <f t="shared" si="8"/>
        <v>286</v>
      </c>
      <c r="B71" s="228"/>
      <c r="C71" s="229">
        <f>IF(ISNA(VLOOKUP(B71,'Sommaire des indices'!$C$3:$D$39,2,FALSE)),0,VLOOKUP(B71,'Sommaire des indices'!$C$3:$D$39,2,FALSE))</f>
        <v>0</v>
      </c>
      <c r="D71" s="230">
        <v>0</v>
      </c>
    </row>
    <row r="72" spans="1:4" ht="15.75" thickBot="1" x14ac:dyDescent="0.3">
      <c r="A72" s="228">
        <f t="shared" si="8"/>
        <v>286</v>
      </c>
      <c r="B72" s="233"/>
      <c r="C72" s="231">
        <f>IF(ISNA(VLOOKUP(B72,'Sommaire des indices'!$C$3:$D$39,2,FALSE)),0,VLOOKUP(B72,'Sommaire des indices'!$C$3:$D$39,2,FALSE))</f>
        <v>0</v>
      </c>
      <c r="D72" s="232">
        <v>0</v>
      </c>
    </row>
    <row r="73" spans="1:4" ht="15.75" thickBot="1" x14ac:dyDescent="0.3">
      <c r="A73" s="233">
        <f t="shared" si="8"/>
        <v>286</v>
      </c>
      <c r="B73" s="223" t="s">
        <v>136</v>
      </c>
      <c r="C73" s="154">
        <f>C67*D67+C68*D68+C69*D69+C70*D70+C71*D71+C72*D72</f>
        <v>7.7094896439691252E-2</v>
      </c>
      <c r="D73" s="234">
        <f>SUM(D67:D72)</f>
        <v>1</v>
      </c>
    </row>
    <row r="74" spans="1:4" ht="15.75" thickBot="1" x14ac:dyDescent="0.3">
      <c r="A74" s="155">
        <v>289</v>
      </c>
      <c r="B74" s="156" t="str">
        <f>VLOOKUP('Fonds Pré-Simulés'!$A74,'Liste de Fonds'!$B$2:$C$461,2,FALSE)</f>
        <v>Fonds global Investors</v>
      </c>
      <c r="C74" s="236" t="s">
        <v>15</v>
      </c>
      <c r="D74" s="235" t="s">
        <v>14</v>
      </c>
    </row>
    <row r="75" spans="1:4" x14ac:dyDescent="0.25">
      <c r="A75" s="226">
        <f t="shared" ref="A75:A81" si="9">A74</f>
        <v>289</v>
      </c>
      <c r="B75" s="226" t="s">
        <v>73</v>
      </c>
      <c r="C75" s="133">
        <f>IF(ISNA(VLOOKUP(B75,'Sommaire des indices'!$C$3:$D$39,2,FALSE)),0,VLOOKUP(B75,'Sommaire des indices'!$C$3:$D$39,2,FALSE))</f>
        <v>5.7084531037743594E-2</v>
      </c>
      <c r="D75" s="227">
        <v>0.4</v>
      </c>
    </row>
    <row r="76" spans="1:4" x14ac:dyDescent="0.25">
      <c r="A76" s="228">
        <f t="shared" si="9"/>
        <v>289</v>
      </c>
      <c r="B76" s="228" t="s">
        <v>72</v>
      </c>
      <c r="C76" s="229">
        <f>IF(ISNA(VLOOKUP(B76,'Sommaire des indices'!$C$3:$D$39,2,FALSE)),0,VLOOKUP(B76,'Sommaire des indices'!$C$3:$D$39,2,FALSE))</f>
        <v>-0.12299727886823561</v>
      </c>
      <c r="D76" s="230">
        <v>0.04</v>
      </c>
    </row>
    <row r="77" spans="1:4" x14ac:dyDescent="0.25">
      <c r="A77" s="228">
        <f t="shared" si="9"/>
        <v>289</v>
      </c>
      <c r="B77" s="228" t="s">
        <v>77</v>
      </c>
      <c r="C77" s="229">
        <f>IF(ISNA(VLOOKUP(B77,'Sommaire des indices'!$C$3:$D$39,2,FALSE)),0,VLOOKUP(B77,'Sommaire des indices'!$C$3:$D$39,2,FALSE))</f>
        <v>-4.0167057688147829E-2</v>
      </c>
      <c r="D77" s="230">
        <v>0.1</v>
      </c>
    </row>
    <row r="78" spans="1:4" x14ac:dyDescent="0.25">
      <c r="A78" s="228">
        <f t="shared" si="9"/>
        <v>289</v>
      </c>
      <c r="B78" s="228" t="s">
        <v>78</v>
      </c>
      <c r="C78" s="229">
        <f>IF(ISNA(VLOOKUP(B78,'Sommaire des indices'!$C$3:$D$39,2,FALSE)),0,VLOOKUP(B78,'Sommaire des indices'!$C$3:$D$39,2,FALSE))</f>
        <v>-0.1556072369264766</v>
      </c>
      <c r="D78" s="230">
        <v>0.1</v>
      </c>
    </row>
    <row r="79" spans="1:4" x14ac:dyDescent="0.25">
      <c r="A79" s="228">
        <f t="shared" si="9"/>
        <v>289</v>
      </c>
      <c r="B79" s="228" t="s">
        <v>79</v>
      </c>
      <c r="C79" s="229">
        <f>IF(ISNA(VLOOKUP(B79,'Sommaire des indices'!$C$3:$D$39,2,FALSE)),0,VLOOKUP(B79,'Sommaire des indices'!$C$3:$D$39,2,FALSE))</f>
        <v>-3.2449326653490894E-2</v>
      </c>
      <c r="D79" s="230">
        <v>0.1</v>
      </c>
    </row>
    <row r="80" spans="1:4" ht="15.75" thickBot="1" x14ac:dyDescent="0.3">
      <c r="A80" s="228">
        <f t="shared" si="9"/>
        <v>289</v>
      </c>
      <c r="B80" s="233" t="s">
        <v>99</v>
      </c>
      <c r="C80" s="231">
        <f>IF(ISNA(VLOOKUP(B80,'Sommaire des indices'!$C$3:$D$39,2,FALSE)),0,VLOOKUP(B80,'Sommaire des indices'!$C$3:$D$39,2,FALSE))</f>
        <v>-0.11443298969072159</v>
      </c>
      <c r="D80" s="232">
        <v>0.26</v>
      </c>
    </row>
    <row r="81" spans="1:4" ht="15.75" thickBot="1" x14ac:dyDescent="0.3">
      <c r="A81" s="233">
        <f t="shared" si="9"/>
        <v>289</v>
      </c>
      <c r="B81" s="223" t="s">
        <v>136</v>
      </c>
      <c r="C81" s="154">
        <f>C75*D75+C76*D76+C77*D77+C78*D78+C79*D79+C80*D80</f>
        <v>-3.4661018186031137E-2</v>
      </c>
      <c r="D81" s="234">
        <f>SUM(D75:D80)</f>
        <v>1</v>
      </c>
    </row>
    <row r="82" spans="1:4" ht="15.75" thickBot="1" x14ac:dyDescent="0.3">
      <c r="A82" s="155">
        <v>292</v>
      </c>
      <c r="B82" s="156" t="str">
        <f>VLOOKUP('Fonds Pré-Simulés'!$A82,'Liste de Fonds'!$B$2:$C$461,2,FALSE)</f>
        <v>Portefeuille de revenu plus Investors</v>
      </c>
      <c r="C82" s="236" t="s">
        <v>15</v>
      </c>
      <c r="D82" s="235" t="s">
        <v>14</v>
      </c>
    </row>
    <row r="83" spans="1:4" x14ac:dyDescent="0.25">
      <c r="A83" s="226">
        <f t="shared" ref="A83:A89" si="10">A82</f>
        <v>292</v>
      </c>
      <c r="B83" s="226" t="s">
        <v>120</v>
      </c>
      <c r="C83" s="133">
        <f>IF(ISNA(VLOOKUP(B83,'Sommaire des indices'!$C$3:$D$39,2,FALSE)),0,VLOOKUP(B83,'Sommaire des indices'!$C$3:$D$39,2,FALSE))</f>
        <v>7.7094896439691252E-2</v>
      </c>
      <c r="D83" s="227">
        <v>0.1</v>
      </c>
    </row>
    <row r="84" spans="1:4" x14ac:dyDescent="0.25">
      <c r="A84" s="228">
        <f t="shared" si="10"/>
        <v>292</v>
      </c>
      <c r="B84" s="228" t="s">
        <v>122</v>
      </c>
      <c r="C84" s="229">
        <f>IF(ISNA(VLOOKUP(B84,'Sommaire des indices'!$C$3:$D$39,2,FALSE)),0,VLOOKUP(B84,'Sommaire des indices'!$C$3:$D$39,2,FALSE))</f>
        <v>8.9026915113871577E-2</v>
      </c>
      <c r="D84" s="230">
        <v>0.1</v>
      </c>
    </row>
    <row r="85" spans="1:4" x14ac:dyDescent="0.25">
      <c r="A85" s="228">
        <f t="shared" si="10"/>
        <v>292</v>
      </c>
      <c r="B85" s="228" t="s">
        <v>102</v>
      </c>
      <c r="C85" s="229">
        <f>IF(ISNA(VLOOKUP(B85,'Sommaire des indices'!$C$3:$D$39,2,FALSE)),0,VLOOKUP(B85,'Sommaire des indices'!$C$3:$D$39,2,FALSE))</f>
        <v>4.2523033309709531E-2</v>
      </c>
      <c r="D85" s="230">
        <v>0.2</v>
      </c>
    </row>
    <row r="86" spans="1:4" x14ac:dyDescent="0.25">
      <c r="A86" s="228">
        <f t="shared" si="10"/>
        <v>292</v>
      </c>
      <c r="B86" s="228" t="s">
        <v>72</v>
      </c>
      <c r="C86" s="229">
        <f>IF(ISNA(VLOOKUP(B86,'Sommaire des indices'!$C$3:$D$39,2,FALSE)),0,VLOOKUP(B86,'Sommaire des indices'!$C$3:$D$39,2,FALSE))</f>
        <v>-0.12299727886823561</v>
      </c>
      <c r="D86" s="230">
        <v>0.15</v>
      </c>
    </row>
    <row r="87" spans="1:4" x14ac:dyDescent="0.25">
      <c r="A87" s="228">
        <f t="shared" si="10"/>
        <v>292</v>
      </c>
      <c r="B87" s="228" t="s">
        <v>111</v>
      </c>
      <c r="C87" s="229">
        <f>IF(ISNA(VLOOKUP(B87,'Sommaire des indices'!$C$3:$D$39,2,FALSE)),0,VLOOKUP(B87,'Sommaire des indices'!$C$3:$D$39,2,FALSE))</f>
        <v>-2.4725274725274807E-2</v>
      </c>
      <c r="D87" s="230">
        <v>0.25</v>
      </c>
    </row>
    <row r="88" spans="1:4" ht="15.75" thickBot="1" x14ac:dyDescent="0.3">
      <c r="A88" s="228">
        <f t="shared" si="10"/>
        <v>292</v>
      </c>
      <c r="B88" s="233" t="s">
        <v>85</v>
      </c>
      <c r="C88" s="231">
        <f>IF(ISNA(VLOOKUP(B88,'Sommaire des indices'!$C$3:$D$39,2,FALSE)),0,VLOOKUP(B88,'Sommaire des indices'!$C$3:$D$39,2,FALSE))</f>
        <v>1.5636363636363639E-2</v>
      </c>
      <c r="D88" s="232">
        <v>0.2</v>
      </c>
    </row>
    <row r="89" spans="1:4" ht="15.75" thickBot="1" x14ac:dyDescent="0.3">
      <c r="A89" s="233">
        <f t="shared" si="10"/>
        <v>292</v>
      </c>
      <c r="B89" s="223" t="s">
        <v>136</v>
      </c>
      <c r="C89" s="154">
        <f>C83*D83+C84*D84+C85*D85+C86*D86+C87*D87+C88*D88</f>
        <v>3.6131500330168751E-3</v>
      </c>
      <c r="D89" s="234">
        <f>SUM(D83:D88)</f>
        <v>1</v>
      </c>
    </row>
    <row r="90" spans="1:4" ht="15.75" thickBot="1" x14ac:dyDescent="0.3">
      <c r="A90" s="155">
        <v>348</v>
      </c>
      <c r="B90" s="156" t="str">
        <f>VLOOKUP('Fonds Pré-Simulés'!$A90,'Liste de Fonds'!$B$2:$C$461,2,FALSE)</f>
        <v>Fonds d'actions canadiennes IG FI</v>
      </c>
      <c r="C90" s="236" t="s">
        <v>15</v>
      </c>
      <c r="D90" s="235" t="s">
        <v>14</v>
      </c>
    </row>
    <row r="91" spans="1:4" x14ac:dyDescent="0.25">
      <c r="A91" s="226">
        <f t="shared" ref="A91:A97" si="11">A90</f>
        <v>348</v>
      </c>
      <c r="B91" s="226" t="s">
        <v>72</v>
      </c>
      <c r="C91" s="133">
        <f>IF(ISNA(VLOOKUP(B91,'Sommaire des indices'!$C$3:$D$39,2,FALSE)),0,VLOOKUP(B91,'Sommaire des indices'!$C$3:$D$39,2,FALSE))</f>
        <v>-0.12299727886823561</v>
      </c>
      <c r="D91" s="227">
        <v>1</v>
      </c>
    </row>
    <row r="92" spans="1:4" x14ac:dyDescent="0.25">
      <c r="A92" s="228">
        <f t="shared" si="11"/>
        <v>348</v>
      </c>
      <c r="B92" s="228"/>
      <c r="C92" s="229">
        <f>IF(ISNA(VLOOKUP(B92,'Sommaire des indices'!$C$3:$D$39,2,FALSE)),0,VLOOKUP(B92,'Sommaire des indices'!$C$3:$D$39,2,FALSE))</f>
        <v>0</v>
      </c>
      <c r="D92" s="230">
        <v>0</v>
      </c>
    </row>
    <row r="93" spans="1:4" x14ac:dyDescent="0.25">
      <c r="A93" s="228">
        <f t="shared" si="11"/>
        <v>348</v>
      </c>
      <c r="B93" s="228"/>
      <c r="C93" s="229">
        <f>IF(ISNA(VLOOKUP(B93,'Sommaire des indices'!$C$3:$D$39,2,FALSE)),0,VLOOKUP(B93,'Sommaire des indices'!$C$3:$D$39,2,FALSE))</f>
        <v>0</v>
      </c>
      <c r="D93" s="230">
        <v>0</v>
      </c>
    </row>
    <row r="94" spans="1:4" x14ac:dyDescent="0.25">
      <c r="A94" s="228">
        <f t="shared" si="11"/>
        <v>348</v>
      </c>
      <c r="B94" s="228"/>
      <c r="C94" s="229">
        <f>IF(ISNA(VLOOKUP(B94,'Sommaire des indices'!$C$3:$D$39,2,FALSE)),0,VLOOKUP(B94,'Sommaire des indices'!$C$3:$D$39,2,FALSE))</f>
        <v>0</v>
      </c>
      <c r="D94" s="230">
        <v>0</v>
      </c>
    </row>
    <row r="95" spans="1:4" x14ac:dyDescent="0.25">
      <c r="A95" s="228">
        <f t="shared" si="11"/>
        <v>348</v>
      </c>
      <c r="B95" s="228"/>
      <c r="C95" s="229">
        <f>IF(ISNA(VLOOKUP(B95,'Sommaire des indices'!$C$3:$D$39,2,FALSE)),0,VLOOKUP(B95,'Sommaire des indices'!$C$3:$D$39,2,FALSE))</f>
        <v>0</v>
      </c>
      <c r="D95" s="230">
        <v>0</v>
      </c>
    </row>
    <row r="96" spans="1:4" ht="15.75" thickBot="1" x14ac:dyDescent="0.3">
      <c r="A96" s="228">
        <f t="shared" si="11"/>
        <v>348</v>
      </c>
      <c r="B96" s="233"/>
      <c r="C96" s="231">
        <f>IF(ISNA(VLOOKUP(B96,'Sommaire des indices'!$C$3:$D$39,2,FALSE)),0,VLOOKUP(B96,'Sommaire des indices'!$C$3:$D$39,2,FALSE))</f>
        <v>0</v>
      </c>
      <c r="D96" s="232">
        <v>0</v>
      </c>
    </row>
    <row r="97" spans="1:4" ht="15.75" thickBot="1" x14ac:dyDescent="0.3">
      <c r="A97" s="233">
        <f t="shared" si="11"/>
        <v>348</v>
      </c>
      <c r="B97" s="223" t="s">
        <v>136</v>
      </c>
      <c r="C97" s="154">
        <f>C91*D91+C92*D92+C93*D93+C94*D94+C95*D95+C96*D96</f>
        <v>-0.12299727886823561</v>
      </c>
      <c r="D97" s="234">
        <f>SUM(D91:D96)</f>
        <v>1</v>
      </c>
    </row>
    <row r="98" spans="1:4" ht="15.75" thickBot="1" x14ac:dyDescent="0.3">
      <c r="A98" s="155">
        <v>349</v>
      </c>
      <c r="B98" s="156" t="str">
        <f>VLOOKUP('Fonds Pré-Simulés'!$A98,'Liste de Fonds'!$B$2:$C$461,2,FALSE)</f>
        <v>Fonds de répartition canadien IG FI</v>
      </c>
      <c r="C98" s="236" t="s">
        <v>15</v>
      </c>
      <c r="D98" s="235" t="s">
        <v>14</v>
      </c>
    </row>
    <row r="99" spans="1:4" x14ac:dyDescent="0.25">
      <c r="A99" s="226">
        <f t="shared" ref="A99:A105" si="12">A98</f>
        <v>349</v>
      </c>
      <c r="B99" s="226" t="s">
        <v>72</v>
      </c>
      <c r="C99" s="133">
        <f>IF(ISNA(VLOOKUP(B99,'Sommaire des indices'!$C$3:$D$39,2,FALSE)),0,VLOOKUP(B99,'Sommaire des indices'!$C$3:$D$39,2,FALSE))</f>
        <v>-0.12299727886823561</v>
      </c>
      <c r="D99" s="227">
        <v>0.5</v>
      </c>
    </row>
    <row r="100" spans="1:4" x14ac:dyDescent="0.25">
      <c r="A100" s="228">
        <f t="shared" si="12"/>
        <v>349</v>
      </c>
      <c r="B100" s="228" t="s">
        <v>73</v>
      </c>
      <c r="C100" s="229">
        <f>IF(ISNA(VLOOKUP(B100,'Sommaire des indices'!$C$3:$D$39,2,FALSE)),0,VLOOKUP(B100,'Sommaire des indices'!$C$3:$D$39,2,FALSE))</f>
        <v>5.7084531037743594E-2</v>
      </c>
      <c r="D100" s="230">
        <v>0.1</v>
      </c>
    </row>
    <row r="101" spans="1:4" x14ac:dyDescent="0.25">
      <c r="A101" s="228">
        <f t="shared" si="12"/>
        <v>349</v>
      </c>
      <c r="B101" s="228" t="s">
        <v>111</v>
      </c>
      <c r="C101" s="229">
        <f>IF(ISNA(VLOOKUP(B101,'Sommaire des indices'!$C$3:$D$39,2,FALSE)),0,VLOOKUP(B101,'Sommaire des indices'!$C$3:$D$39,2,FALSE))</f>
        <v>-2.4725274725274807E-2</v>
      </c>
      <c r="D101" s="230">
        <v>0.05</v>
      </c>
    </row>
    <row r="102" spans="1:4" x14ac:dyDescent="0.25">
      <c r="A102" s="228">
        <f t="shared" si="12"/>
        <v>349</v>
      </c>
      <c r="B102" s="228" t="s">
        <v>122</v>
      </c>
      <c r="C102" s="229">
        <f>IF(ISNA(VLOOKUP(B102,'Sommaire des indices'!$C$3:$D$39,2,FALSE)),0,VLOOKUP(B102,'Sommaire des indices'!$C$3:$D$39,2,FALSE))</f>
        <v>8.9026915113871577E-2</v>
      </c>
      <c r="D102" s="230">
        <v>0.35</v>
      </c>
    </row>
    <row r="103" spans="1:4" x14ac:dyDescent="0.25">
      <c r="A103" s="228">
        <f t="shared" si="12"/>
        <v>349</v>
      </c>
      <c r="B103" s="228"/>
      <c r="C103" s="229">
        <f>IF(ISNA(VLOOKUP(B103,'Sommaire des indices'!$C$3:$D$39,2,FALSE)),0,VLOOKUP(B103,'Sommaire des indices'!$C$3:$D$39,2,FALSE))</f>
        <v>0</v>
      </c>
      <c r="D103" s="230">
        <v>0</v>
      </c>
    </row>
    <row r="104" spans="1:4" ht="15.75" thickBot="1" x14ac:dyDescent="0.3">
      <c r="A104" s="228">
        <f t="shared" si="12"/>
        <v>349</v>
      </c>
      <c r="B104" s="233"/>
      <c r="C104" s="231">
        <f>IF(ISNA(VLOOKUP(B104,'Sommaire des indices'!$C$3:$D$39,2,FALSE)),0,VLOOKUP(B104,'Sommaire des indices'!$C$3:$D$39,2,FALSE))</f>
        <v>0</v>
      </c>
      <c r="D104" s="232">
        <v>0</v>
      </c>
    </row>
    <row r="105" spans="1:4" ht="15.75" thickBot="1" x14ac:dyDescent="0.3">
      <c r="A105" s="233">
        <f t="shared" si="12"/>
        <v>349</v>
      </c>
      <c r="B105" s="223" t="s">
        <v>136</v>
      </c>
      <c r="C105" s="154">
        <f>C99*D99+C100*D100+C101*D101+C102*D102+C103*D103+C104*D104</f>
        <v>-2.5867029776752135E-2</v>
      </c>
      <c r="D105" s="234">
        <f>SUM(D99:D104)</f>
        <v>1</v>
      </c>
    </row>
    <row r="106" spans="1:4" ht="15.75" thickBot="1" x14ac:dyDescent="0.3">
      <c r="A106" s="155">
        <v>373</v>
      </c>
      <c r="B106" s="156" t="str">
        <f>VLOOKUP('Fonds Pré-Simulés'!$A106,'Liste de Fonds'!$B$2:$C$461,2,FALSE)</f>
        <v>Fonds hypothécaire et de revenu à court terme Investors</v>
      </c>
      <c r="C106" s="236" t="s">
        <v>15</v>
      </c>
      <c r="D106" s="235" t="s">
        <v>14</v>
      </c>
    </row>
    <row r="107" spans="1:4" x14ac:dyDescent="0.25">
      <c r="A107" s="226">
        <f t="shared" ref="A107:A113" si="13">A106</f>
        <v>373</v>
      </c>
      <c r="B107" s="226" t="s">
        <v>88</v>
      </c>
      <c r="C107" s="133">
        <f>IF(ISNA(VLOOKUP(B107,'Sommaire des indices'!$C$3:$D$39,2,FALSE)),0,VLOOKUP(B107,'Sommaire des indices'!$C$3:$D$39,2,FALSE))</f>
        <v>6.3080495356037117E-2</v>
      </c>
      <c r="D107" s="227">
        <v>0.5</v>
      </c>
    </row>
    <row r="108" spans="1:4" x14ac:dyDescent="0.25">
      <c r="A108" s="228">
        <f t="shared" si="13"/>
        <v>373</v>
      </c>
      <c r="B108" s="228" t="s">
        <v>85</v>
      </c>
      <c r="C108" s="229">
        <f>IF(ISNA(VLOOKUP(B108,'Sommaire des indices'!$C$3:$D$39,2,FALSE)),0,VLOOKUP(B108,'Sommaire des indices'!$C$3:$D$39,2,FALSE))</f>
        <v>1.5636363636363639E-2</v>
      </c>
      <c r="D108" s="230">
        <v>0.3</v>
      </c>
    </row>
    <row r="109" spans="1:4" x14ac:dyDescent="0.25">
      <c r="A109" s="228">
        <f t="shared" si="13"/>
        <v>373</v>
      </c>
      <c r="B109" s="228" t="s">
        <v>84</v>
      </c>
      <c r="C109" s="229">
        <f>IF(ISNA(VLOOKUP(B109,'Sommaire des indices'!$C$3:$D$39,2,FALSE)),0,VLOOKUP(B109,'Sommaire des indices'!$C$3:$D$39,2,FALSE))</f>
        <v>8.9673076923076894E-3</v>
      </c>
      <c r="D109" s="230">
        <v>0.2</v>
      </c>
    </row>
    <row r="110" spans="1:4" x14ac:dyDescent="0.25">
      <c r="A110" s="228">
        <f t="shared" si="13"/>
        <v>373</v>
      </c>
      <c r="B110" s="228"/>
      <c r="C110" s="229">
        <f>IF(ISNA(VLOOKUP(B110,'Sommaire des indices'!$C$3:$D$39,2,FALSE)),0,VLOOKUP(B110,'Sommaire des indices'!$C$3:$D$39,2,FALSE))</f>
        <v>0</v>
      </c>
      <c r="D110" s="230">
        <v>0</v>
      </c>
    </row>
    <row r="111" spans="1:4" x14ac:dyDescent="0.25">
      <c r="A111" s="228">
        <f t="shared" si="13"/>
        <v>373</v>
      </c>
      <c r="B111" s="228"/>
      <c r="C111" s="229">
        <f>IF(ISNA(VLOOKUP(B111,'Sommaire des indices'!$C$3:$D$39,2,FALSE)),0,VLOOKUP(B111,'Sommaire des indices'!$C$3:$D$39,2,FALSE))</f>
        <v>0</v>
      </c>
      <c r="D111" s="230">
        <v>0</v>
      </c>
    </row>
    <row r="112" spans="1:4" ht="15.75" thickBot="1" x14ac:dyDescent="0.3">
      <c r="A112" s="228">
        <f t="shared" si="13"/>
        <v>373</v>
      </c>
      <c r="B112" s="233"/>
      <c r="C112" s="231">
        <f>IF(ISNA(VLOOKUP(B112,'Sommaire des indices'!$C$3:$D$39,2,FALSE)),0,VLOOKUP(B112,'Sommaire des indices'!$C$3:$D$39,2,FALSE))</f>
        <v>0</v>
      </c>
      <c r="D112" s="232">
        <v>0</v>
      </c>
    </row>
    <row r="113" spans="1:4" ht="15.75" thickBot="1" x14ac:dyDescent="0.3">
      <c r="A113" s="233">
        <f t="shared" si="13"/>
        <v>373</v>
      </c>
      <c r="B113" s="223" t="s">
        <v>136</v>
      </c>
      <c r="C113" s="154">
        <f>C107*D107+C108*D108+C109*D109+C110*D110+C111*D111+C112*D112</f>
        <v>3.8024618307389187E-2</v>
      </c>
      <c r="D113" s="234">
        <f>SUM(D107:D112)</f>
        <v>1</v>
      </c>
    </row>
    <row r="114" spans="1:4" ht="15.75" thickBot="1" x14ac:dyDescent="0.3">
      <c r="A114" s="155">
        <v>384</v>
      </c>
      <c r="B114" s="156" t="str">
        <f>VLOOKUP('Fonds Pré-Simulés'!$A114,'Liste de Fonds'!$B$2:$C$461,2,FALSE)</f>
        <v>Portefeuille de revenu plus Investors</v>
      </c>
      <c r="C114" s="236" t="s">
        <v>15</v>
      </c>
      <c r="D114" s="235" t="s">
        <v>14</v>
      </c>
    </row>
    <row r="115" spans="1:4" x14ac:dyDescent="0.25">
      <c r="A115" s="226">
        <f t="shared" ref="A115:A121" si="14">A114</f>
        <v>384</v>
      </c>
      <c r="B115" s="226" t="s">
        <v>120</v>
      </c>
      <c r="C115" s="133">
        <f>IF(ISNA(VLOOKUP(B115,'Sommaire des indices'!$C$3:$D$39,2,FALSE)),0,VLOOKUP(B115,'Sommaire des indices'!$C$3:$D$39,2,FALSE))</f>
        <v>7.7094896439691252E-2</v>
      </c>
      <c r="D115" s="227">
        <v>0.1</v>
      </c>
    </row>
    <row r="116" spans="1:4" x14ac:dyDescent="0.25">
      <c r="A116" s="228">
        <f t="shared" si="14"/>
        <v>384</v>
      </c>
      <c r="B116" s="228" t="s">
        <v>122</v>
      </c>
      <c r="C116" s="229">
        <f>IF(ISNA(VLOOKUP(B116,'Sommaire des indices'!$C$3:$D$39,2,FALSE)),0,VLOOKUP(B116,'Sommaire des indices'!$C$3:$D$39,2,FALSE))</f>
        <v>8.9026915113871577E-2</v>
      </c>
      <c r="D116" s="230">
        <v>0.1</v>
      </c>
    </row>
    <row r="117" spans="1:4" x14ac:dyDescent="0.25">
      <c r="A117" s="228">
        <f t="shared" si="14"/>
        <v>384</v>
      </c>
      <c r="B117" s="228" t="s">
        <v>102</v>
      </c>
      <c r="C117" s="229">
        <f>IF(ISNA(VLOOKUP(B117,'Sommaire des indices'!$C$3:$D$39,2,FALSE)),0,VLOOKUP(B117,'Sommaire des indices'!$C$3:$D$39,2,FALSE))</f>
        <v>4.2523033309709531E-2</v>
      </c>
      <c r="D117" s="230">
        <v>0.15</v>
      </c>
    </row>
    <row r="118" spans="1:4" x14ac:dyDescent="0.25">
      <c r="A118" s="228">
        <f t="shared" si="14"/>
        <v>384</v>
      </c>
      <c r="B118" s="228" t="s">
        <v>72</v>
      </c>
      <c r="C118" s="229">
        <f>IF(ISNA(VLOOKUP(B118,'Sommaire des indices'!$C$3:$D$39,2,FALSE)),0,VLOOKUP(B118,'Sommaire des indices'!$C$3:$D$39,2,FALSE))</f>
        <v>-0.12299727886823561</v>
      </c>
      <c r="D118" s="230">
        <v>0.2</v>
      </c>
    </row>
    <row r="119" spans="1:4" x14ac:dyDescent="0.25">
      <c r="A119" s="228">
        <f t="shared" si="14"/>
        <v>384</v>
      </c>
      <c r="B119" s="228" t="s">
        <v>111</v>
      </c>
      <c r="C119" s="229">
        <f>IF(ISNA(VLOOKUP(B119,'Sommaire des indices'!$C$3:$D$39,2,FALSE)),0,VLOOKUP(B119,'Sommaire des indices'!$C$3:$D$39,2,FALSE))</f>
        <v>-2.4725274725274807E-2</v>
      </c>
      <c r="D119" s="230">
        <v>0.25</v>
      </c>
    </row>
    <row r="120" spans="1:4" ht="15.75" thickBot="1" x14ac:dyDescent="0.3">
      <c r="A120" s="228">
        <f t="shared" si="14"/>
        <v>384</v>
      </c>
      <c r="B120" s="233" t="s">
        <v>85</v>
      </c>
      <c r="C120" s="231">
        <f>IF(ISNA(VLOOKUP(B120,'Sommaire des indices'!$C$3:$D$39,2,FALSE)),0,VLOOKUP(B120,'Sommaire des indices'!$C$3:$D$39,2,FALSE))</f>
        <v>1.5636363636363639E-2</v>
      </c>
      <c r="D120" s="232">
        <v>0.2</v>
      </c>
    </row>
    <row r="121" spans="1:4" ht="15.75" thickBot="1" x14ac:dyDescent="0.3">
      <c r="A121" s="233">
        <f t="shared" si="14"/>
        <v>384</v>
      </c>
      <c r="B121" s="223" t="s">
        <v>136</v>
      </c>
      <c r="C121" s="154">
        <f>C115*D115+C116*D116+C117*D117+C118*D118+C119*D119+C120*D120</f>
        <v>-4.6628655758803855E-3</v>
      </c>
      <c r="D121" s="234">
        <f>SUM(D115:D120)</f>
        <v>1</v>
      </c>
    </row>
    <row r="122" spans="1:4" ht="15.75" thickBot="1" x14ac:dyDescent="0.3">
      <c r="A122" s="155">
        <v>407</v>
      </c>
      <c r="B122" s="156" t="str">
        <f>VLOOKUP('Fonds Pré-Simulés'!$A122,'Liste de Fonds'!$B$2:$C$461,2,FALSE)</f>
        <v xml:space="preserve">Fonds canadien de ressources naturelles Investors </v>
      </c>
      <c r="C122" s="236" t="s">
        <v>15</v>
      </c>
      <c r="D122" s="235" t="s">
        <v>14</v>
      </c>
    </row>
    <row r="123" spans="1:4" x14ac:dyDescent="0.25">
      <c r="A123" s="226">
        <f t="shared" ref="A123:A129" si="15">A122</f>
        <v>407</v>
      </c>
      <c r="B123" s="226" t="s">
        <v>123</v>
      </c>
      <c r="C123" s="133">
        <f>IF(ISNA(VLOOKUP(B123,'Sommaire des indices'!$C$3:$D$39,2,FALSE)),0,VLOOKUP(B123,'Sommaire des indices'!$C$3:$D$39,2,FALSE))</f>
        <v>-0.26217176095528399</v>
      </c>
      <c r="D123" s="227">
        <v>1</v>
      </c>
    </row>
    <row r="124" spans="1:4" x14ac:dyDescent="0.25">
      <c r="A124" s="228">
        <f t="shared" si="15"/>
        <v>407</v>
      </c>
      <c r="B124" s="228"/>
      <c r="C124" s="229">
        <f>IF(ISNA(VLOOKUP(B124,'Sommaire des indices'!$C$3:$D$39,2,FALSE)),0,VLOOKUP(B124,'Sommaire des indices'!$C$3:$D$39,2,FALSE))</f>
        <v>0</v>
      </c>
      <c r="D124" s="230">
        <v>0</v>
      </c>
    </row>
    <row r="125" spans="1:4" x14ac:dyDescent="0.25">
      <c r="A125" s="228">
        <f t="shared" si="15"/>
        <v>407</v>
      </c>
      <c r="B125" s="228"/>
      <c r="C125" s="229">
        <f>IF(ISNA(VLOOKUP(B125,'Sommaire des indices'!$C$3:$D$39,2,FALSE)),0,VLOOKUP(B125,'Sommaire des indices'!$C$3:$D$39,2,FALSE))</f>
        <v>0</v>
      </c>
      <c r="D125" s="230">
        <v>0</v>
      </c>
    </row>
    <row r="126" spans="1:4" x14ac:dyDescent="0.25">
      <c r="A126" s="228">
        <f t="shared" si="15"/>
        <v>407</v>
      </c>
      <c r="B126" s="228"/>
      <c r="C126" s="229">
        <f>IF(ISNA(VLOOKUP(B126,'Sommaire des indices'!$C$3:$D$39,2,FALSE)),0,VLOOKUP(B126,'Sommaire des indices'!$C$3:$D$39,2,FALSE))</f>
        <v>0</v>
      </c>
      <c r="D126" s="230">
        <v>0</v>
      </c>
    </row>
    <row r="127" spans="1:4" x14ac:dyDescent="0.25">
      <c r="A127" s="228">
        <f t="shared" si="15"/>
        <v>407</v>
      </c>
      <c r="B127" s="228"/>
      <c r="C127" s="229">
        <f>IF(ISNA(VLOOKUP(B127,'Sommaire des indices'!$C$3:$D$39,2,FALSE)),0,VLOOKUP(B127,'Sommaire des indices'!$C$3:$D$39,2,FALSE))</f>
        <v>0</v>
      </c>
      <c r="D127" s="230">
        <v>0</v>
      </c>
    </row>
    <row r="128" spans="1:4" ht="15.75" thickBot="1" x14ac:dyDescent="0.3">
      <c r="A128" s="228">
        <f t="shared" si="15"/>
        <v>407</v>
      </c>
      <c r="B128" s="233"/>
      <c r="C128" s="231">
        <f>IF(ISNA(VLOOKUP(B128,'Sommaire des indices'!$C$3:$D$39,2,FALSE)),0,VLOOKUP(B128,'Sommaire des indices'!$C$3:$D$39,2,FALSE))</f>
        <v>0</v>
      </c>
      <c r="D128" s="232">
        <v>0</v>
      </c>
    </row>
    <row r="129" spans="1:4" ht="15.75" thickBot="1" x14ac:dyDescent="0.3">
      <c r="A129" s="233">
        <f t="shared" si="15"/>
        <v>407</v>
      </c>
      <c r="B129" s="223" t="s">
        <v>136</v>
      </c>
      <c r="C129" s="154">
        <f>C123*D123+C124*D124+C125*D125+C126*D126+C127*D127+C128*D128</f>
        <v>-0.26217176095528399</v>
      </c>
      <c r="D129" s="234">
        <f>SUM(D123:D128)</f>
        <v>1</v>
      </c>
    </row>
    <row r="130" spans="1:4" ht="15.75" thickBot="1" x14ac:dyDescent="0.3">
      <c r="A130" s="155">
        <v>475</v>
      </c>
      <c r="B130" s="156" t="str">
        <f>VLOOKUP('Fonds Pré-Simulés'!$A130,'Liste de Fonds'!$B$2:$C$461,2,FALSE)</f>
        <v>Catégorie Rendement en capital Investors</v>
      </c>
      <c r="C130" s="236" t="s">
        <v>15</v>
      </c>
      <c r="D130" s="235" t="s">
        <v>14</v>
      </c>
    </row>
    <row r="131" spans="1:4" x14ac:dyDescent="0.25">
      <c r="A131" s="226">
        <f t="shared" ref="A131:A137" si="16">A130</f>
        <v>475</v>
      </c>
      <c r="B131" s="226" t="s">
        <v>72</v>
      </c>
      <c r="C131" s="133">
        <f>IF(ISNA(VLOOKUP(B131,'Sommaire des indices'!$C$3:$D$39,2,FALSE)),0,VLOOKUP(B131,'Sommaire des indices'!$C$3:$D$39,2,FALSE))</f>
        <v>-0.12299727886823561</v>
      </c>
      <c r="D131" s="227">
        <v>0.22</v>
      </c>
    </row>
    <row r="132" spans="1:4" x14ac:dyDescent="0.25">
      <c r="A132" s="228">
        <f t="shared" si="16"/>
        <v>475</v>
      </c>
      <c r="B132" s="228" t="s">
        <v>122</v>
      </c>
      <c r="C132" s="229">
        <f>IF(ISNA(VLOOKUP(B132,'Sommaire des indices'!$C$3:$D$39,2,FALSE)),0,VLOOKUP(B132,'Sommaire des indices'!$C$3:$D$39,2,FALSE))</f>
        <v>8.9026915113871577E-2</v>
      </c>
      <c r="D132" s="230">
        <v>0.38</v>
      </c>
    </row>
    <row r="133" spans="1:4" x14ac:dyDescent="0.25">
      <c r="A133" s="228">
        <f t="shared" si="16"/>
        <v>475</v>
      </c>
      <c r="B133" s="228" t="s">
        <v>84</v>
      </c>
      <c r="C133" s="229">
        <f>IF(ISNA(VLOOKUP(B133,'Sommaire des indices'!$C$3:$D$39,2,FALSE)),0,VLOOKUP(B133,'Sommaire des indices'!$C$3:$D$39,2,FALSE))</f>
        <v>8.9673076923076894E-3</v>
      </c>
      <c r="D133" s="230">
        <v>0.11</v>
      </c>
    </row>
    <row r="134" spans="1:4" x14ac:dyDescent="0.25">
      <c r="A134" s="228">
        <f t="shared" si="16"/>
        <v>475</v>
      </c>
      <c r="B134" s="228" t="s">
        <v>102</v>
      </c>
      <c r="C134" s="229">
        <f>IF(ISNA(VLOOKUP(B134,'Sommaire des indices'!$C$3:$D$39,2,FALSE)),0,VLOOKUP(B134,'Sommaire des indices'!$C$3:$D$39,2,FALSE))</f>
        <v>4.2523033309709531E-2</v>
      </c>
      <c r="D134" s="230">
        <v>0.24</v>
      </c>
    </row>
    <row r="135" spans="1:4" x14ac:dyDescent="0.25">
      <c r="A135" s="228">
        <f t="shared" si="16"/>
        <v>475</v>
      </c>
      <c r="B135" s="228" t="s">
        <v>115</v>
      </c>
      <c r="C135" s="229">
        <f>IF(ISNA(VLOOKUP(B135,'Sommaire des indices'!$C$3:$D$39,2,FALSE)),0,VLOOKUP(B135,'Sommaire des indices'!$C$3:$D$39,2,FALSE))</f>
        <v>0</v>
      </c>
      <c r="D135" s="230">
        <v>0.05</v>
      </c>
    </row>
    <row r="136" spans="1:4" ht="15.75" thickBot="1" x14ac:dyDescent="0.3">
      <c r="A136" s="228">
        <f t="shared" si="16"/>
        <v>475</v>
      </c>
      <c r="B136" s="233"/>
      <c r="C136" s="231">
        <f>IF(ISNA(VLOOKUP(B136,'Sommaire des indices'!$C$3:$D$39,2,FALSE)),0,VLOOKUP(B136,'Sommaire des indices'!$C$3:$D$39,2,FALSE))</f>
        <v>0</v>
      </c>
      <c r="D136" s="232">
        <v>0</v>
      </c>
    </row>
    <row r="137" spans="1:4" ht="15.75" thickBot="1" x14ac:dyDescent="0.3">
      <c r="A137" s="233">
        <f t="shared" si="16"/>
        <v>475</v>
      </c>
      <c r="B137" s="223" t="s">
        <v>136</v>
      </c>
      <c r="C137" s="154">
        <f>C131*D131+C132*D132+C133*D133+C134*D134+C135*D135+C136*D136</f>
        <v>1.7962758232743497E-2</v>
      </c>
      <c r="D137" s="234">
        <f>SUM(D131:D136)</f>
        <v>1</v>
      </c>
    </row>
    <row r="138" spans="1:4" ht="15.75" thickBot="1" x14ac:dyDescent="0.3">
      <c r="A138" s="155">
        <v>565</v>
      </c>
      <c r="B138" s="156" t="str">
        <f>VLOOKUP('Fonds Pré-Simulés'!$A138,'Liste de Fonds'!$B$2:$C$461,2,FALSE)</f>
        <v xml:space="preserve">Fonds Chine élargie Investors </v>
      </c>
      <c r="C138" s="236" t="s">
        <v>15</v>
      </c>
      <c r="D138" s="235" t="s">
        <v>14</v>
      </c>
    </row>
    <row r="139" spans="1:4" x14ac:dyDescent="0.25">
      <c r="A139" s="226">
        <f t="shared" ref="A139:A145" si="17">A138</f>
        <v>565</v>
      </c>
      <c r="B139" s="226" t="s">
        <v>81</v>
      </c>
      <c r="C139" s="133">
        <f>IF(ISNA(VLOOKUP(B139,'Sommaire des indices'!$C$3:$D$39,2,FALSE)),0,VLOOKUP(B139,'Sommaire des indices'!$C$3:$D$39,2,FALSE))</f>
        <v>-0.13638911179359628</v>
      </c>
      <c r="D139" s="227">
        <v>1</v>
      </c>
    </row>
    <row r="140" spans="1:4" x14ac:dyDescent="0.25">
      <c r="A140" s="228">
        <f t="shared" si="17"/>
        <v>565</v>
      </c>
      <c r="B140" s="228"/>
      <c r="C140" s="229">
        <f>IF(ISNA(VLOOKUP(B140,'Sommaire des indices'!$C$3:$D$39,2,FALSE)),0,VLOOKUP(B140,'Sommaire des indices'!$C$3:$D$39,2,FALSE))</f>
        <v>0</v>
      </c>
      <c r="D140" s="230">
        <v>0</v>
      </c>
    </row>
    <row r="141" spans="1:4" x14ac:dyDescent="0.25">
      <c r="A141" s="228">
        <f t="shared" si="17"/>
        <v>565</v>
      </c>
      <c r="B141" s="228"/>
      <c r="C141" s="229">
        <f>IF(ISNA(VLOOKUP(B141,'Sommaire des indices'!$C$3:$D$39,2,FALSE)),0,VLOOKUP(B141,'Sommaire des indices'!$C$3:$D$39,2,FALSE))</f>
        <v>0</v>
      </c>
      <c r="D141" s="230">
        <v>0</v>
      </c>
    </row>
    <row r="142" spans="1:4" x14ac:dyDescent="0.25">
      <c r="A142" s="228">
        <f t="shared" si="17"/>
        <v>565</v>
      </c>
      <c r="B142" s="228"/>
      <c r="C142" s="229">
        <f>IF(ISNA(VLOOKUP(B142,'Sommaire des indices'!$C$3:$D$39,2,FALSE)),0,VLOOKUP(B142,'Sommaire des indices'!$C$3:$D$39,2,FALSE))</f>
        <v>0</v>
      </c>
      <c r="D142" s="230">
        <v>0</v>
      </c>
    </row>
    <row r="143" spans="1:4" x14ac:dyDescent="0.25">
      <c r="A143" s="228">
        <f t="shared" si="17"/>
        <v>565</v>
      </c>
      <c r="B143" s="228"/>
      <c r="C143" s="229">
        <f>IF(ISNA(VLOOKUP(B143,'Sommaire des indices'!$C$3:$D$39,2,FALSE)),0,VLOOKUP(B143,'Sommaire des indices'!$C$3:$D$39,2,FALSE))</f>
        <v>0</v>
      </c>
      <c r="D143" s="230">
        <v>0</v>
      </c>
    </row>
    <row r="144" spans="1:4" ht="15.75" thickBot="1" x14ac:dyDescent="0.3">
      <c r="A144" s="228">
        <f t="shared" si="17"/>
        <v>565</v>
      </c>
      <c r="B144" s="233"/>
      <c r="C144" s="231">
        <f>IF(ISNA(VLOOKUP(B144,'Sommaire des indices'!$C$3:$D$39,2,FALSE)),0,VLOOKUP(B144,'Sommaire des indices'!$C$3:$D$39,2,FALSE))</f>
        <v>0</v>
      </c>
      <c r="D144" s="232">
        <v>0</v>
      </c>
    </row>
    <row r="145" spans="1:8" ht="15.75" thickBot="1" x14ac:dyDescent="0.3">
      <c r="A145" s="233">
        <f t="shared" si="17"/>
        <v>565</v>
      </c>
      <c r="B145" s="223" t="s">
        <v>136</v>
      </c>
      <c r="C145" s="154">
        <f>C139*D139+C140*D140+C141*D141+C142*D142+C143*D143+C144*D144</f>
        <v>-0.13638911179359628</v>
      </c>
      <c r="D145" s="234">
        <f>SUM(D139:D144)</f>
        <v>1</v>
      </c>
    </row>
    <row r="146" spans="1:8" ht="15.75" thickBot="1" x14ac:dyDescent="0.3">
      <c r="A146" s="155">
        <v>583</v>
      </c>
      <c r="B146" s="156" t="str">
        <f>VLOOKUP('Fonds Pré-Simulés'!$A146,'Liste de Fonds'!$B$2:$C$461,2,FALSE)</f>
        <v>Fonds mondial Valeur IG Mackenzie Cundill</v>
      </c>
      <c r="C146" s="236" t="s">
        <v>15</v>
      </c>
      <c r="D146" s="235" t="s">
        <v>14</v>
      </c>
    </row>
    <row r="147" spans="1:8" x14ac:dyDescent="0.25">
      <c r="A147" s="226">
        <f t="shared" ref="A147:A153" si="18">A146</f>
        <v>583</v>
      </c>
      <c r="B147" s="226" t="s">
        <v>73</v>
      </c>
      <c r="C147" s="133">
        <f>IF(ISNA(VLOOKUP(B147,'Sommaire des indices'!$C$3:$D$39,2,FALSE)),0,VLOOKUP(B147,'Sommaire des indices'!$C$3:$D$39,2,FALSE))</f>
        <v>5.7084531037743594E-2</v>
      </c>
      <c r="D147" s="227">
        <v>0.52</v>
      </c>
    </row>
    <row r="148" spans="1:8" x14ac:dyDescent="0.25">
      <c r="A148" s="228">
        <f t="shared" si="18"/>
        <v>583</v>
      </c>
      <c r="B148" s="228" t="s">
        <v>72</v>
      </c>
      <c r="C148" s="229">
        <f>IF(ISNA(VLOOKUP(B148,'Sommaire des indices'!$C$3:$D$39,2,FALSE)),0,VLOOKUP(B148,'Sommaire des indices'!$C$3:$D$39,2,FALSE))</f>
        <v>-0.12299727886823561</v>
      </c>
      <c r="D148" s="230">
        <v>7.0000000000000007E-2</v>
      </c>
    </row>
    <row r="149" spans="1:8" x14ac:dyDescent="0.25">
      <c r="A149" s="228">
        <f t="shared" si="18"/>
        <v>583</v>
      </c>
      <c r="B149" s="228" t="s">
        <v>80</v>
      </c>
      <c r="C149" s="229">
        <f>IF(ISNA(VLOOKUP(B149,'Sommaire des indices'!$C$3:$D$39,2,FALSE)),0,VLOOKUP(B149,'Sommaire des indices'!$C$3:$D$39,2,FALSE))</f>
        <v>3.8643894610743912E-2</v>
      </c>
      <c r="D149" s="230">
        <v>0.17</v>
      </c>
    </row>
    <row r="150" spans="1:8" x14ac:dyDescent="0.25">
      <c r="A150" s="228">
        <f t="shared" si="18"/>
        <v>583</v>
      </c>
      <c r="B150" s="228" t="s">
        <v>77</v>
      </c>
      <c r="C150" s="229">
        <f>IF(ISNA(VLOOKUP(B150,'Sommaire des indices'!$C$3:$D$39,2,FALSE)),0,VLOOKUP(B150,'Sommaire des indices'!$C$3:$D$39,2,FALSE))</f>
        <v>-4.0167057688147829E-2</v>
      </c>
      <c r="D150" s="230">
        <v>0.05</v>
      </c>
    </row>
    <row r="151" spans="1:8" x14ac:dyDescent="0.25">
      <c r="A151" s="228">
        <f t="shared" si="18"/>
        <v>583</v>
      </c>
      <c r="B151" s="228" t="s">
        <v>78</v>
      </c>
      <c r="C151" s="229">
        <f>IF(ISNA(VLOOKUP(B151,'Sommaire des indices'!$C$3:$D$39,2,FALSE)),0,VLOOKUP(B151,'Sommaire des indices'!$C$3:$D$39,2,FALSE))</f>
        <v>-0.1556072369264766</v>
      </c>
      <c r="D151" s="230">
        <v>9.5000000000000001E-2</v>
      </c>
    </row>
    <row r="152" spans="1:8" ht="15.75" thickBot="1" x14ac:dyDescent="0.3">
      <c r="A152" s="228">
        <f t="shared" si="18"/>
        <v>583</v>
      </c>
      <c r="B152" s="233" t="s">
        <v>79</v>
      </c>
      <c r="C152" s="231">
        <f>IF(ISNA(VLOOKUP(B152,'Sommaire des indices'!$C$3:$D$39,2,FALSE)),0,VLOOKUP(B152,'Sommaire des indices'!$C$3:$D$39,2,FALSE))</f>
        <v>-3.2449326653490894E-2</v>
      </c>
      <c r="D152" s="232">
        <v>9.5000000000000001E-2</v>
      </c>
    </row>
    <row r="153" spans="1:8" ht="15.75" thickBot="1" x14ac:dyDescent="0.3">
      <c r="A153" s="233">
        <f t="shared" si="18"/>
        <v>583</v>
      </c>
      <c r="B153" s="223" t="s">
        <v>136</v>
      </c>
      <c r="C153" s="154">
        <f>C147*D147+C148*D148+C149*D149+C150*D150+C151*D151+C152*D152</f>
        <v>7.7698822781723346E-3</v>
      </c>
      <c r="D153" s="234">
        <f>SUM(D147:D152)</f>
        <v>1.0000000000000002</v>
      </c>
    </row>
    <row r="154" spans="1:8" ht="15.75" thickBot="1" x14ac:dyDescent="0.3">
      <c r="A154" s="155">
        <v>970</v>
      </c>
      <c r="B154" s="156" t="e">
        <f>VLOOKUP('Fonds Pré-Simulés'!$A154,'Liste de Fonds'!$B$2:$C$461,2,FALSE)</f>
        <v>#N/A</v>
      </c>
      <c r="C154" s="236" t="s">
        <v>15</v>
      </c>
      <c r="D154" s="235" t="s">
        <v>14</v>
      </c>
    </row>
    <row r="155" spans="1:8" x14ac:dyDescent="0.25">
      <c r="A155" s="226">
        <f t="shared" ref="A155:A161" si="19">A154</f>
        <v>970</v>
      </c>
      <c r="B155" s="226"/>
      <c r="C155" s="133">
        <f>IF(ISNA(VLOOKUP(B155,'Sommaire des indices'!$C$3:$D$39,2,FALSE)),0,VLOOKUP(B155,'Sommaire des indices'!$C$3:$D$39,2,FALSE))</f>
        <v>0</v>
      </c>
      <c r="D155" s="227">
        <v>0</v>
      </c>
    </row>
    <row r="156" spans="1:8" x14ac:dyDescent="0.25">
      <c r="A156" s="228">
        <f t="shared" si="19"/>
        <v>970</v>
      </c>
      <c r="B156" s="228"/>
      <c r="C156" s="229">
        <f>IF(ISNA(VLOOKUP(B156,'Sommaire des indices'!$C$3:$D$39,2,FALSE)),0,VLOOKUP(B156,'Sommaire des indices'!$C$3:$D$39,2,FALSE))</f>
        <v>0</v>
      </c>
      <c r="D156" s="230">
        <v>0</v>
      </c>
    </row>
    <row r="157" spans="1:8" x14ac:dyDescent="0.25">
      <c r="A157" s="228">
        <f t="shared" si="19"/>
        <v>970</v>
      </c>
      <c r="B157" s="228"/>
      <c r="C157" s="229">
        <f>IF(ISNA(VLOOKUP(B157,'Sommaire des indices'!$C$3:$D$39,2,FALSE)),0,VLOOKUP(B157,'Sommaire des indices'!$C$3:$D$39,2,FALSE))</f>
        <v>0</v>
      </c>
      <c r="D157" s="230">
        <v>0</v>
      </c>
    </row>
    <row r="158" spans="1:8" x14ac:dyDescent="0.25">
      <c r="A158" s="228">
        <f t="shared" si="19"/>
        <v>970</v>
      </c>
      <c r="B158" s="228"/>
      <c r="C158" s="229">
        <f>IF(ISNA(VLOOKUP(B158,'Sommaire des indices'!$C$3:$D$39,2,FALSE)),0,VLOOKUP(B158,'Sommaire des indices'!$C$3:$D$39,2,FALSE))</f>
        <v>0</v>
      </c>
      <c r="D158" s="230">
        <v>0</v>
      </c>
    </row>
    <row r="159" spans="1:8" x14ac:dyDescent="0.25">
      <c r="A159" s="228">
        <f t="shared" si="19"/>
        <v>970</v>
      </c>
      <c r="B159" s="228"/>
      <c r="C159" s="229">
        <f>IF(ISNA(VLOOKUP(B159,'Sommaire des indices'!$C$3:$D$39,2,FALSE)),0,VLOOKUP(B159,'Sommaire des indices'!$C$3:$D$39,2,FALSE))</f>
        <v>0</v>
      </c>
      <c r="D159" s="230">
        <v>0</v>
      </c>
      <c r="E159" s="10"/>
      <c r="F159" s="10"/>
      <c r="G159" s="10"/>
      <c r="H159" s="10"/>
    </row>
    <row r="160" spans="1:8" ht="15.75" thickBot="1" x14ac:dyDescent="0.3">
      <c r="A160" s="228">
        <f t="shared" si="19"/>
        <v>970</v>
      </c>
      <c r="B160" s="233"/>
      <c r="C160" s="231">
        <f>IF(ISNA(VLOOKUP(B160,'Sommaire des indices'!$C$3:$D$39,2,FALSE)),0,VLOOKUP(B160,'Sommaire des indices'!$C$3:$D$39,2,FALSE))</f>
        <v>0</v>
      </c>
      <c r="D160" s="232">
        <v>0</v>
      </c>
      <c r="E160" s="10"/>
      <c r="F160" s="10"/>
      <c r="G160" s="10"/>
      <c r="H160" s="10"/>
    </row>
    <row r="161" spans="1:8" ht="15.75" thickBot="1" x14ac:dyDescent="0.3">
      <c r="A161" s="233">
        <f t="shared" si="19"/>
        <v>970</v>
      </c>
      <c r="B161" s="224" t="s">
        <v>136</v>
      </c>
      <c r="C161" s="154">
        <f>C155*D155+C156*D156+C157*D157+C158*D158+C159*D159+C160*D160</f>
        <v>0</v>
      </c>
      <c r="D161" s="234">
        <f>SUM(D155:D160)</f>
        <v>0</v>
      </c>
      <c r="E161" s="10"/>
      <c r="F161" s="10"/>
      <c r="G161" s="10"/>
      <c r="H161" s="10"/>
    </row>
    <row r="162" spans="1:8" ht="15.75" thickBot="1" x14ac:dyDescent="0.3">
      <c r="A162" s="155">
        <v>971</v>
      </c>
      <c r="B162" s="156" t="e">
        <f>VLOOKUP('Fonds Pré-Simulés'!$A162,'Liste de Fonds'!$B$2:$C$461,2,FALSE)</f>
        <v>#N/A</v>
      </c>
      <c r="C162" s="236" t="s">
        <v>15</v>
      </c>
      <c r="D162" s="235" t="s">
        <v>14</v>
      </c>
      <c r="E162" s="10"/>
      <c r="F162" s="10"/>
      <c r="G162" s="10"/>
      <c r="H162" s="10"/>
    </row>
    <row r="163" spans="1:8" x14ac:dyDescent="0.25">
      <c r="A163" s="226">
        <f t="shared" ref="A163:A169" si="20">A162</f>
        <v>971</v>
      </c>
      <c r="B163" s="226"/>
      <c r="C163" s="133">
        <f>IF(ISNA(VLOOKUP(B163,'Sommaire des indices'!$C$3:$D$39,2,FALSE)),0,VLOOKUP(B163,'Sommaire des indices'!$C$3:$D$39,2,FALSE))</f>
        <v>0</v>
      </c>
      <c r="D163" s="227">
        <v>0</v>
      </c>
      <c r="E163" s="10"/>
      <c r="F163" s="10"/>
      <c r="G163" s="10"/>
      <c r="H163" s="10"/>
    </row>
    <row r="164" spans="1:8" x14ac:dyDescent="0.25">
      <c r="A164" s="228">
        <f t="shared" si="20"/>
        <v>971</v>
      </c>
      <c r="B164" s="228"/>
      <c r="C164" s="229">
        <f>IF(ISNA(VLOOKUP(B164,'Sommaire des indices'!$C$3:$D$39,2,FALSE)),0,VLOOKUP(B164,'Sommaire des indices'!$C$3:$D$39,2,FALSE))</f>
        <v>0</v>
      </c>
      <c r="D164" s="230">
        <v>0</v>
      </c>
      <c r="E164" s="10"/>
      <c r="F164" s="10"/>
      <c r="G164" s="10"/>
      <c r="H164" s="10"/>
    </row>
    <row r="165" spans="1:8" x14ac:dyDescent="0.25">
      <c r="A165" s="228">
        <f t="shared" si="20"/>
        <v>971</v>
      </c>
      <c r="B165" s="228"/>
      <c r="C165" s="229">
        <f>IF(ISNA(VLOOKUP(B165,'Sommaire des indices'!$C$3:$D$39,2,FALSE)),0,VLOOKUP(B165,'Sommaire des indices'!$C$3:$D$39,2,FALSE))</f>
        <v>0</v>
      </c>
      <c r="D165" s="230">
        <v>0</v>
      </c>
    </row>
    <row r="166" spans="1:8" x14ac:dyDescent="0.25">
      <c r="A166" s="228">
        <f t="shared" si="20"/>
        <v>971</v>
      </c>
      <c r="B166" s="228"/>
      <c r="C166" s="229">
        <f>IF(ISNA(VLOOKUP(B166,'Sommaire des indices'!$C$3:$D$39,2,FALSE)),0,VLOOKUP(B166,'Sommaire des indices'!$C$3:$D$39,2,FALSE))</f>
        <v>0</v>
      </c>
      <c r="D166" s="230">
        <v>0</v>
      </c>
    </row>
    <row r="167" spans="1:8" x14ac:dyDescent="0.25">
      <c r="A167" s="228">
        <f t="shared" si="20"/>
        <v>971</v>
      </c>
      <c r="B167" s="228"/>
      <c r="C167" s="229">
        <f>IF(ISNA(VLOOKUP(B167,'Sommaire des indices'!$C$3:$D$39,2,FALSE)),0,VLOOKUP(B167,'Sommaire des indices'!$C$3:$D$39,2,FALSE))</f>
        <v>0</v>
      </c>
      <c r="D167" s="230">
        <v>0</v>
      </c>
    </row>
    <row r="168" spans="1:8" ht="15.75" thickBot="1" x14ac:dyDescent="0.3">
      <c r="A168" s="228">
        <f t="shared" si="20"/>
        <v>971</v>
      </c>
      <c r="B168" s="233"/>
      <c r="C168" s="231">
        <f>IF(ISNA(VLOOKUP(B168,'Sommaire des indices'!$C$3:$D$39,2,FALSE)),0,VLOOKUP(B168,'Sommaire des indices'!$C$3:$D$39,2,FALSE))</f>
        <v>0</v>
      </c>
      <c r="D168" s="232">
        <v>0</v>
      </c>
    </row>
    <row r="169" spans="1:8" ht="15.75" thickBot="1" x14ac:dyDescent="0.3">
      <c r="A169" s="233">
        <f t="shared" si="20"/>
        <v>971</v>
      </c>
      <c r="B169" s="224" t="s">
        <v>136</v>
      </c>
      <c r="C169" s="154">
        <f>C163*D163+C164*D164+C165*D165+C166*D166+C167*D167+C168*D168</f>
        <v>0</v>
      </c>
      <c r="D169" s="234">
        <f>SUM(D163:D168)</f>
        <v>0</v>
      </c>
    </row>
    <row r="170" spans="1:8" ht="15.75" thickBot="1" x14ac:dyDescent="0.3">
      <c r="A170" s="155">
        <v>972</v>
      </c>
      <c r="B170" s="156" t="e">
        <f>VLOOKUP('Fonds Pré-Simulés'!$A170,'Liste de Fonds'!$B$2:$C$461,2,FALSE)</f>
        <v>#N/A</v>
      </c>
      <c r="C170" s="236" t="s">
        <v>15</v>
      </c>
      <c r="D170" s="235" t="s">
        <v>14</v>
      </c>
    </row>
    <row r="171" spans="1:8" x14ac:dyDescent="0.25">
      <c r="A171" s="226">
        <f t="shared" ref="A171:A177" si="21">A170</f>
        <v>972</v>
      </c>
      <c r="B171" s="226"/>
      <c r="C171" s="133">
        <f>IF(ISNA(VLOOKUP(B171,'Sommaire des indices'!$C$3:$D$39,2,FALSE)),0,VLOOKUP(B171,'Sommaire des indices'!$C$3:$D$39,2,FALSE))</f>
        <v>0</v>
      </c>
      <c r="D171" s="227">
        <v>0</v>
      </c>
    </row>
    <row r="172" spans="1:8" x14ac:dyDescent="0.25">
      <c r="A172" s="228">
        <f t="shared" si="21"/>
        <v>972</v>
      </c>
      <c r="B172" s="228"/>
      <c r="C172" s="229">
        <f>IF(ISNA(VLOOKUP(B172,'Sommaire des indices'!$C$3:$D$39,2,FALSE)),0,VLOOKUP(B172,'Sommaire des indices'!$C$3:$D$39,2,FALSE))</f>
        <v>0</v>
      </c>
      <c r="D172" s="230">
        <v>0</v>
      </c>
    </row>
    <row r="173" spans="1:8" x14ac:dyDescent="0.25">
      <c r="A173" s="228">
        <f t="shared" si="21"/>
        <v>972</v>
      </c>
      <c r="B173" s="228"/>
      <c r="C173" s="229">
        <f>IF(ISNA(VLOOKUP(B173,'Sommaire des indices'!$C$3:$D$39,2,FALSE)),0,VLOOKUP(B173,'Sommaire des indices'!$C$3:$D$39,2,FALSE))</f>
        <v>0</v>
      </c>
      <c r="D173" s="230">
        <v>0</v>
      </c>
    </row>
    <row r="174" spans="1:8" x14ac:dyDescent="0.25">
      <c r="A174" s="228">
        <f t="shared" si="21"/>
        <v>972</v>
      </c>
      <c r="B174" s="228"/>
      <c r="C174" s="229">
        <f>IF(ISNA(VLOOKUP(B174,'Sommaire des indices'!$C$3:$D$39,2,FALSE)),0,VLOOKUP(B174,'Sommaire des indices'!$C$3:$D$39,2,FALSE))</f>
        <v>0</v>
      </c>
      <c r="D174" s="230">
        <v>0</v>
      </c>
    </row>
    <row r="175" spans="1:8" x14ac:dyDescent="0.25">
      <c r="A175" s="228">
        <f t="shared" si="21"/>
        <v>972</v>
      </c>
      <c r="B175" s="228"/>
      <c r="C175" s="229">
        <f>IF(ISNA(VLOOKUP(B175,'Sommaire des indices'!$C$3:$D$39,2,FALSE)),0,VLOOKUP(B175,'Sommaire des indices'!$C$3:$D$39,2,FALSE))</f>
        <v>0</v>
      </c>
      <c r="D175" s="230">
        <v>0</v>
      </c>
    </row>
    <row r="176" spans="1:8" ht="15.75" thickBot="1" x14ac:dyDescent="0.3">
      <c r="A176" s="228">
        <f t="shared" si="21"/>
        <v>972</v>
      </c>
      <c r="B176" s="233"/>
      <c r="C176" s="231">
        <f>IF(ISNA(VLOOKUP(B176,'Sommaire des indices'!$C$3:$D$39,2,FALSE)),0,VLOOKUP(B176,'Sommaire des indices'!$C$3:$D$39,2,FALSE))</f>
        <v>0</v>
      </c>
      <c r="D176" s="232">
        <v>0</v>
      </c>
    </row>
    <row r="177" spans="1:4" ht="15.75" thickBot="1" x14ac:dyDescent="0.3">
      <c r="A177" s="233">
        <f t="shared" si="21"/>
        <v>972</v>
      </c>
      <c r="B177" s="224" t="s">
        <v>136</v>
      </c>
      <c r="C177" s="154">
        <f>C171*D171+C172*D172+C173*D173+C174*D174+C175*D175+C176*D176</f>
        <v>0</v>
      </c>
      <c r="D177" s="234">
        <f>SUM(D171:D176)</f>
        <v>0</v>
      </c>
    </row>
    <row r="178" spans="1:4" ht="15.75" thickBot="1" x14ac:dyDescent="0.3">
      <c r="A178" s="155">
        <v>973</v>
      </c>
      <c r="B178" s="156" t="e">
        <f>VLOOKUP('Fonds Pré-Simulés'!$A178,'Liste de Fonds'!$B$2:$C$461,2,FALSE)</f>
        <v>#N/A</v>
      </c>
      <c r="C178" s="236" t="s">
        <v>15</v>
      </c>
      <c r="D178" s="235" t="s">
        <v>14</v>
      </c>
    </row>
    <row r="179" spans="1:4" x14ac:dyDescent="0.25">
      <c r="A179" s="226">
        <f t="shared" ref="A179:A185" si="22">A178</f>
        <v>973</v>
      </c>
      <c r="B179" s="226"/>
      <c r="C179" s="133">
        <f>IF(ISNA(VLOOKUP(B179,'Sommaire des indices'!$C$3:$D$39,2,FALSE)),0,VLOOKUP(B179,'Sommaire des indices'!$C$3:$D$39,2,FALSE))</f>
        <v>0</v>
      </c>
      <c r="D179" s="227">
        <v>0</v>
      </c>
    </row>
    <row r="180" spans="1:4" x14ac:dyDescent="0.25">
      <c r="A180" s="228">
        <f t="shared" si="22"/>
        <v>973</v>
      </c>
      <c r="B180" s="228"/>
      <c r="C180" s="229">
        <f>IF(ISNA(VLOOKUP(B180,'Sommaire des indices'!$C$3:$D$39,2,FALSE)),0,VLOOKUP(B180,'Sommaire des indices'!$C$3:$D$39,2,FALSE))</f>
        <v>0</v>
      </c>
      <c r="D180" s="230">
        <v>0</v>
      </c>
    </row>
    <row r="181" spans="1:4" x14ac:dyDescent="0.25">
      <c r="A181" s="228">
        <f t="shared" si="22"/>
        <v>973</v>
      </c>
      <c r="B181" s="228"/>
      <c r="C181" s="229">
        <f>IF(ISNA(VLOOKUP(B181,'Sommaire des indices'!$C$3:$D$39,2,FALSE)),0,VLOOKUP(B181,'Sommaire des indices'!$C$3:$D$39,2,FALSE))</f>
        <v>0</v>
      </c>
      <c r="D181" s="230">
        <v>0</v>
      </c>
    </row>
    <row r="182" spans="1:4" x14ac:dyDescent="0.25">
      <c r="A182" s="228">
        <f t="shared" si="22"/>
        <v>973</v>
      </c>
      <c r="B182" s="228"/>
      <c r="C182" s="229">
        <f>IF(ISNA(VLOOKUP(B182,'Sommaire des indices'!$C$3:$D$39,2,FALSE)),0,VLOOKUP(B182,'Sommaire des indices'!$C$3:$D$39,2,FALSE))</f>
        <v>0</v>
      </c>
      <c r="D182" s="230">
        <v>0</v>
      </c>
    </row>
    <row r="183" spans="1:4" x14ac:dyDescent="0.25">
      <c r="A183" s="228">
        <f t="shared" si="22"/>
        <v>973</v>
      </c>
      <c r="B183" s="228"/>
      <c r="C183" s="229">
        <f>IF(ISNA(VLOOKUP(B183,'Sommaire des indices'!$C$3:$D$39,2,FALSE)),0,VLOOKUP(B183,'Sommaire des indices'!$C$3:$D$39,2,FALSE))</f>
        <v>0</v>
      </c>
      <c r="D183" s="230">
        <v>0</v>
      </c>
    </row>
    <row r="184" spans="1:4" ht="15.75" thickBot="1" x14ac:dyDescent="0.3">
      <c r="A184" s="228">
        <f t="shared" si="22"/>
        <v>973</v>
      </c>
      <c r="B184" s="233"/>
      <c r="C184" s="231">
        <f>IF(ISNA(VLOOKUP(B184,'Sommaire des indices'!$C$3:$D$39,2,FALSE)),0,VLOOKUP(B184,'Sommaire des indices'!$C$3:$D$39,2,FALSE))</f>
        <v>0</v>
      </c>
      <c r="D184" s="232">
        <v>0</v>
      </c>
    </row>
    <row r="185" spans="1:4" ht="15.75" thickBot="1" x14ac:dyDescent="0.3">
      <c r="A185" s="233">
        <f t="shared" si="22"/>
        <v>973</v>
      </c>
      <c r="B185" s="224" t="s">
        <v>136</v>
      </c>
      <c r="C185" s="154">
        <f>C179*D179+C180*D180+C181*D181+C182*D182+C183*D183+C184*D184</f>
        <v>0</v>
      </c>
      <c r="D185" s="234">
        <f>SUM(D179:D184)</f>
        <v>0</v>
      </c>
    </row>
    <row r="186" spans="1:4" ht="15.75" thickBot="1" x14ac:dyDescent="0.3">
      <c r="A186" s="155">
        <v>974</v>
      </c>
      <c r="B186" s="156" t="e">
        <f>VLOOKUP('Fonds Pré-Simulés'!$A186,'Liste de Fonds'!$B$2:$C$461,2,FALSE)</f>
        <v>#N/A</v>
      </c>
      <c r="C186" s="236" t="s">
        <v>15</v>
      </c>
      <c r="D186" s="235" t="s">
        <v>14</v>
      </c>
    </row>
    <row r="187" spans="1:4" x14ac:dyDescent="0.25">
      <c r="A187" s="226">
        <f t="shared" ref="A187:A193" si="23">A186</f>
        <v>974</v>
      </c>
      <c r="B187" s="226"/>
      <c r="C187" s="133">
        <f>IF(ISNA(VLOOKUP(B187,'Sommaire des indices'!$C$3:$D$39,2,FALSE)),0,VLOOKUP(B187,'Sommaire des indices'!$C$3:$D$39,2,FALSE))</f>
        <v>0</v>
      </c>
      <c r="D187" s="227">
        <v>0</v>
      </c>
    </row>
    <row r="188" spans="1:4" x14ac:dyDescent="0.25">
      <c r="A188" s="228">
        <f t="shared" si="23"/>
        <v>974</v>
      </c>
      <c r="B188" s="228"/>
      <c r="C188" s="229">
        <f>IF(ISNA(VLOOKUP(B188,'Sommaire des indices'!$C$3:$D$39,2,FALSE)),0,VLOOKUP(B188,'Sommaire des indices'!$C$3:$D$39,2,FALSE))</f>
        <v>0</v>
      </c>
      <c r="D188" s="230">
        <v>0</v>
      </c>
    </row>
    <row r="189" spans="1:4" x14ac:dyDescent="0.25">
      <c r="A189" s="228">
        <f t="shared" si="23"/>
        <v>974</v>
      </c>
      <c r="B189" s="228"/>
      <c r="C189" s="229">
        <f>IF(ISNA(VLOOKUP(B189,'Sommaire des indices'!$C$3:$D$39,2,FALSE)),0,VLOOKUP(B189,'Sommaire des indices'!$C$3:$D$39,2,FALSE))</f>
        <v>0</v>
      </c>
      <c r="D189" s="230">
        <v>0</v>
      </c>
    </row>
    <row r="190" spans="1:4" x14ac:dyDescent="0.25">
      <c r="A190" s="228">
        <f t="shared" si="23"/>
        <v>974</v>
      </c>
      <c r="B190" s="228"/>
      <c r="C190" s="229">
        <f>IF(ISNA(VLOOKUP(B190,'Sommaire des indices'!$C$3:$D$39,2,FALSE)),0,VLOOKUP(B190,'Sommaire des indices'!$C$3:$D$39,2,FALSE))</f>
        <v>0</v>
      </c>
      <c r="D190" s="230">
        <v>0</v>
      </c>
    </row>
    <row r="191" spans="1:4" x14ac:dyDescent="0.25">
      <c r="A191" s="228">
        <f t="shared" si="23"/>
        <v>974</v>
      </c>
      <c r="B191" s="228"/>
      <c r="C191" s="229">
        <f>IF(ISNA(VLOOKUP(B191,'Sommaire des indices'!$C$3:$D$39,2,FALSE)),0,VLOOKUP(B191,'Sommaire des indices'!$C$3:$D$39,2,FALSE))</f>
        <v>0</v>
      </c>
      <c r="D191" s="230">
        <v>0</v>
      </c>
    </row>
    <row r="192" spans="1:4" ht="15.75" thickBot="1" x14ac:dyDescent="0.3">
      <c r="A192" s="228">
        <f t="shared" si="23"/>
        <v>974</v>
      </c>
      <c r="B192" s="233"/>
      <c r="C192" s="231">
        <f>IF(ISNA(VLOOKUP(B192,'Sommaire des indices'!$C$3:$D$39,2,FALSE)),0,VLOOKUP(B192,'Sommaire des indices'!$C$3:$D$39,2,FALSE))</f>
        <v>0</v>
      </c>
      <c r="D192" s="232">
        <v>0</v>
      </c>
    </row>
    <row r="193" spans="1:4" ht="15.75" thickBot="1" x14ac:dyDescent="0.3">
      <c r="A193" s="233">
        <f t="shared" si="23"/>
        <v>974</v>
      </c>
      <c r="B193" s="224" t="s">
        <v>136</v>
      </c>
      <c r="C193" s="154">
        <f>C187*D187+C188*D188+C189*D189+C190*D190+C191*D191+C192*D192</f>
        <v>0</v>
      </c>
      <c r="D193" s="234">
        <f>SUM(D187:D192)</f>
        <v>0</v>
      </c>
    </row>
    <row r="194" spans="1:4" ht="15.75" thickBot="1" x14ac:dyDescent="0.3">
      <c r="A194" s="155">
        <v>975</v>
      </c>
      <c r="B194" s="156" t="e">
        <f>VLOOKUP('Fonds Pré-Simulés'!$A194,'Liste de Fonds'!$B$2:$C$461,2,FALSE)</f>
        <v>#N/A</v>
      </c>
      <c r="C194" s="236" t="s">
        <v>15</v>
      </c>
      <c r="D194" s="235" t="s">
        <v>14</v>
      </c>
    </row>
    <row r="195" spans="1:4" x14ac:dyDescent="0.25">
      <c r="A195" s="226">
        <f t="shared" ref="A195:A201" si="24">A194</f>
        <v>975</v>
      </c>
      <c r="B195" s="226"/>
      <c r="C195" s="133">
        <f>IF(ISNA(VLOOKUP(B195,'Sommaire des indices'!$C$3:$D$39,2,FALSE)),0,VLOOKUP(B195,'Sommaire des indices'!$C$3:$D$39,2,FALSE))</f>
        <v>0</v>
      </c>
      <c r="D195" s="227">
        <v>0</v>
      </c>
    </row>
    <row r="196" spans="1:4" x14ac:dyDescent="0.25">
      <c r="A196" s="228">
        <f t="shared" si="24"/>
        <v>975</v>
      </c>
      <c r="B196" s="228"/>
      <c r="C196" s="229">
        <f>IF(ISNA(VLOOKUP(B196,'Sommaire des indices'!$C$3:$D$39,2,FALSE)),0,VLOOKUP(B196,'Sommaire des indices'!$C$3:$D$39,2,FALSE))</f>
        <v>0</v>
      </c>
      <c r="D196" s="230">
        <v>0</v>
      </c>
    </row>
    <row r="197" spans="1:4" x14ac:dyDescent="0.25">
      <c r="A197" s="228">
        <f t="shared" si="24"/>
        <v>975</v>
      </c>
      <c r="B197" s="228"/>
      <c r="C197" s="229">
        <f>IF(ISNA(VLOOKUP(B197,'Sommaire des indices'!$C$3:$D$39,2,FALSE)),0,VLOOKUP(B197,'Sommaire des indices'!$C$3:$D$39,2,FALSE))</f>
        <v>0</v>
      </c>
      <c r="D197" s="230">
        <v>0</v>
      </c>
    </row>
    <row r="198" spans="1:4" x14ac:dyDescent="0.25">
      <c r="A198" s="228">
        <f t="shared" si="24"/>
        <v>975</v>
      </c>
      <c r="B198" s="228"/>
      <c r="C198" s="229">
        <f>IF(ISNA(VLOOKUP(B198,'Sommaire des indices'!$C$3:$D$39,2,FALSE)),0,VLOOKUP(B198,'Sommaire des indices'!$C$3:$D$39,2,FALSE))</f>
        <v>0</v>
      </c>
      <c r="D198" s="230">
        <v>0</v>
      </c>
    </row>
    <row r="199" spans="1:4" x14ac:dyDescent="0.25">
      <c r="A199" s="228">
        <f t="shared" si="24"/>
        <v>975</v>
      </c>
      <c r="B199" s="228"/>
      <c r="C199" s="229">
        <f>IF(ISNA(VLOOKUP(B199,'Sommaire des indices'!$C$3:$D$39,2,FALSE)),0,VLOOKUP(B199,'Sommaire des indices'!$C$3:$D$39,2,FALSE))</f>
        <v>0</v>
      </c>
      <c r="D199" s="230">
        <v>0</v>
      </c>
    </row>
    <row r="200" spans="1:4" ht="15.75" thickBot="1" x14ac:dyDescent="0.3">
      <c r="A200" s="228">
        <f t="shared" si="24"/>
        <v>975</v>
      </c>
      <c r="B200" s="233"/>
      <c r="C200" s="231">
        <f>IF(ISNA(VLOOKUP(B200,'Sommaire des indices'!$C$3:$D$39,2,FALSE)),0,VLOOKUP(B200,'Sommaire des indices'!$C$3:$D$39,2,FALSE))</f>
        <v>0</v>
      </c>
      <c r="D200" s="232">
        <v>0</v>
      </c>
    </row>
    <row r="201" spans="1:4" ht="15.75" thickBot="1" x14ac:dyDescent="0.3">
      <c r="A201" s="233">
        <f t="shared" si="24"/>
        <v>975</v>
      </c>
      <c r="B201" s="224" t="s">
        <v>136</v>
      </c>
      <c r="C201" s="154">
        <f>C195*D195+C196*D196+C197*D197+C198*D198+C199*D199+C200*D200</f>
        <v>0</v>
      </c>
      <c r="D201" s="234">
        <f>SUM(D195:D200)</f>
        <v>0</v>
      </c>
    </row>
    <row r="202" spans="1:4" ht="15.75" thickBot="1" x14ac:dyDescent="0.3">
      <c r="A202" s="155">
        <v>976</v>
      </c>
      <c r="B202" s="156" t="e">
        <f>VLOOKUP('Fonds Pré-Simulés'!$A202,'Liste de Fonds'!$B$2:$C$461,2,FALSE)</f>
        <v>#N/A</v>
      </c>
      <c r="C202" s="236" t="s">
        <v>15</v>
      </c>
      <c r="D202" s="235" t="s">
        <v>14</v>
      </c>
    </row>
    <row r="203" spans="1:4" x14ac:dyDescent="0.25">
      <c r="A203" s="226">
        <f t="shared" ref="A203:A209" si="25">A202</f>
        <v>976</v>
      </c>
      <c r="B203" s="226"/>
      <c r="C203" s="133">
        <f>IF(ISNA(VLOOKUP(B203,'Sommaire des indices'!$C$3:$D$39,2,FALSE)),0,VLOOKUP(B203,'Sommaire des indices'!$C$3:$D$39,2,FALSE))</f>
        <v>0</v>
      </c>
      <c r="D203" s="227">
        <v>0</v>
      </c>
    </row>
    <row r="204" spans="1:4" x14ac:dyDescent="0.25">
      <c r="A204" s="228">
        <f t="shared" si="25"/>
        <v>976</v>
      </c>
      <c r="B204" s="228"/>
      <c r="C204" s="229">
        <f>IF(ISNA(VLOOKUP(B204,'Sommaire des indices'!$C$3:$D$39,2,FALSE)),0,VLOOKUP(B204,'Sommaire des indices'!$C$3:$D$39,2,FALSE))</f>
        <v>0</v>
      </c>
      <c r="D204" s="230">
        <v>0</v>
      </c>
    </row>
    <row r="205" spans="1:4" x14ac:dyDescent="0.25">
      <c r="A205" s="228">
        <f t="shared" si="25"/>
        <v>976</v>
      </c>
      <c r="B205" s="228"/>
      <c r="C205" s="229">
        <f>IF(ISNA(VLOOKUP(B205,'Sommaire des indices'!$C$3:$D$39,2,FALSE)),0,VLOOKUP(B205,'Sommaire des indices'!$C$3:$D$39,2,FALSE))</f>
        <v>0</v>
      </c>
      <c r="D205" s="230">
        <v>0</v>
      </c>
    </row>
    <row r="206" spans="1:4" x14ac:dyDescent="0.25">
      <c r="A206" s="228">
        <f t="shared" si="25"/>
        <v>976</v>
      </c>
      <c r="B206" s="228"/>
      <c r="C206" s="229">
        <f>IF(ISNA(VLOOKUP(B206,'Sommaire des indices'!$C$3:$D$39,2,FALSE)),0,VLOOKUP(B206,'Sommaire des indices'!$C$3:$D$39,2,FALSE))</f>
        <v>0</v>
      </c>
      <c r="D206" s="230">
        <v>0</v>
      </c>
    </row>
    <row r="207" spans="1:4" x14ac:dyDescent="0.25">
      <c r="A207" s="228">
        <f t="shared" si="25"/>
        <v>976</v>
      </c>
      <c r="B207" s="228"/>
      <c r="C207" s="229">
        <f>IF(ISNA(VLOOKUP(B207,'Sommaire des indices'!$C$3:$D$39,2,FALSE)),0,VLOOKUP(B207,'Sommaire des indices'!$C$3:$D$39,2,FALSE))</f>
        <v>0</v>
      </c>
      <c r="D207" s="230">
        <v>0</v>
      </c>
    </row>
    <row r="208" spans="1:4" ht="15.75" thickBot="1" x14ac:dyDescent="0.3">
      <c r="A208" s="228">
        <f t="shared" si="25"/>
        <v>976</v>
      </c>
      <c r="B208" s="233"/>
      <c r="C208" s="231">
        <f>IF(ISNA(VLOOKUP(B208,'Sommaire des indices'!$C$3:$D$39,2,FALSE)),0,VLOOKUP(B208,'Sommaire des indices'!$C$3:$D$39,2,FALSE))</f>
        <v>0</v>
      </c>
      <c r="D208" s="232">
        <v>0</v>
      </c>
    </row>
    <row r="209" spans="1:4" ht="15.75" thickBot="1" x14ac:dyDescent="0.3">
      <c r="A209" s="233">
        <f t="shared" si="25"/>
        <v>976</v>
      </c>
      <c r="B209" s="224" t="s">
        <v>136</v>
      </c>
      <c r="C209" s="154">
        <f>C203*D203+C204*D204+C205*D205+C206*D206+C207*D207+C208*D208</f>
        <v>0</v>
      </c>
      <c r="D209" s="234">
        <f>SUM(D203:D208)</f>
        <v>0</v>
      </c>
    </row>
    <row r="210" spans="1:4" ht="15.75" thickBot="1" x14ac:dyDescent="0.3">
      <c r="A210" s="155">
        <v>977</v>
      </c>
      <c r="B210" s="156" t="e">
        <f>VLOOKUP('Fonds Pré-Simulés'!$A210,'Liste de Fonds'!$B$2:$C$461,2,FALSE)</f>
        <v>#N/A</v>
      </c>
      <c r="C210" s="236" t="s">
        <v>15</v>
      </c>
      <c r="D210" s="235" t="s">
        <v>14</v>
      </c>
    </row>
    <row r="211" spans="1:4" x14ac:dyDescent="0.25">
      <c r="A211" s="226">
        <f t="shared" ref="A211:A217" si="26">A210</f>
        <v>977</v>
      </c>
      <c r="B211" s="226"/>
      <c r="C211" s="133">
        <f>IF(ISNA(VLOOKUP(B211,'Sommaire des indices'!$C$3:$D$39,2,FALSE)),0,VLOOKUP(B211,'Sommaire des indices'!$C$3:$D$39,2,FALSE))</f>
        <v>0</v>
      </c>
      <c r="D211" s="227">
        <v>0</v>
      </c>
    </row>
    <row r="212" spans="1:4" x14ac:dyDescent="0.25">
      <c r="A212" s="228">
        <f t="shared" si="26"/>
        <v>977</v>
      </c>
      <c r="B212" s="228"/>
      <c r="C212" s="229">
        <f>IF(ISNA(VLOOKUP(B212,'Sommaire des indices'!$C$3:$D$39,2,FALSE)),0,VLOOKUP(B212,'Sommaire des indices'!$C$3:$D$39,2,FALSE))</f>
        <v>0</v>
      </c>
      <c r="D212" s="230">
        <v>0</v>
      </c>
    </row>
    <row r="213" spans="1:4" x14ac:dyDescent="0.25">
      <c r="A213" s="228">
        <f t="shared" si="26"/>
        <v>977</v>
      </c>
      <c r="B213" s="228"/>
      <c r="C213" s="229">
        <f>IF(ISNA(VLOOKUP(B213,'Sommaire des indices'!$C$3:$D$39,2,FALSE)),0,VLOOKUP(B213,'Sommaire des indices'!$C$3:$D$39,2,FALSE))</f>
        <v>0</v>
      </c>
      <c r="D213" s="230">
        <v>0</v>
      </c>
    </row>
    <row r="214" spans="1:4" x14ac:dyDescent="0.25">
      <c r="A214" s="228">
        <f t="shared" si="26"/>
        <v>977</v>
      </c>
      <c r="B214" s="228"/>
      <c r="C214" s="229">
        <f>IF(ISNA(VLOOKUP(B214,'Sommaire des indices'!$C$3:$D$39,2,FALSE)),0,VLOOKUP(B214,'Sommaire des indices'!$C$3:$D$39,2,FALSE))</f>
        <v>0</v>
      </c>
      <c r="D214" s="230">
        <v>0</v>
      </c>
    </row>
    <row r="215" spans="1:4" x14ac:dyDescent="0.25">
      <c r="A215" s="228">
        <f t="shared" si="26"/>
        <v>977</v>
      </c>
      <c r="B215" s="228"/>
      <c r="C215" s="229">
        <f>IF(ISNA(VLOOKUP(B215,'Sommaire des indices'!$C$3:$D$39,2,FALSE)),0,VLOOKUP(B215,'Sommaire des indices'!$C$3:$D$39,2,FALSE))</f>
        <v>0</v>
      </c>
      <c r="D215" s="230">
        <v>0</v>
      </c>
    </row>
    <row r="216" spans="1:4" ht="15.75" thickBot="1" x14ac:dyDescent="0.3">
      <c r="A216" s="228">
        <f t="shared" si="26"/>
        <v>977</v>
      </c>
      <c r="B216" s="233"/>
      <c r="C216" s="231">
        <f>IF(ISNA(VLOOKUP(B216,'Sommaire des indices'!$C$3:$D$39,2,FALSE)),0,VLOOKUP(B216,'Sommaire des indices'!$C$3:$D$39,2,FALSE))</f>
        <v>0</v>
      </c>
      <c r="D216" s="232">
        <v>0</v>
      </c>
    </row>
    <row r="217" spans="1:4" ht="15.75" thickBot="1" x14ac:dyDescent="0.3">
      <c r="A217" s="233">
        <f t="shared" si="26"/>
        <v>977</v>
      </c>
      <c r="B217" s="224" t="s">
        <v>136</v>
      </c>
      <c r="C217" s="154">
        <f>C211*D211+C212*D212+C213*D213+C214*D214+C215*D215+C216*D216</f>
        <v>0</v>
      </c>
      <c r="D217" s="234">
        <f>SUM(D211:D216)</f>
        <v>0</v>
      </c>
    </row>
    <row r="218" spans="1:4" ht="15.75" thickBot="1" x14ac:dyDescent="0.3">
      <c r="A218" s="155">
        <v>978</v>
      </c>
      <c r="B218" s="156" t="e">
        <f>VLOOKUP('Fonds Pré-Simulés'!$A218,'Liste de Fonds'!$B$2:$C$461,2,FALSE)</f>
        <v>#N/A</v>
      </c>
      <c r="C218" s="236" t="s">
        <v>15</v>
      </c>
      <c r="D218" s="235" t="s">
        <v>14</v>
      </c>
    </row>
    <row r="219" spans="1:4" x14ac:dyDescent="0.25">
      <c r="A219" s="226">
        <f t="shared" ref="A219:A225" si="27">A218</f>
        <v>978</v>
      </c>
      <c r="B219" s="226"/>
      <c r="C219" s="133">
        <f>IF(ISNA(VLOOKUP(B219,'Sommaire des indices'!$C$3:$D$39,2,FALSE)),0,VLOOKUP(B219,'Sommaire des indices'!$C$3:$D$39,2,FALSE))</f>
        <v>0</v>
      </c>
      <c r="D219" s="227">
        <v>0</v>
      </c>
    </row>
    <row r="220" spans="1:4" x14ac:dyDescent="0.25">
      <c r="A220" s="228">
        <f t="shared" si="27"/>
        <v>978</v>
      </c>
      <c r="B220" s="228"/>
      <c r="C220" s="229">
        <f>IF(ISNA(VLOOKUP(B220,'Sommaire des indices'!$C$3:$D$39,2,FALSE)),0,VLOOKUP(B220,'Sommaire des indices'!$C$3:$D$39,2,FALSE))</f>
        <v>0</v>
      </c>
      <c r="D220" s="230">
        <v>0</v>
      </c>
    </row>
    <row r="221" spans="1:4" x14ac:dyDescent="0.25">
      <c r="A221" s="228">
        <f t="shared" si="27"/>
        <v>978</v>
      </c>
      <c r="B221" s="228"/>
      <c r="C221" s="229">
        <f>IF(ISNA(VLOOKUP(B221,'Sommaire des indices'!$C$3:$D$39,2,FALSE)),0,VLOOKUP(B221,'Sommaire des indices'!$C$3:$D$39,2,FALSE))</f>
        <v>0</v>
      </c>
      <c r="D221" s="230">
        <v>0</v>
      </c>
    </row>
    <row r="222" spans="1:4" x14ac:dyDescent="0.25">
      <c r="A222" s="228">
        <f t="shared" si="27"/>
        <v>978</v>
      </c>
      <c r="B222" s="228"/>
      <c r="C222" s="229">
        <f>IF(ISNA(VLOOKUP(B222,'Sommaire des indices'!$C$3:$D$39,2,FALSE)),0,VLOOKUP(B222,'Sommaire des indices'!$C$3:$D$39,2,FALSE))</f>
        <v>0</v>
      </c>
      <c r="D222" s="230">
        <v>0</v>
      </c>
    </row>
    <row r="223" spans="1:4" x14ac:dyDescent="0.25">
      <c r="A223" s="228">
        <f t="shared" si="27"/>
        <v>978</v>
      </c>
      <c r="B223" s="228"/>
      <c r="C223" s="229">
        <f>IF(ISNA(VLOOKUP(B223,'Sommaire des indices'!$C$3:$D$39,2,FALSE)),0,VLOOKUP(B223,'Sommaire des indices'!$C$3:$D$39,2,FALSE))</f>
        <v>0</v>
      </c>
      <c r="D223" s="230">
        <v>0</v>
      </c>
    </row>
    <row r="224" spans="1:4" ht="15.75" thickBot="1" x14ac:dyDescent="0.3">
      <c r="A224" s="228">
        <f t="shared" si="27"/>
        <v>978</v>
      </c>
      <c r="B224" s="233"/>
      <c r="C224" s="231">
        <f>IF(ISNA(VLOOKUP(B224,'Sommaire des indices'!$C$3:$D$39,2,FALSE)),0,VLOOKUP(B224,'Sommaire des indices'!$C$3:$D$39,2,FALSE))</f>
        <v>0</v>
      </c>
      <c r="D224" s="232">
        <v>0</v>
      </c>
    </row>
    <row r="225" spans="1:4" ht="15.75" thickBot="1" x14ac:dyDescent="0.3">
      <c r="A225" s="233">
        <f t="shared" si="27"/>
        <v>978</v>
      </c>
      <c r="B225" s="224" t="s">
        <v>136</v>
      </c>
      <c r="C225" s="154">
        <f>C219*D219+C220*D220+C221*D221+C222*D222+C223*D223+C224*D224</f>
        <v>0</v>
      </c>
      <c r="D225" s="234">
        <f>SUM(D219:D224)</f>
        <v>0</v>
      </c>
    </row>
    <row r="226" spans="1:4" ht="15.75" thickBot="1" x14ac:dyDescent="0.3">
      <c r="A226" s="155">
        <v>979</v>
      </c>
      <c r="B226" s="156" t="e">
        <f>VLOOKUP('Fonds Pré-Simulés'!$A226,'Liste de Fonds'!$B$2:$C$461,2,FALSE)</f>
        <v>#N/A</v>
      </c>
      <c r="C226" s="236" t="s">
        <v>15</v>
      </c>
      <c r="D226" s="235" t="s">
        <v>14</v>
      </c>
    </row>
    <row r="227" spans="1:4" x14ac:dyDescent="0.25">
      <c r="A227" s="226">
        <f t="shared" ref="A227:A233" si="28">A226</f>
        <v>979</v>
      </c>
      <c r="B227" s="226"/>
      <c r="C227" s="133">
        <f>IF(ISNA(VLOOKUP(B227,'Sommaire des indices'!$C$3:$D$39,2,FALSE)),0,VLOOKUP(B227,'Sommaire des indices'!$C$3:$D$39,2,FALSE))</f>
        <v>0</v>
      </c>
      <c r="D227" s="227">
        <v>0</v>
      </c>
    </row>
    <row r="228" spans="1:4" x14ac:dyDescent="0.25">
      <c r="A228" s="228">
        <f t="shared" si="28"/>
        <v>979</v>
      </c>
      <c r="B228" s="228"/>
      <c r="C228" s="229">
        <f>IF(ISNA(VLOOKUP(B228,'Sommaire des indices'!$C$3:$D$39,2,FALSE)),0,VLOOKUP(B228,'Sommaire des indices'!$C$3:$D$39,2,FALSE))</f>
        <v>0</v>
      </c>
      <c r="D228" s="230">
        <v>0</v>
      </c>
    </row>
    <row r="229" spans="1:4" x14ac:dyDescent="0.25">
      <c r="A229" s="228">
        <f t="shared" si="28"/>
        <v>979</v>
      </c>
      <c r="B229" s="228"/>
      <c r="C229" s="229">
        <f>IF(ISNA(VLOOKUP(B229,'Sommaire des indices'!$C$3:$D$39,2,FALSE)),0,VLOOKUP(B229,'Sommaire des indices'!$C$3:$D$39,2,FALSE))</f>
        <v>0</v>
      </c>
      <c r="D229" s="230">
        <v>0</v>
      </c>
    </row>
    <row r="230" spans="1:4" x14ac:dyDescent="0.25">
      <c r="A230" s="228">
        <f t="shared" si="28"/>
        <v>979</v>
      </c>
      <c r="B230" s="228"/>
      <c r="C230" s="229">
        <f>IF(ISNA(VLOOKUP(B230,'Sommaire des indices'!$C$3:$D$39,2,FALSE)),0,VLOOKUP(B230,'Sommaire des indices'!$C$3:$D$39,2,FALSE))</f>
        <v>0</v>
      </c>
      <c r="D230" s="230">
        <v>0</v>
      </c>
    </row>
    <row r="231" spans="1:4" x14ac:dyDescent="0.25">
      <c r="A231" s="228">
        <f t="shared" si="28"/>
        <v>979</v>
      </c>
      <c r="B231" s="228"/>
      <c r="C231" s="229">
        <f>IF(ISNA(VLOOKUP(B231,'Sommaire des indices'!$C$3:$D$39,2,FALSE)),0,VLOOKUP(B231,'Sommaire des indices'!$C$3:$D$39,2,FALSE))</f>
        <v>0</v>
      </c>
      <c r="D231" s="230">
        <v>0</v>
      </c>
    </row>
    <row r="232" spans="1:4" ht="15.75" thickBot="1" x14ac:dyDescent="0.3">
      <c r="A232" s="228">
        <f t="shared" si="28"/>
        <v>979</v>
      </c>
      <c r="B232" s="233"/>
      <c r="C232" s="231">
        <f>IF(ISNA(VLOOKUP(B232,'Sommaire des indices'!$C$3:$D$39,2,FALSE)),0,VLOOKUP(B232,'Sommaire des indices'!$C$3:$D$39,2,FALSE))</f>
        <v>0</v>
      </c>
      <c r="D232" s="232">
        <v>0</v>
      </c>
    </row>
    <row r="233" spans="1:4" ht="15.75" thickBot="1" x14ac:dyDescent="0.3">
      <c r="A233" s="233">
        <f t="shared" si="28"/>
        <v>979</v>
      </c>
      <c r="B233" s="224" t="s">
        <v>136</v>
      </c>
      <c r="C233" s="154">
        <f>C227*D227+C228*D228+C229*D229+C230*D230+C231*D231+C232*D232</f>
        <v>0</v>
      </c>
      <c r="D233" s="234">
        <f>SUM(D227:D232)</f>
        <v>0</v>
      </c>
    </row>
    <row r="234" spans="1:4" ht="15.75" thickBot="1" x14ac:dyDescent="0.3">
      <c r="A234" s="155">
        <v>980</v>
      </c>
      <c r="B234" s="156" t="e">
        <f>VLOOKUP('Fonds Pré-Simulés'!$A234,'Liste de Fonds'!$B$2:$C$461,2,FALSE)</f>
        <v>#N/A</v>
      </c>
      <c r="C234" s="236" t="s">
        <v>15</v>
      </c>
      <c r="D234" s="235" t="s">
        <v>14</v>
      </c>
    </row>
    <row r="235" spans="1:4" x14ac:dyDescent="0.25">
      <c r="A235" s="226">
        <f t="shared" ref="A235:A241" si="29">A234</f>
        <v>980</v>
      </c>
      <c r="B235" s="226"/>
      <c r="C235" s="133">
        <f>IF(ISNA(VLOOKUP(B235,'Sommaire des indices'!$C$3:$D$39,2,FALSE)),0,VLOOKUP(B235,'Sommaire des indices'!$C$3:$D$39,2,FALSE))</f>
        <v>0</v>
      </c>
      <c r="D235" s="227">
        <v>0</v>
      </c>
    </row>
    <row r="236" spans="1:4" x14ac:dyDescent="0.25">
      <c r="A236" s="228">
        <f t="shared" si="29"/>
        <v>980</v>
      </c>
      <c r="B236" s="228"/>
      <c r="C236" s="229">
        <f>IF(ISNA(VLOOKUP(B236,'Sommaire des indices'!$C$3:$D$39,2,FALSE)),0,VLOOKUP(B236,'Sommaire des indices'!$C$3:$D$39,2,FALSE))</f>
        <v>0</v>
      </c>
      <c r="D236" s="230">
        <v>0</v>
      </c>
    </row>
    <row r="237" spans="1:4" x14ac:dyDescent="0.25">
      <c r="A237" s="228">
        <f t="shared" si="29"/>
        <v>980</v>
      </c>
      <c r="B237" s="228"/>
      <c r="C237" s="229">
        <f>IF(ISNA(VLOOKUP(B237,'Sommaire des indices'!$C$3:$D$39,2,FALSE)),0,VLOOKUP(B237,'Sommaire des indices'!$C$3:$D$39,2,FALSE))</f>
        <v>0</v>
      </c>
      <c r="D237" s="230">
        <v>0</v>
      </c>
    </row>
    <row r="238" spans="1:4" x14ac:dyDescent="0.25">
      <c r="A238" s="228">
        <f t="shared" si="29"/>
        <v>980</v>
      </c>
      <c r="B238" s="228"/>
      <c r="C238" s="229">
        <f>IF(ISNA(VLOOKUP(B238,'Sommaire des indices'!$C$3:$D$39,2,FALSE)),0,VLOOKUP(B238,'Sommaire des indices'!$C$3:$D$39,2,FALSE))</f>
        <v>0</v>
      </c>
      <c r="D238" s="230">
        <v>0</v>
      </c>
    </row>
    <row r="239" spans="1:4" x14ac:dyDescent="0.25">
      <c r="A239" s="228">
        <f t="shared" si="29"/>
        <v>980</v>
      </c>
      <c r="B239" s="228"/>
      <c r="C239" s="229">
        <f>IF(ISNA(VLOOKUP(B239,'Sommaire des indices'!$C$3:$D$39,2,FALSE)),0,VLOOKUP(B239,'Sommaire des indices'!$C$3:$D$39,2,FALSE))</f>
        <v>0</v>
      </c>
      <c r="D239" s="230">
        <v>0</v>
      </c>
    </row>
    <row r="240" spans="1:4" ht="15.75" thickBot="1" x14ac:dyDescent="0.3">
      <c r="A240" s="228">
        <f t="shared" si="29"/>
        <v>980</v>
      </c>
      <c r="B240" s="233"/>
      <c r="C240" s="231">
        <f>IF(ISNA(VLOOKUP(B240,'Sommaire des indices'!$C$3:$D$39,2,FALSE)),0,VLOOKUP(B240,'Sommaire des indices'!$C$3:$D$39,2,FALSE))</f>
        <v>0</v>
      </c>
      <c r="D240" s="232">
        <v>0</v>
      </c>
    </row>
    <row r="241" spans="1:4" ht="15.75" thickBot="1" x14ac:dyDescent="0.3">
      <c r="A241" s="233">
        <f t="shared" si="29"/>
        <v>980</v>
      </c>
      <c r="B241" s="224" t="s">
        <v>136</v>
      </c>
      <c r="C241" s="154">
        <f>C235*D235+C236*D236+C237*D237+C238*D238+C239*D239+C240*D240</f>
        <v>0</v>
      </c>
      <c r="D241" s="234">
        <f>SUM(D235:D240)</f>
        <v>0</v>
      </c>
    </row>
    <row r="242" spans="1:4" ht="15.75" thickBot="1" x14ac:dyDescent="0.3">
      <c r="A242" s="155">
        <v>981</v>
      </c>
      <c r="B242" s="156" t="e">
        <f>VLOOKUP('Fonds Pré-Simulés'!$A242,'Liste de Fonds'!$B$2:$C$461,2,FALSE)</f>
        <v>#N/A</v>
      </c>
      <c r="C242" s="236" t="s">
        <v>15</v>
      </c>
      <c r="D242" s="235" t="s">
        <v>14</v>
      </c>
    </row>
    <row r="243" spans="1:4" x14ac:dyDescent="0.25">
      <c r="A243" s="226">
        <f t="shared" ref="A243:A249" si="30">A242</f>
        <v>981</v>
      </c>
      <c r="B243" s="226"/>
      <c r="C243" s="133">
        <f>IF(ISNA(VLOOKUP(B243,'Sommaire des indices'!$C$3:$D$39,2,FALSE)),0,VLOOKUP(B243,'Sommaire des indices'!$C$3:$D$39,2,FALSE))</f>
        <v>0</v>
      </c>
      <c r="D243" s="227">
        <v>0</v>
      </c>
    </row>
    <row r="244" spans="1:4" x14ac:dyDescent="0.25">
      <c r="A244" s="228">
        <f t="shared" si="30"/>
        <v>981</v>
      </c>
      <c r="B244" s="228"/>
      <c r="C244" s="229">
        <f>IF(ISNA(VLOOKUP(B244,'Sommaire des indices'!$C$3:$D$39,2,FALSE)),0,VLOOKUP(B244,'Sommaire des indices'!$C$3:$D$39,2,FALSE))</f>
        <v>0</v>
      </c>
      <c r="D244" s="230">
        <v>0</v>
      </c>
    </row>
    <row r="245" spans="1:4" x14ac:dyDescent="0.25">
      <c r="A245" s="228">
        <f t="shared" si="30"/>
        <v>981</v>
      </c>
      <c r="B245" s="228"/>
      <c r="C245" s="229">
        <f>IF(ISNA(VLOOKUP(B245,'Sommaire des indices'!$C$3:$D$39,2,FALSE)),0,VLOOKUP(B245,'Sommaire des indices'!$C$3:$D$39,2,FALSE))</f>
        <v>0</v>
      </c>
      <c r="D245" s="230">
        <v>0</v>
      </c>
    </row>
    <row r="246" spans="1:4" x14ac:dyDescent="0.25">
      <c r="A246" s="228">
        <f t="shared" si="30"/>
        <v>981</v>
      </c>
      <c r="B246" s="228"/>
      <c r="C246" s="229">
        <f>IF(ISNA(VLOOKUP(B246,'Sommaire des indices'!$C$3:$D$39,2,FALSE)),0,VLOOKUP(B246,'Sommaire des indices'!$C$3:$D$39,2,FALSE))</f>
        <v>0</v>
      </c>
      <c r="D246" s="230">
        <v>0</v>
      </c>
    </row>
    <row r="247" spans="1:4" x14ac:dyDescent="0.25">
      <c r="A247" s="228">
        <f t="shared" si="30"/>
        <v>981</v>
      </c>
      <c r="B247" s="228"/>
      <c r="C247" s="229">
        <f>IF(ISNA(VLOOKUP(B247,'Sommaire des indices'!$C$3:$D$39,2,FALSE)),0,VLOOKUP(B247,'Sommaire des indices'!$C$3:$D$39,2,FALSE))</f>
        <v>0</v>
      </c>
      <c r="D247" s="230">
        <v>0</v>
      </c>
    </row>
    <row r="248" spans="1:4" ht="15.75" thickBot="1" x14ac:dyDescent="0.3">
      <c r="A248" s="228">
        <f t="shared" si="30"/>
        <v>981</v>
      </c>
      <c r="B248" s="233"/>
      <c r="C248" s="231">
        <f>IF(ISNA(VLOOKUP(B248,'Sommaire des indices'!$C$3:$D$39,2,FALSE)),0,VLOOKUP(B248,'Sommaire des indices'!$C$3:$D$39,2,FALSE))</f>
        <v>0</v>
      </c>
      <c r="D248" s="232">
        <v>0</v>
      </c>
    </row>
    <row r="249" spans="1:4" ht="15.75" thickBot="1" x14ac:dyDescent="0.3">
      <c r="A249" s="233">
        <f t="shared" si="30"/>
        <v>981</v>
      </c>
      <c r="B249" s="224" t="s">
        <v>136</v>
      </c>
      <c r="C249" s="154">
        <f>C243*D243+C244*D244+C245*D245+C246*D246+C247*D247+C248*D248</f>
        <v>0</v>
      </c>
      <c r="D249" s="234">
        <f>SUM(D243:D248)</f>
        <v>0</v>
      </c>
    </row>
    <row r="250" spans="1:4" ht="15.75" thickBot="1" x14ac:dyDescent="0.3">
      <c r="A250" s="155">
        <v>982</v>
      </c>
      <c r="B250" s="156" t="e">
        <f>VLOOKUP('Fonds Pré-Simulés'!$A250,'Liste de Fonds'!$B$2:$C$461,2,FALSE)</f>
        <v>#N/A</v>
      </c>
      <c r="C250" s="236" t="s">
        <v>15</v>
      </c>
      <c r="D250" s="235" t="s">
        <v>14</v>
      </c>
    </row>
    <row r="251" spans="1:4" x14ac:dyDescent="0.25">
      <c r="A251" s="226">
        <f t="shared" ref="A251:A257" si="31">A250</f>
        <v>982</v>
      </c>
      <c r="B251" s="226"/>
      <c r="C251" s="133">
        <f>IF(ISNA(VLOOKUP(B251,'Sommaire des indices'!$C$3:$D$39,2,FALSE)),0,VLOOKUP(B251,'Sommaire des indices'!$C$3:$D$39,2,FALSE))</f>
        <v>0</v>
      </c>
      <c r="D251" s="227">
        <v>0</v>
      </c>
    </row>
    <row r="252" spans="1:4" x14ac:dyDescent="0.25">
      <c r="A252" s="228">
        <f t="shared" si="31"/>
        <v>982</v>
      </c>
      <c r="B252" s="228"/>
      <c r="C252" s="229">
        <f>IF(ISNA(VLOOKUP(B252,'Sommaire des indices'!$C$3:$D$39,2,FALSE)),0,VLOOKUP(B252,'Sommaire des indices'!$C$3:$D$39,2,FALSE))</f>
        <v>0</v>
      </c>
      <c r="D252" s="230">
        <v>0</v>
      </c>
    </row>
    <row r="253" spans="1:4" x14ac:dyDescent="0.25">
      <c r="A253" s="228">
        <f t="shared" si="31"/>
        <v>982</v>
      </c>
      <c r="B253" s="228"/>
      <c r="C253" s="229">
        <f>IF(ISNA(VLOOKUP(B253,'Sommaire des indices'!$C$3:$D$39,2,FALSE)),0,VLOOKUP(B253,'Sommaire des indices'!$C$3:$D$39,2,FALSE))</f>
        <v>0</v>
      </c>
      <c r="D253" s="230">
        <v>0</v>
      </c>
    </row>
    <row r="254" spans="1:4" x14ac:dyDescent="0.25">
      <c r="A254" s="228">
        <f t="shared" si="31"/>
        <v>982</v>
      </c>
      <c r="B254" s="228"/>
      <c r="C254" s="229">
        <f>IF(ISNA(VLOOKUP(B254,'Sommaire des indices'!$C$3:$D$39,2,FALSE)),0,VLOOKUP(B254,'Sommaire des indices'!$C$3:$D$39,2,FALSE))</f>
        <v>0</v>
      </c>
      <c r="D254" s="230">
        <v>0</v>
      </c>
    </row>
    <row r="255" spans="1:4" x14ac:dyDescent="0.25">
      <c r="A255" s="228">
        <f t="shared" si="31"/>
        <v>982</v>
      </c>
      <c r="B255" s="228"/>
      <c r="C255" s="229">
        <f>IF(ISNA(VLOOKUP(B255,'Sommaire des indices'!$C$3:$D$39,2,FALSE)),0,VLOOKUP(B255,'Sommaire des indices'!$C$3:$D$39,2,FALSE))</f>
        <v>0</v>
      </c>
      <c r="D255" s="230">
        <v>0</v>
      </c>
    </row>
    <row r="256" spans="1:4" ht="15.75" thickBot="1" x14ac:dyDescent="0.3">
      <c r="A256" s="228">
        <f t="shared" si="31"/>
        <v>982</v>
      </c>
      <c r="B256" s="233"/>
      <c r="C256" s="231">
        <f>IF(ISNA(VLOOKUP(B256,'Sommaire des indices'!$C$3:$D$39,2,FALSE)),0,VLOOKUP(B256,'Sommaire des indices'!$C$3:$D$39,2,FALSE))</f>
        <v>0</v>
      </c>
      <c r="D256" s="232">
        <v>0</v>
      </c>
    </row>
    <row r="257" spans="1:4" ht="15.75" thickBot="1" x14ac:dyDescent="0.3">
      <c r="A257" s="233">
        <f t="shared" si="31"/>
        <v>982</v>
      </c>
      <c r="B257" s="224" t="s">
        <v>136</v>
      </c>
      <c r="C257" s="154">
        <f>C251*D251+C252*D252+C253*D253+C254*D254+C255*D255+C256*D256</f>
        <v>0</v>
      </c>
      <c r="D257" s="234">
        <f>SUM(D251:D256)</f>
        <v>0</v>
      </c>
    </row>
    <row r="258" spans="1:4" ht="15.75" thickBot="1" x14ac:dyDescent="0.3">
      <c r="A258" s="155">
        <v>983</v>
      </c>
      <c r="B258" s="156" t="e">
        <f>VLOOKUP('Fonds Pré-Simulés'!$A258,'Liste de Fonds'!$B$2:$C$461,2,FALSE)</f>
        <v>#N/A</v>
      </c>
      <c r="C258" s="236" t="s">
        <v>15</v>
      </c>
      <c r="D258" s="235" t="s">
        <v>14</v>
      </c>
    </row>
    <row r="259" spans="1:4" x14ac:dyDescent="0.25">
      <c r="A259" s="226">
        <f t="shared" ref="A259:A265" si="32">A258</f>
        <v>983</v>
      </c>
      <c r="B259" s="226"/>
      <c r="C259" s="133">
        <f>IF(ISNA(VLOOKUP(B259,'Sommaire des indices'!$C$3:$D$39,2,FALSE)),0,VLOOKUP(B259,'Sommaire des indices'!$C$3:$D$39,2,FALSE))</f>
        <v>0</v>
      </c>
      <c r="D259" s="227">
        <v>0</v>
      </c>
    </row>
    <row r="260" spans="1:4" x14ac:dyDescent="0.25">
      <c r="A260" s="228">
        <f t="shared" si="32"/>
        <v>983</v>
      </c>
      <c r="B260" s="228"/>
      <c r="C260" s="229">
        <f>IF(ISNA(VLOOKUP(B260,'Sommaire des indices'!$C$3:$D$39,2,FALSE)),0,VLOOKUP(B260,'Sommaire des indices'!$C$3:$D$39,2,FALSE))</f>
        <v>0</v>
      </c>
      <c r="D260" s="230">
        <v>0</v>
      </c>
    </row>
    <row r="261" spans="1:4" x14ac:dyDescent="0.25">
      <c r="A261" s="228">
        <f t="shared" si="32"/>
        <v>983</v>
      </c>
      <c r="B261" s="228"/>
      <c r="C261" s="229">
        <f>IF(ISNA(VLOOKUP(B261,'Sommaire des indices'!$C$3:$D$39,2,FALSE)),0,VLOOKUP(B261,'Sommaire des indices'!$C$3:$D$39,2,FALSE))</f>
        <v>0</v>
      </c>
      <c r="D261" s="230">
        <v>0</v>
      </c>
    </row>
    <row r="262" spans="1:4" x14ac:dyDescent="0.25">
      <c r="A262" s="228">
        <f t="shared" si="32"/>
        <v>983</v>
      </c>
      <c r="B262" s="228"/>
      <c r="C262" s="229">
        <f>IF(ISNA(VLOOKUP(B262,'Sommaire des indices'!$C$3:$D$39,2,FALSE)),0,VLOOKUP(B262,'Sommaire des indices'!$C$3:$D$39,2,FALSE))</f>
        <v>0</v>
      </c>
      <c r="D262" s="230">
        <v>0</v>
      </c>
    </row>
    <row r="263" spans="1:4" x14ac:dyDescent="0.25">
      <c r="A263" s="228">
        <f t="shared" si="32"/>
        <v>983</v>
      </c>
      <c r="B263" s="228"/>
      <c r="C263" s="229">
        <f>IF(ISNA(VLOOKUP(B263,'Sommaire des indices'!$C$3:$D$39,2,FALSE)),0,VLOOKUP(B263,'Sommaire des indices'!$C$3:$D$39,2,FALSE))</f>
        <v>0</v>
      </c>
      <c r="D263" s="230">
        <v>0</v>
      </c>
    </row>
    <row r="264" spans="1:4" ht="15.75" thickBot="1" x14ac:dyDescent="0.3">
      <c r="A264" s="228">
        <f t="shared" si="32"/>
        <v>983</v>
      </c>
      <c r="B264" s="233"/>
      <c r="C264" s="231">
        <f>IF(ISNA(VLOOKUP(B264,'Sommaire des indices'!$C$3:$D$39,2,FALSE)),0,VLOOKUP(B264,'Sommaire des indices'!$C$3:$D$39,2,FALSE))</f>
        <v>0</v>
      </c>
      <c r="D264" s="232">
        <v>0</v>
      </c>
    </row>
    <row r="265" spans="1:4" ht="15.75" thickBot="1" x14ac:dyDescent="0.3">
      <c r="A265" s="233">
        <f t="shared" si="32"/>
        <v>983</v>
      </c>
      <c r="B265" s="224" t="s">
        <v>136</v>
      </c>
      <c r="C265" s="154">
        <f>C259*D259+C260*D260+C261*D261+C262*D262+C263*D263+C264*D264</f>
        <v>0</v>
      </c>
      <c r="D265" s="234">
        <f>SUM(D259:D264)</f>
        <v>0</v>
      </c>
    </row>
    <row r="266" spans="1:4" ht="15.75" thickBot="1" x14ac:dyDescent="0.3">
      <c r="A266" s="155">
        <v>984</v>
      </c>
      <c r="B266" s="156" t="e">
        <f>VLOOKUP('Fonds Pré-Simulés'!$A266,'Liste de Fonds'!$B$2:$C$461,2,FALSE)</f>
        <v>#N/A</v>
      </c>
      <c r="C266" s="236" t="s">
        <v>15</v>
      </c>
      <c r="D266" s="235" t="s">
        <v>14</v>
      </c>
    </row>
    <row r="267" spans="1:4" x14ac:dyDescent="0.25">
      <c r="A267" s="226">
        <f t="shared" ref="A267:A273" si="33">A266</f>
        <v>984</v>
      </c>
      <c r="B267" s="226"/>
      <c r="C267" s="133">
        <f>IF(ISNA(VLOOKUP(B267,'Sommaire des indices'!$C$3:$D$39,2,FALSE)),0,VLOOKUP(B267,'Sommaire des indices'!$C$3:$D$39,2,FALSE))</f>
        <v>0</v>
      </c>
      <c r="D267" s="227">
        <v>0</v>
      </c>
    </row>
    <row r="268" spans="1:4" x14ac:dyDescent="0.25">
      <c r="A268" s="228">
        <f t="shared" si="33"/>
        <v>984</v>
      </c>
      <c r="B268" s="228"/>
      <c r="C268" s="229">
        <f>IF(ISNA(VLOOKUP(B268,'Sommaire des indices'!$C$3:$D$39,2,FALSE)),0,VLOOKUP(B268,'Sommaire des indices'!$C$3:$D$39,2,FALSE))</f>
        <v>0</v>
      </c>
      <c r="D268" s="230">
        <v>0</v>
      </c>
    </row>
    <row r="269" spans="1:4" x14ac:dyDescent="0.25">
      <c r="A269" s="228">
        <f t="shared" si="33"/>
        <v>984</v>
      </c>
      <c r="B269" s="228"/>
      <c r="C269" s="229">
        <f>IF(ISNA(VLOOKUP(B269,'Sommaire des indices'!$C$3:$D$39,2,FALSE)),0,VLOOKUP(B269,'Sommaire des indices'!$C$3:$D$39,2,FALSE))</f>
        <v>0</v>
      </c>
      <c r="D269" s="230">
        <v>0</v>
      </c>
    </row>
    <row r="270" spans="1:4" x14ac:dyDescent="0.25">
      <c r="A270" s="228">
        <f t="shared" si="33"/>
        <v>984</v>
      </c>
      <c r="B270" s="228"/>
      <c r="C270" s="229">
        <f>IF(ISNA(VLOOKUP(B270,'Sommaire des indices'!$C$3:$D$39,2,FALSE)),0,VLOOKUP(B270,'Sommaire des indices'!$C$3:$D$39,2,FALSE))</f>
        <v>0</v>
      </c>
      <c r="D270" s="230">
        <v>0</v>
      </c>
    </row>
    <row r="271" spans="1:4" x14ac:dyDescent="0.25">
      <c r="A271" s="228">
        <f t="shared" si="33"/>
        <v>984</v>
      </c>
      <c r="B271" s="228"/>
      <c r="C271" s="229">
        <f>IF(ISNA(VLOOKUP(B271,'Sommaire des indices'!$C$3:$D$39,2,FALSE)),0,VLOOKUP(B271,'Sommaire des indices'!$C$3:$D$39,2,FALSE))</f>
        <v>0</v>
      </c>
      <c r="D271" s="230">
        <v>0</v>
      </c>
    </row>
    <row r="272" spans="1:4" ht="15.75" thickBot="1" x14ac:dyDescent="0.3">
      <c r="A272" s="228">
        <f t="shared" si="33"/>
        <v>984</v>
      </c>
      <c r="B272" s="233"/>
      <c r="C272" s="231">
        <f>IF(ISNA(VLOOKUP(B272,'Sommaire des indices'!$C$3:$D$39,2,FALSE)),0,VLOOKUP(B272,'Sommaire des indices'!$C$3:$D$39,2,FALSE))</f>
        <v>0</v>
      </c>
      <c r="D272" s="232">
        <v>0</v>
      </c>
    </row>
    <row r="273" spans="1:4" ht="15.75" thickBot="1" x14ac:dyDescent="0.3">
      <c r="A273" s="233">
        <f t="shared" si="33"/>
        <v>984</v>
      </c>
      <c r="B273" s="224" t="s">
        <v>136</v>
      </c>
      <c r="C273" s="154">
        <f>C267*D267+C268*D268+C269*D269+C270*D270+C271*D271+C272*D272</f>
        <v>0</v>
      </c>
      <c r="D273" s="234">
        <f>SUM(D267:D272)</f>
        <v>0</v>
      </c>
    </row>
    <row r="274" spans="1:4" ht="15.75" thickBot="1" x14ac:dyDescent="0.3">
      <c r="A274" s="155">
        <v>985</v>
      </c>
      <c r="B274" s="156" t="e">
        <f>VLOOKUP('Fonds Pré-Simulés'!$A274,'Liste de Fonds'!$B$2:$C$461,2,FALSE)</f>
        <v>#N/A</v>
      </c>
      <c r="C274" s="236" t="s">
        <v>15</v>
      </c>
      <c r="D274" s="235" t="s">
        <v>14</v>
      </c>
    </row>
    <row r="275" spans="1:4" x14ac:dyDescent="0.25">
      <c r="A275" s="226">
        <f t="shared" ref="A275:A281" si="34">A274</f>
        <v>985</v>
      </c>
      <c r="B275" s="226"/>
      <c r="C275" s="133">
        <f>IF(ISNA(VLOOKUP(B275,'Sommaire des indices'!$C$3:$D$39,2,FALSE)),0,VLOOKUP(B275,'Sommaire des indices'!$C$3:$D$39,2,FALSE))</f>
        <v>0</v>
      </c>
      <c r="D275" s="227">
        <v>0</v>
      </c>
    </row>
    <row r="276" spans="1:4" x14ac:dyDescent="0.25">
      <c r="A276" s="228">
        <f t="shared" si="34"/>
        <v>985</v>
      </c>
      <c r="B276" s="228"/>
      <c r="C276" s="229">
        <f>IF(ISNA(VLOOKUP(B276,'Sommaire des indices'!$C$3:$D$39,2,FALSE)),0,VLOOKUP(B276,'Sommaire des indices'!$C$3:$D$39,2,FALSE))</f>
        <v>0</v>
      </c>
      <c r="D276" s="230">
        <v>0</v>
      </c>
    </row>
    <row r="277" spans="1:4" x14ac:dyDescent="0.25">
      <c r="A277" s="228">
        <f t="shared" si="34"/>
        <v>985</v>
      </c>
      <c r="B277" s="228"/>
      <c r="C277" s="229">
        <f>IF(ISNA(VLOOKUP(B277,'Sommaire des indices'!$C$3:$D$39,2,FALSE)),0,VLOOKUP(B277,'Sommaire des indices'!$C$3:$D$39,2,FALSE))</f>
        <v>0</v>
      </c>
      <c r="D277" s="230">
        <v>0</v>
      </c>
    </row>
    <row r="278" spans="1:4" x14ac:dyDescent="0.25">
      <c r="A278" s="228">
        <f t="shared" si="34"/>
        <v>985</v>
      </c>
      <c r="B278" s="228"/>
      <c r="C278" s="229">
        <f>IF(ISNA(VLOOKUP(B278,'Sommaire des indices'!$C$3:$D$39,2,FALSE)),0,VLOOKUP(B278,'Sommaire des indices'!$C$3:$D$39,2,FALSE))</f>
        <v>0</v>
      </c>
      <c r="D278" s="230">
        <v>0</v>
      </c>
    </row>
    <row r="279" spans="1:4" x14ac:dyDescent="0.25">
      <c r="A279" s="228">
        <f t="shared" si="34"/>
        <v>985</v>
      </c>
      <c r="B279" s="228"/>
      <c r="C279" s="229">
        <f>IF(ISNA(VLOOKUP(B279,'Sommaire des indices'!$C$3:$D$39,2,FALSE)),0,VLOOKUP(B279,'Sommaire des indices'!$C$3:$D$39,2,FALSE))</f>
        <v>0</v>
      </c>
      <c r="D279" s="230">
        <v>0</v>
      </c>
    </row>
    <row r="280" spans="1:4" ht="15.75" thickBot="1" x14ac:dyDescent="0.3">
      <c r="A280" s="228">
        <f t="shared" si="34"/>
        <v>985</v>
      </c>
      <c r="B280" s="233"/>
      <c r="C280" s="231">
        <f>IF(ISNA(VLOOKUP(B280,'Sommaire des indices'!$C$3:$D$39,2,FALSE)),0,VLOOKUP(B280,'Sommaire des indices'!$C$3:$D$39,2,FALSE))</f>
        <v>0</v>
      </c>
      <c r="D280" s="232">
        <v>0</v>
      </c>
    </row>
    <row r="281" spans="1:4" ht="15.75" thickBot="1" x14ac:dyDescent="0.3">
      <c r="A281" s="233">
        <f t="shared" si="34"/>
        <v>985</v>
      </c>
      <c r="B281" s="224" t="s">
        <v>136</v>
      </c>
      <c r="C281" s="154">
        <f>C275*D275+C276*D276+C277*D277+C278*D278+C279*D279+C280*D280</f>
        <v>0</v>
      </c>
      <c r="D281" s="234">
        <f>SUM(D275:D280)</f>
        <v>0</v>
      </c>
    </row>
    <row r="282" spans="1:4" ht="15.75" thickBot="1" x14ac:dyDescent="0.3">
      <c r="A282" s="155">
        <v>986</v>
      </c>
      <c r="B282" s="156" t="e">
        <f>VLOOKUP('Fonds Pré-Simulés'!$A282,'Liste de Fonds'!$B$2:$C$461,2,FALSE)</f>
        <v>#N/A</v>
      </c>
      <c r="C282" s="236" t="s">
        <v>15</v>
      </c>
      <c r="D282" s="235" t="s">
        <v>14</v>
      </c>
    </row>
    <row r="283" spans="1:4" x14ac:dyDescent="0.25">
      <c r="A283" s="226">
        <f t="shared" ref="A283:A289" si="35">A282</f>
        <v>986</v>
      </c>
      <c r="B283" s="226"/>
      <c r="C283" s="133">
        <f>IF(ISNA(VLOOKUP(B283,'Sommaire des indices'!$C$3:$D$39,2,FALSE)),0,VLOOKUP(B283,'Sommaire des indices'!$C$3:$D$39,2,FALSE))</f>
        <v>0</v>
      </c>
      <c r="D283" s="227">
        <v>0</v>
      </c>
    </row>
    <row r="284" spans="1:4" x14ac:dyDescent="0.25">
      <c r="A284" s="228">
        <f t="shared" si="35"/>
        <v>986</v>
      </c>
      <c r="B284" s="228"/>
      <c r="C284" s="229">
        <f>IF(ISNA(VLOOKUP(B284,'Sommaire des indices'!$C$3:$D$39,2,FALSE)),0,VLOOKUP(B284,'Sommaire des indices'!$C$3:$D$39,2,FALSE))</f>
        <v>0</v>
      </c>
      <c r="D284" s="230">
        <v>0</v>
      </c>
    </row>
    <row r="285" spans="1:4" x14ac:dyDescent="0.25">
      <c r="A285" s="228">
        <f t="shared" si="35"/>
        <v>986</v>
      </c>
      <c r="B285" s="228"/>
      <c r="C285" s="229">
        <f>IF(ISNA(VLOOKUP(B285,'Sommaire des indices'!$C$3:$D$39,2,FALSE)),0,VLOOKUP(B285,'Sommaire des indices'!$C$3:$D$39,2,FALSE))</f>
        <v>0</v>
      </c>
      <c r="D285" s="230">
        <v>0</v>
      </c>
    </row>
    <row r="286" spans="1:4" x14ac:dyDescent="0.25">
      <c r="A286" s="228">
        <f t="shared" si="35"/>
        <v>986</v>
      </c>
      <c r="B286" s="228"/>
      <c r="C286" s="229">
        <f>IF(ISNA(VLOOKUP(B286,'Sommaire des indices'!$C$3:$D$39,2,FALSE)),0,VLOOKUP(B286,'Sommaire des indices'!$C$3:$D$39,2,FALSE))</f>
        <v>0</v>
      </c>
      <c r="D286" s="230">
        <v>0</v>
      </c>
    </row>
    <row r="287" spans="1:4" x14ac:dyDescent="0.25">
      <c r="A287" s="228">
        <f t="shared" si="35"/>
        <v>986</v>
      </c>
      <c r="B287" s="228"/>
      <c r="C287" s="229">
        <f>IF(ISNA(VLOOKUP(B287,'Sommaire des indices'!$C$3:$D$39,2,FALSE)),0,VLOOKUP(B287,'Sommaire des indices'!$C$3:$D$39,2,FALSE))</f>
        <v>0</v>
      </c>
      <c r="D287" s="230">
        <v>0</v>
      </c>
    </row>
    <row r="288" spans="1:4" ht="15.75" thickBot="1" x14ac:dyDescent="0.3">
      <c r="A288" s="228">
        <f t="shared" si="35"/>
        <v>986</v>
      </c>
      <c r="B288" s="233"/>
      <c r="C288" s="231">
        <f>IF(ISNA(VLOOKUP(B288,'Sommaire des indices'!$C$3:$D$39,2,FALSE)),0,VLOOKUP(B288,'Sommaire des indices'!$C$3:$D$39,2,FALSE))</f>
        <v>0</v>
      </c>
      <c r="D288" s="232">
        <v>0</v>
      </c>
    </row>
    <row r="289" spans="1:4" ht="15.75" thickBot="1" x14ac:dyDescent="0.3">
      <c r="A289" s="233">
        <f t="shared" si="35"/>
        <v>986</v>
      </c>
      <c r="B289" s="224" t="s">
        <v>136</v>
      </c>
      <c r="C289" s="154">
        <f>C283*D283+C284*D284+C285*D285+C286*D286+C287*D287+C288*D288</f>
        <v>0</v>
      </c>
      <c r="D289" s="234">
        <f>SUM(D283:D288)</f>
        <v>0</v>
      </c>
    </row>
    <row r="290" spans="1:4" ht="15.75" thickBot="1" x14ac:dyDescent="0.3">
      <c r="A290" s="155">
        <v>987</v>
      </c>
      <c r="B290" s="156" t="e">
        <f>VLOOKUP('Fonds Pré-Simulés'!$A290,'Liste de Fonds'!$B$2:$C$461,2,FALSE)</f>
        <v>#N/A</v>
      </c>
      <c r="C290" s="236" t="s">
        <v>15</v>
      </c>
      <c r="D290" s="235" t="s">
        <v>14</v>
      </c>
    </row>
    <row r="291" spans="1:4" x14ac:dyDescent="0.25">
      <c r="A291" s="226">
        <f t="shared" ref="A291:A297" si="36">A290</f>
        <v>987</v>
      </c>
      <c r="B291" s="226"/>
      <c r="C291" s="133">
        <f>IF(ISNA(VLOOKUP(B291,'Sommaire des indices'!$C$3:$D$39,2,FALSE)),0,VLOOKUP(B291,'Sommaire des indices'!$C$3:$D$39,2,FALSE))</f>
        <v>0</v>
      </c>
      <c r="D291" s="227">
        <v>0</v>
      </c>
    </row>
    <row r="292" spans="1:4" x14ac:dyDescent="0.25">
      <c r="A292" s="228">
        <f t="shared" si="36"/>
        <v>987</v>
      </c>
      <c r="B292" s="228"/>
      <c r="C292" s="229">
        <f>IF(ISNA(VLOOKUP(B292,'Sommaire des indices'!$C$3:$D$39,2,FALSE)),0,VLOOKUP(B292,'Sommaire des indices'!$C$3:$D$39,2,FALSE))</f>
        <v>0</v>
      </c>
      <c r="D292" s="230">
        <v>0</v>
      </c>
    </row>
    <row r="293" spans="1:4" x14ac:dyDescent="0.25">
      <c r="A293" s="228">
        <f t="shared" si="36"/>
        <v>987</v>
      </c>
      <c r="B293" s="228"/>
      <c r="C293" s="229">
        <f>IF(ISNA(VLOOKUP(B293,'Sommaire des indices'!$C$3:$D$39,2,FALSE)),0,VLOOKUP(B293,'Sommaire des indices'!$C$3:$D$39,2,FALSE))</f>
        <v>0</v>
      </c>
      <c r="D293" s="230">
        <v>0</v>
      </c>
    </row>
    <row r="294" spans="1:4" x14ac:dyDescent="0.25">
      <c r="A294" s="228">
        <f t="shared" si="36"/>
        <v>987</v>
      </c>
      <c r="B294" s="228"/>
      <c r="C294" s="229">
        <f>IF(ISNA(VLOOKUP(B294,'Sommaire des indices'!$C$3:$D$39,2,FALSE)),0,VLOOKUP(B294,'Sommaire des indices'!$C$3:$D$39,2,FALSE))</f>
        <v>0</v>
      </c>
      <c r="D294" s="230">
        <v>0</v>
      </c>
    </row>
    <row r="295" spans="1:4" x14ac:dyDescent="0.25">
      <c r="A295" s="228">
        <f t="shared" si="36"/>
        <v>987</v>
      </c>
      <c r="B295" s="228"/>
      <c r="C295" s="229">
        <f>IF(ISNA(VLOOKUP(B295,'Sommaire des indices'!$C$3:$D$39,2,FALSE)),0,VLOOKUP(B295,'Sommaire des indices'!$C$3:$D$39,2,FALSE))</f>
        <v>0</v>
      </c>
      <c r="D295" s="230">
        <v>0</v>
      </c>
    </row>
    <row r="296" spans="1:4" ht="15.75" thickBot="1" x14ac:dyDescent="0.3">
      <c r="A296" s="228">
        <f t="shared" si="36"/>
        <v>987</v>
      </c>
      <c r="B296" s="233"/>
      <c r="C296" s="231">
        <f>IF(ISNA(VLOOKUP(B296,'Sommaire des indices'!$C$3:$D$39,2,FALSE)),0,VLOOKUP(B296,'Sommaire des indices'!$C$3:$D$39,2,FALSE))</f>
        <v>0</v>
      </c>
      <c r="D296" s="232">
        <v>0</v>
      </c>
    </row>
    <row r="297" spans="1:4" ht="15.75" thickBot="1" x14ac:dyDescent="0.3">
      <c r="A297" s="233">
        <f t="shared" si="36"/>
        <v>987</v>
      </c>
      <c r="B297" s="224" t="s">
        <v>136</v>
      </c>
      <c r="C297" s="154">
        <f>C291*D291+C292*D292+C293*D293+C294*D294+C295*D295+C296*D296</f>
        <v>0</v>
      </c>
      <c r="D297" s="234">
        <f>SUM(D291:D296)</f>
        <v>0</v>
      </c>
    </row>
    <row r="298" spans="1:4" ht="15.75" thickBot="1" x14ac:dyDescent="0.3">
      <c r="A298" s="155">
        <v>988</v>
      </c>
      <c r="B298" s="156" t="e">
        <f>VLOOKUP('Fonds Pré-Simulés'!$A298,'Liste de Fonds'!$B$2:$C$461,2,FALSE)</f>
        <v>#N/A</v>
      </c>
      <c r="C298" s="236" t="s">
        <v>15</v>
      </c>
      <c r="D298" s="235" t="s">
        <v>14</v>
      </c>
    </row>
    <row r="299" spans="1:4" x14ac:dyDescent="0.25">
      <c r="A299" s="226">
        <f t="shared" ref="A299:A305" si="37">A298</f>
        <v>988</v>
      </c>
      <c r="B299" s="226"/>
      <c r="C299" s="133">
        <f>IF(ISNA(VLOOKUP(B299,'Sommaire des indices'!$C$3:$D$39,2,FALSE)),0,VLOOKUP(B299,'Sommaire des indices'!$C$3:$D$39,2,FALSE))</f>
        <v>0</v>
      </c>
      <c r="D299" s="227">
        <v>0</v>
      </c>
    </row>
    <row r="300" spans="1:4" x14ac:dyDescent="0.25">
      <c r="A300" s="228">
        <f t="shared" si="37"/>
        <v>988</v>
      </c>
      <c r="B300" s="228"/>
      <c r="C300" s="229">
        <f>IF(ISNA(VLOOKUP(B300,'Sommaire des indices'!$C$3:$D$39,2,FALSE)),0,VLOOKUP(B300,'Sommaire des indices'!$C$3:$D$39,2,FALSE))</f>
        <v>0</v>
      </c>
      <c r="D300" s="230">
        <v>0</v>
      </c>
    </row>
    <row r="301" spans="1:4" x14ac:dyDescent="0.25">
      <c r="A301" s="228">
        <f t="shared" si="37"/>
        <v>988</v>
      </c>
      <c r="B301" s="228"/>
      <c r="C301" s="229">
        <f>IF(ISNA(VLOOKUP(B301,'Sommaire des indices'!$C$3:$D$39,2,FALSE)),0,VLOOKUP(B301,'Sommaire des indices'!$C$3:$D$39,2,FALSE))</f>
        <v>0</v>
      </c>
      <c r="D301" s="230">
        <v>0</v>
      </c>
    </row>
    <row r="302" spans="1:4" x14ac:dyDescent="0.25">
      <c r="A302" s="228">
        <f t="shared" si="37"/>
        <v>988</v>
      </c>
      <c r="B302" s="228"/>
      <c r="C302" s="229">
        <f>IF(ISNA(VLOOKUP(B302,'Sommaire des indices'!$C$3:$D$39,2,FALSE)),0,VLOOKUP(B302,'Sommaire des indices'!$C$3:$D$39,2,FALSE))</f>
        <v>0</v>
      </c>
      <c r="D302" s="230">
        <v>0</v>
      </c>
    </row>
    <row r="303" spans="1:4" x14ac:dyDescent="0.25">
      <c r="A303" s="228">
        <f t="shared" si="37"/>
        <v>988</v>
      </c>
      <c r="B303" s="228"/>
      <c r="C303" s="229">
        <f>IF(ISNA(VLOOKUP(B303,'Sommaire des indices'!$C$3:$D$39,2,FALSE)),0,VLOOKUP(B303,'Sommaire des indices'!$C$3:$D$39,2,FALSE))</f>
        <v>0</v>
      </c>
      <c r="D303" s="230">
        <v>0</v>
      </c>
    </row>
    <row r="304" spans="1:4" ht="15.75" thickBot="1" x14ac:dyDescent="0.3">
      <c r="A304" s="228">
        <f t="shared" si="37"/>
        <v>988</v>
      </c>
      <c r="B304" s="233"/>
      <c r="C304" s="231">
        <f>IF(ISNA(VLOOKUP(B304,'Sommaire des indices'!$C$3:$D$39,2,FALSE)),0,VLOOKUP(B304,'Sommaire des indices'!$C$3:$D$39,2,FALSE))</f>
        <v>0</v>
      </c>
      <c r="D304" s="232">
        <v>0</v>
      </c>
    </row>
    <row r="305" spans="1:4" ht="15.75" thickBot="1" x14ac:dyDescent="0.3">
      <c r="A305" s="233">
        <f t="shared" si="37"/>
        <v>988</v>
      </c>
      <c r="B305" s="224" t="s">
        <v>136</v>
      </c>
      <c r="C305" s="154">
        <f>C299*D299+C300*D300+C301*D301+C302*D302+C303*D303+C304*D304</f>
        <v>0</v>
      </c>
      <c r="D305" s="234">
        <f>SUM(D299:D304)</f>
        <v>0</v>
      </c>
    </row>
    <row r="306" spans="1:4" ht="15.75" thickBot="1" x14ac:dyDescent="0.3">
      <c r="A306" s="155">
        <v>989</v>
      </c>
      <c r="B306" s="156" t="e">
        <f>VLOOKUP('Fonds Pré-Simulés'!$A306,'Liste de Fonds'!$B$2:$C$461,2,FALSE)</f>
        <v>#N/A</v>
      </c>
      <c r="C306" s="236" t="s">
        <v>15</v>
      </c>
      <c r="D306" s="235" t="s">
        <v>14</v>
      </c>
    </row>
    <row r="307" spans="1:4" x14ac:dyDescent="0.25">
      <c r="A307" s="226">
        <f t="shared" ref="A307:A313" si="38">A306</f>
        <v>989</v>
      </c>
      <c r="B307" s="226"/>
      <c r="C307" s="133">
        <f>IF(ISNA(VLOOKUP(B307,'Sommaire des indices'!$C$3:$D$39,2,FALSE)),0,VLOOKUP(B307,'Sommaire des indices'!$C$3:$D$39,2,FALSE))</f>
        <v>0</v>
      </c>
      <c r="D307" s="227">
        <v>0</v>
      </c>
    </row>
    <row r="308" spans="1:4" x14ac:dyDescent="0.25">
      <c r="A308" s="228">
        <f t="shared" si="38"/>
        <v>989</v>
      </c>
      <c r="B308" s="228"/>
      <c r="C308" s="229">
        <f>IF(ISNA(VLOOKUP(B308,'Sommaire des indices'!$C$3:$D$39,2,FALSE)),0,VLOOKUP(B308,'Sommaire des indices'!$C$3:$D$39,2,FALSE))</f>
        <v>0</v>
      </c>
      <c r="D308" s="230">
        <v>0</v>
      </c>
    </row>
    <row r="309" spans="1:4" x14ac:dyDescent="0.25">
      <c r="A309" s="228">
        <f t="shared" si="38"/>
        <v>989</v>
      </c>
      <c r="B309" s="228"/>
      <c r="C309" s="229">
        <f>IF(ISNA(VLOOKUP(B309,'Sommaire des indices'!$C$3:$D$39,2,FALSE)),0,VLOOKUP(B309,'Sommaire des indices'!$C$3:$D$39,2,FALSE))</f>
        <v>0</v>
      </c>
      <c r="D309" s="230">
        <v>0</v>
      </c>
    </row>
    <row r="310" spans="1:4" x14ac:dyDescent="0.25">
      <c r="A310" s="228">
        <f t="shared" si="38"/>
        <v>989</v>
      </c>
      <c r="B310" s="228"/>
      <c r="C310" s="229">
        <f>IF(ISNA(VLOOKUP(B310,'Sommaire des indices'!$C$3:$D$39,2,FALSE)),0,VLOOKUP(B310,'Sommaire des indices'!$C$3:$D$39,2,FALSE))</f>
        <v>0</v>
      </c>
      <c r="D310" s="230">
        <v>0</v>
      </c>
    </row>
    <row r="311" spans="1:4" x14ac:dyDescent="0.25">
      <c r="A311" s="228">
        <f t="shared" si="38"/>
        <v>989</v>
      </c>
      <c r="B311" s="228"/>
      <c r="C311" s="229">
        <f>IF(ISNA(VLOOKUP(B311,'Sommaire des indices'!$C$3:$D$39,2,FALSE)),0,VLOOKUP(B311,'Sommaire des indices'!$C$3:$D$39,2,FALSE))</f>
        <v>0</v>
      </c>
      <c r="D311" s="230">
        <v>0</v>
      </c>
    </row>
    <row r="312" spans="1:4" ht="15.75" thickBot="1" x14ac:dyDescent="0.3">
      <c r="A312" s="228">
        <f t="shared" si="38"/>
        <v>989</v>
      </c>
      <c r="B312" s="233"/>
      <c r="C312" s="231">
        <f>IF(ISNA(VLOOKUP(B312,'Sommaire des indices'!$C$3:$D$39,2,FALSE)),0,VLOOKUP(B312,'Sommaire des indices'!$C$3:$D$39,2,FALSE))</f>
        <v>0</v>
      </c>
      <c r="D312" s="232">
        <v>0</v>
      </c>
    </row>
    <row r="313" spans="1:4" ht="15.75" thickBot="1" x14ac:dyDescent="0.3">
      <c r="A313" s="233">
        <f t="shared" si="38"/>
        <v>989</v>
      </c>
      <c r="B313" s="224" t="s">
        <v>136</v>
      </c>
      <c r="C313" s="154">
        <f>C307*D307+C308*D308+C309*D309+C310*D310+C311*D311+C312*D312</f>
        <v>0</v>
      </c>
      <c r="D313" s="234">
        <f>SUM(D307:D312)</f>
        <v>0</v>
      </c>
    </row>
    <row r="314" spans="1:4" ht="15.75" thickBot="1" x14ac:dyDescent="0.3">
      <c r="A314" s="155">
        <v>990</v>
      </c>
      <c r="B314" s="156" t="e">
        <f>VLOOKUP('Fonds Pré-Simulés'!$A314,'Liste de Fonds'!$B$2:$C$461,2,FALSE)</f>
        <v>#N/A</v>
      </c>
      <c r="C314" s="236" t="s">
        <v>15</v>
      </c>
      <c r="D314" s="235" t="s">
        <v>14</v>
      </c>
    </row>
    <row r="315" spans="1:4" x14ac:dyDescent="0.25">
      <c r="A315" s="226">
        <f t="shared" ref="A315:A321" si="39">A314</f>
        <v>990</v>
      </c>
      <c r="B315" s="226"/>
      <c r="C315" s="133">
        <f>IF(ISNA(VLOOKUP(B315,'Sommaire des indices'!$C$3:$D$39,2,FALSE)),0,VLOOKUP(B315,'Sommaire des indices'!$C$3:$D$39,2,FALSE))</f>
        <v>0</v>
      </c>
      <c r="D315" s="227">
        <v>0</v>
      </c>
    </row>
    <row r="316" spans="1:4" x14ac:dyDescent="0.25">
      <c r="A316" s="228">
        <f t="shared" si="39"/>
        <v>990</v>
      </c>
      <c r="B316" s="228"/>
      <c r="C316" s="229">
        <f>IF(ISNA(VLOOKUP(B316,'Sommaire des indices'!$C$3:$D$39,2,FALSE)),0,VLOOKUP(B316,'Sommaire des indices'!$C$3:$D$39,2,FALSE))</f>
        <v>0</v>
      </c>
      <c r="D316" s="230">
        <v>0</v>
      </c>
    </row>
    <row r="317" spans="1:4" x14ac:dyDescent="0.25">
      <c r="A317" s="228">
        <f t="shared" si="39"/>
        <v>990</v>
      </c>
      <c r="B317" s="228"/>
      <c r="C317" s="229">
        <f>IF(ISNA(VLOOKUP(B317,'Sommaire des indices'!$C$3:$D$39,2,FALSE)),0,VLOOKUP(B317,'Sommaire des indices'!$C$3:$D$39,2,FALSE))</f>
        <v>0</v>
      </c>
      <c r="D317" s="230">
        <v>0</v>
      </c>
    </row>
    <row r="318" spans="1:4" x14ac:dyDescent="0.25">
      <c r="A318" s="228">
        <f t="shared" si="39"/>
        <v>990</v>
      </c>
      <c r="B318" s="228"/>
      <c r="C318" s="229">
        <f>IF(ISNA(VLOOKUP(B318,'Sommaire des indices'!$C$3:$D$39,2,FALSE)),0,VLOOKUP(B318,'Sommaire des indices'!$C$3:$D$39,2,FALSE))</f>
        <v>0</v>
      </c>
      <c r="D318" s="230">
        <v>0</v>
      </c>
    </row>
    <row r="319" spans="1:4" x14ac:dyDescent="0.25">
      <c r="A319" s="228">
        <f t="shared" si="39"/>
        <v>990</v>
      </c>
      <c r="B319" s="228"/>
      <c r="C319" s="229">
        <f>IF(ISNA(VLOOKUP(B319,'Sommaire des indices'!$C$3:$D$39,2,FALSE)),0,VLOOKUP(B319,'Sommaire des indices'!$C$3:$D$39,2,FALSE))</f>
        <v>0</v>
      </c>
      <c r="D319" s="230">
        <v>0</v>
      </c>
    </row>
    <row r="320" spans="1:4" ht="15.75" thickBot="1" x14ac:dyDescent="0.3">
      <c r="A320" s="228">
        <f t="shared" si="39"/>
        <v>990</v>
      </c>
      <c r="B320" s="233"/>
      <c r="C320" s="231">
        <f>IF(ISNA(VLOOKUP(B320,'Sommaire des indices'!$C$3:$D$39,2,FALSE)),0,VLOOKUP(B320,'Sommaire des indices'!$C$3:$D$39,2,FALSE))</f>
        <v>0</v>
      </c>
      <c r="D320" s="232">
        <v>0</v>
      </c>
    </row>
    <row r="321" spans="1:4" ht="15.75" thickBot="1" x14ac:dyDescent="0.3">
      <c r="A321" s="233">
        <f t="shared" si="39"/>
        <v>990</v>
      </c>
      <c r="B321" s="224" t="s">
        <v>136</v>
      </c>
      <c r="C321" s="154">
        <f>C315*D315+C316*D316+C317*D317+C318*D318+C319*D319+C320*D320</f>
        <v>0</v>
      </c>
      <c r="D321" s="234">
        <f>SUM(D315:D320)</f>
        <v>0</v>
      </c>
    </row>
    <row r="322" spans="1:4" ht="15.75" thickBot="1" x14ac:dyDescent="0.3">
      <c r="A322" s="155">
        <v>991</v>
      </c>
      <c r="B322" s="156" t="e">
        <f>VLOOKUP('Fonds Pré-Simulés'!$A322,'Liste de Fonds'!$B$2:$C$461,2,FALSE)</f>
        <v>#N/A</v>
      </c>
      <c r="C322" s="236" t="s">
        <v>15</v>
      </c>
      <c r="D322" s="235" t="s">
        <v>14</v>
      </c>
    </row>
    <row r="323" spans="1:4" x14ac:dyDescent="0.25">
      <c r="A323" s="226">
        <f t="shared" ref="A323:A329" si="40">A322</f>
        <v>991</v>
      </c>
      <c r="B323" s="226"/>
      <c r="C323" s="133">
        <f>IF(ISNA(VLOOKUP(B323,'Sommaire des indices'!$C$3:$D$39,2,FALSE)),0,VLOOKUP(B323,'Sommaire des indices'!$C$3:$D$39,2,FALSE))</f>
        <v>0</v>
      </c>
      <c r="D323" s="227">
        <v>0</v>
      </c>
    </row>
    <row r="324" spans="1:4" x14ac:dyDescent="0.25">
      <c r="A324" s="228">
        <f t="shared" si="40"/>
        <v>991</v>
      </c>
      <c r="B324" s="228"/>
      <c r="C324" s="229">
        <f>IF(ISNA(VLOOKUP(B324,'Sommaire des indices'!$C$3:$D$39,2,FALSE)),0,VLOOKUP(B324,'Sommaire des indices'!$C$3:$D$39,2,FALSE))</f>
        <v>0</v>
      </c>
      <c r="D324" s="230">
        <v>0</v>
      </c>
    </row>
    <row r="325" spans="1:4" x14ac:dyDescent="0.25">
      <c r="A325" s="228">
        <f t="shared" si="40"/>
        <v>991</v>
      </c>
      <c r="B325" s="228"/>
      <c r="C325" s="229">
        <f>IF(ISNA(VLOOKUP(B325,'Sommaire des indices'!$C$3:$D$39,2,FALSE)),0,VLOOKUP(B325,'Sommaire des indices'!$C$3:$D$39,2,FALSE))</f>
        <v>0</v>
      </c>
      <c r="D325" s="230">
        <v>0</v>
      </c>
    </row>
    <row r="326" spans="1:4" x14ac:dyDescent="0.25">
      <c r="A326" s="228">
        <f t="shared" si="40"/>
        <v>991</v>
      </c>
      <c r="B326" s="228"/>
      <c r="C326" s="229">
        <f>IF(ISNA(VLOOKUP(B326,'Sommaire des indices'!$C$3:$D$39,2,FALSE)),0,VLOOKUP(B326,'Sommaire des indices'!$C$3:$D$39,2,FALSE))</f>
        <v>0</v>
      </c>
      <c r="D326" s="230">
        <v>0</v>
      </c>
    </row>
    <row r="327" spans="1:4" x14ac:dyDescent="0.25">
      <c r="A327" s="228">
        <f t="shared" si="40"/>
        <v>991</v>
      </c>
      <c r="B327" s="228"/>
      <c r="C327" s="229">
        <f>IF(ISNA(VLOOKUP(B327,'Sommaire des indices'!$C$3:$D$39,2,FALSE)),0,VLOOKUP(B327,'Sommaire des indices'!$C$3:$D$39,2,FALSE))</f>
        <v>0</v>
      </c>
      <c r="D327" s="230">
        <v>0</v>
      </c>
    </row>
    <row r="328" spans="1:4" ht="15.75" thickBot="1" x14ac:dyDescent="0.3">
      <c r="A328" s="228">
        <f t="shared" si="40"/>
        <v>991</v>
      </c>
      <c r="B328" s="233"/>
      <c r="C328" s="231">
        <f>IF(ISNA(VLOOKUP(B328,'Sommaire des indices'!$C$3:$D$39,2,FALSE)),0,VLOOKUP(B328,'Sommaire des indices'!$C$3:$D$39,2,FALSE))</f>
        <v>0</v>
      </c>
      <c r="D328" s="232">
        <v>0</v>
      </c>
    </row>
    <row r="329" spans="1:4" ht="15.75" thickBot="1" x14ac:dyDescent="0.3">
      <c r="A329" s="233">
        <f t="shared" si="40"/>
        <v>991</v>
      </c>
      <c r="B329" s="224" t="s">
        <v>136</v>
      </c>
      <c r="C329" s="154">
        <f>C323*D323+C324*D324+C325*D325+C326*D326+C327*D327+C328*D328</f>
        <v>0</v>
      </c>
      <c r="D329" s="234">
        <f>SUM(D323:D328)</f>
        <v>0</v>
      </c>
    </row>
    <row r="330" spans="1:4" ht="15.75" thickBot="1" x14ac:dyDescent="0.3">
      <c r="A330" s="155">
        <v>992</v>
      </c>
      <c r="B330" s="156" t="e">
        <f>VLOOKUP('Fonds Pré-Simulés'!$A330,'Liste de Fonds'!$B$2:$C$461,2,FALSE)</f>
        <v>#N/A</v>
      </c>
      <c r="C330" s="236" t="s">
        <v>15</v>
      </c>
      <c r="D330" s="235" t="s">
        <v>14</v>
      </c>
    </row>
    <row r="331" spans="1:4" x14ac:dyDescent="0.25">
      <c r="A331" s="226">
        <f t="shared" ref="A331:A337" si="41">A330</f>
        <v>992</v>
      </c>
      <c r="B331" s="226"/>
      <c r="C331" s="133">
        <f>IF(ISNA(VLOOKUP(B331,'Sommaire des indices'!$C$3:$D$39,2,FALSE)),0,VLOOKUP(B331,'Sommaire des indices'!$C$3:$D$39,2,FALSE))</f>
        <v>0</v>
      </c>
      <c r="D331" s="227">
        <v>0</v>
      </c>
    </row>
    <row r="332" spans="1:4" x14ac:dyDescent="0.25">
      <c r="A332" s="228">
        <f t="shared" si="41"/>
        <v>992</v>
      </c>
      <c r="B332" s="228"/>
      <c r="C332" s="229">
        <f>IF(ISNA(VLOOKUP(B332,'Sommaire des indices'!$C$3:$D$39,2,FALSE)),0,VLOOKUP(B332,'Sommaire des indices'!$C$3:$D$39,2,FALSE))</f>
        <v>0</v>
      </c>
      <c r="D332" s="230">
        <v>0</v>
      </c>
    </row>
    <row r="333" spans="1:4" x14ac:dyDescent="0.25">
      <c r="A333" s="228">
        <f t="shared" si="41"/>
        <v>992</v>
      </c>
      <c r="B333" s="228"/>
      <c r="C333" s="229">
        <f>IF(ISNA(VLOOKUP(B333,'Sommaire des indices'!$C$3:$D$39,2,FALSE)),0,VLOOKUP(B333,'Sommaire des indices'!$C$3:$D$39,2,FALSE))</f>
        <v>0</v>
      </c>
      <c r="D333" s="230">
        <v>0</v>
      </c>
    </row>
    <row r="334" spans="1:4" x14ac:dyDescent="0.25">
      <c r="A334" s="228">
        <f t="shared" si="41"/>
        <v>992</v>
      </c>
      <c r="B334" s="228"/>
      <c r="C334" s="229">
        <f>IF(ISNA(VLOOKUP(B334,'Sommaire des indices'!$C$3:$D$39,2,FALSE)),0,VLOOKUP(B334,'Sommaire des indices'!$C$3:$D$39,2,FALSE))</f>
        <v>0</v>
      </c>
      <c r="D334" s="230">
        <v>0</v>
      </c>
    </row>
    <row r="335" spans="1:4" x14ac:dyDescent="0.25">
      <c r="A335" s="228">
        <f t="shared" si="41"/>
        <v>992</v>
      </c>
      <c r="B335" s="228"/>
      <c r="C335" s="229">
        <f>IF(ISNA(VLOOKUP(B335,'Sommaire des indices'!$C$3:$D$39,2,FALSE)),0,VLOOKUP(B335,'Sommaire des indices'!$C$3:$D$39,2,FALSE))</f>
        <v>0</v>
      </c>
      <c r="D335" s="230">
        <v>0</v>
      </c>
    </row>
    <row r="336" spans="1:4" ht="15.75" thickBot="1" x14ac:dyDescent="0.3">
      <c r="A336" s="228">
        <f t="shared" si="41"/>
        <v>992</v>
      </c>
      <c r="B336" s="233"/>
      <c r="C336" s="231">
        <f>IF(ISNA(VLOOKUP(B336,'Sommaire des indices'!$C$3:$D$39,2,FALSE)),0,VLOOKUP(B336,'Sommaire des indices'!$C$3:$D$39,2,FALSE))</f>
        <v>0</v>
      </c>
      <c r="D336" s="232">
        <v>0</v>
      </c>
    </row>
    <row r="337" spans="1:4" ht="15.75" thickBot="1" x14ac:dyDescent="0.3">
      <c r="A337" s="233">
        <f t="shared" si="41"/>
        <v>992</v>
      </c>
      <c r="B337" s="224" t="s">
        <v>136</v>
      </c>
      <c r="C337" s="154">
        <f>C331*D331+C332*D332+C333*D333+C334*D334+C335*D335+C336*D336</f>
        <v>0</v>
      </c>
      <c r="D337" s="234">
        <f>SUM(D331:D336)</f>
        <v>0</v>
      </c>
    </row>
    <row r="338" spans="1:4" ht="15.75" thickBot="1" x14ac:dyDescent="0.3">
      <c r="A338" s="155">
        <v>993</v>
      </c>
      <c r="B338" s="156" t="e">
        <f>VLOOKUP('Fonds Pré-Simulés'!$A338,'Liste de Fonds'!$B$2:$C$461,2,FALSE)</f>
        <v>#N/A</v>
      </c>
      <c r="C338" s="236" t="s">
        <v>15</v>
      </c>
      <c r="D338" s="235" t="s">
        <v>14</v>
      </c>
    </row>
    <row r="339" spans="1:4" x14ac:dyDescent="0.25">
      <c r="A339" s="226">
        <f t="shared" ref="A339:A345" si="42">A338</f>
        <v>993</v>
      </c>
      <c r="B339" s="226"/>
      <c r="C339" s="133">
        <f>IF(ISNA(VLOOKUP(B339,'Sommaire des indices'!$C$3:$D$39,2,FALSE)),0,VLOOKUP(B339,'Sommaire des indices'!$C$3:$D$39,2,FALSE))</f>
        <v>0</v>
      </c>
      <c r="D339" s="227">
        <v>0</v>
      </c>
    </row>
    <row r="340" spans="1:4" x14ac:dyDescent="0.25">
      <c r="A340" s="228">
        <f t="shared" si="42"/>
        <v>993</v>
      </c>
      <c r="B340" s="228"/>
      <c r="C340" s="229">
        <f>IF(ISNA(VLOOKUP(B340,'Sommaire des indices'!$C$3:$D$39,2,FALSE)),0,VLOOKUP(B340,'Sommaire des indices'!$C$3:$D$39,2,FALSE))</f>
        <v>0</v>
      </c>
      <c r="D340" s="230">
        <v>0</v>
      </c>
    </row>
    <row r="341" spans="1:4" x14ac:dyDescent="0.25">
      <c r="A341" s="228">
        <f t="shared" si="42"/>
        <v>993</v>
      </c>
      <c r="B341" s="228"/>
      <c r="C341" s="229">
        <f>IF(ISNA(VLOOKUP(B341,'Sommaire des indices'!$C$3:$D$39,2,FALSE)),0,VLOOKUP(B341,'Sommaire des indices'!$C$3:$D$39,2,FALSE))</f>
        <v>0</v>
      </c>
      <c r="D341" s="230">
        <v>0</v>
      </c>
    </row>
    <row r="342" spans="1:4" x14ac:dyDescent="0.25">
      <c r="A342" s="228">
        <f t="shared" si="42"/>
        <v>993</v>
      </c>
      <c r="B342" s="228"/>
      <c r="C342" s="229">
        <f>IF(ISNA(VLOOKUP(B342,'Sommaire des indices'!$C$3:$D$39,2,FALSE)),0,VLOOKUP(B342,'Sommaire des indices'!$C$3:$D$39,2,FALSE))</f>
        <v>0</v>
      </c>
      <c r="D342" s="230">
        <v>0</v>
      </c>
    </row>
    <row r="343" spans="1:4" x14ac:dyDescent="0.25">
      <c r="A343" s="228">
        <f t="shared" si="42"/>
        <v>993</v>
      </c>
      <c r="B343" s="228"/>
      <c r="C343" s="229">
        <f>IF(ISNA(VLOOKUP(B343,'Sommaire des indices'!$C$3:$D$39,2,FALSE)),0,VLOOKUP(B343,'Sommaire des indices'!$C$3:$D$39,2,FALSE))</f>
        <v>0</v>
      </c>
      <c r="D343" s="230">
        <v>0</v>
      </c>
    </row>
    <row r="344" spans="1:4" ht="15.75" thickBot="1" x14ac:dyDescent="0.3">
      <c r="A344" s="228">
        <f t="shared" si="42"/>
        <v>993</v>
      </c>
      <c r="B344" s="233"/>
      <c r="C344" s="231">
        <f>IF(ISNA(VLOOKUP(B344,'Sommaire des indices'!$C$3:$D$39,2,FALSE)),0,VLOOKUP(B344,'Sommaire des indices'!$C$3:$D$39,2,FALSE))</f>
        <v>0</v>
      </c>
      <c r="D344" s="232">
        <v>0</v>
      </c>
    </row>
    <row r="345" spans="1:4" ht="15.75" thickBot="1" x14ac:dyDescent="0.3">
      <c r="A345" s="233">
        <f t="shared" si="42"/>
        <v>993</v>
      </c>
      <c r="B345" s="224" t="s">
        <v>136</v>
      </c>
      <c r="C345" s="154">
        <f>C339*D339+C340*D340+C341*D341+C342*D342+C343*D343+C344*D344</f>
        <v>0</v>
      </c>
      <c r="D345" s="234">
        <f>SUM(D339:D344)</f>
        <v>0</v>
      </c>
    </row>
    <row r="346" spans="1:4" ht="15.75" thickBot="1" x14ac:dyDescent="0.3">
      <c r="A346" s="155">
        <v>994</v>
      </c>
      <c r="B346" s="156" t="e">
        <f>VLOOKUP('Fonds Pré-Simulés'!$A346,'Liste de Fonds'!$B$2:$C$461,2,FALSE)</f>
        <v>#N/A</v>
      </c>
      <c r="C346" s="236" t="s">
        <v>15</v>
      </c>
      <c r="D346" s="235" t="s">
        <v>14</v>
      </c>
    </row>
    <row r="347" spans="1:4" x14ac:dyDescent="0.25">
      <c r="A347" s="226">
        <f t="shared" ref="A347:A353" si="43">A346</f>
        <v>994</v>
      </c>
      <c r="B347" s="226"/>
      <c r="C347" s="133">
        <f>IF(ISNA(VLOOKUP(B347,'Sommaire des indices'!$C$3:$D$39,2,FALSE)),0,VLOOKUP(B347,'Sommaire des indices'!$C$3:$D$39,2,FALSE))</f>
        <v>0</v>
      </c>
      <c r="D347" s="227">
        <v>0</v>
      </c>
    </row>
    <row r="348" spans="1:4" x14ac:dyDescent="0.25">
      <c r="A348" s="228">
        <f t="shared" si="43"/>
        <v>994</v>
      </c>
      <c r="B348" s="228"/>
      <c r="C348" s="229">
        <f>IF(ISNA(VLOOKUP(B348,'Sommaire des indices'!$C$3:$D$39,2,FALSE)),0,VLOOKUP(B348,'Sommaire des indices'!$C$3:$D$39,2,FALSE))</f>
        <v>0</v>
      </c>
      <c r="D348" s="230">
        <v>0</v>
      </c>
    </row>
    <row r="349" spans="1:4" x14ac:dyDescent="0.25">
      <c r="A349" s="228">
        <f t="shared" si="43"/>
        <v>994</v>
      </c>
      <c r="B349" s="228"/>
      <c r="C349" s="229">
        <f>IF(ISNA(VLOOKUP(B349,'Sommaire des indices'!$C$3:$D$39,2,FALSE)),0,VLOOKUP(B349,'Sommaire des indices'!$C$3:$D$39,2,FALSE))</f>
        <v>0</v>
      </c>
      <c r="D349" s="230">
        <v>0</v>
      </c>
    </row>
    <row r="350" spans="1:4" x14ac:dyDescent="0.25">
      <c r="A350" s="228">
        <f t="shared" si="43"/>
        <v>994</v>
      </c>
      <c r="B350" s="228"/>
      <c r="C350" s="229">
        <f>IF(ISNA(VLOOKUP(B350,'Sommaire des indices'!$C$3:$D$39,2,FALSE)),0,VLOOKUP(B350,'Sommaire des indices'!$C$3:$D$39,2,FALSE))</f>
        <v>0</v>
      </c>
      <c r="D350" s="230">
        <v>0</v>
      </c>
    </row>
    <row r="351" spans="1:4" x14ac:dyDescent="0.25">
      <c r="A351" s="228">
        <f t="shared" si="43"/>
        <v>994</v>
      </c>
      <c r="B351" s="228"/>
      <c r="C351" s="229">
        <f>IF(ISNA(VLOOKUP(B351,'Sommaire des indices'!$C$3:$D$39,2,FALSE)),0,VLOOKUP(B351,'Sommaire des indices'!$C$3:$D$39,2,FALSE))</f>
        <v>0</v>
      </c>
      <c r="D351" s="230">
        <v>0</v>
      </c>
    </row>
    <row r="352" spans="1:4" ht="15.75" thickBot="1" x14ac:dyDescent="0.3">
      <c r="A352" s="228">
        <f t="shared" si="43"/>
        <v>994</v>
      </c>
      <c r="B352" s="233"/>
      <c r="C352" s="231">
        <f>IF(ISNA(VLOOKUP(B352,'Sommaire des indices'!$C$3:$D$39,2,FALSE)),0,VLOOKUP(B352,'Sommaire des indices'!$C$3:$D$39,2,FALSE))</f>
        <v>0</v>
      </c>
      <c r="D352" s="232">
        <v>0</v>
      </c>
    </row>
    <row r="353" spans="1:4" ht="15.75" thickBot="1" x14ac:dyDescent="0.3">
      <c r="A353" s="233">
        <f t="shared" si="43"/>
        <v>994</v>
      </c>
      <c r="B353" s="224" t="s">
        <v>136</v>
      </c>
      <c r="C353" s="154">
        <f>C347*D347+C348*D348+C349*D349+C350*D350+C351*D351+C352*D352</f>
        <v>0</v>
      </c>
      <c r="D353" s="234">
        <f>SUM(D347:D352)</f>
        <v>0</v>
      </c>
    </row>
    <row r="354" spans="1:4" ht="15.75" thickBot="1" x14ac:dyDescent="0.3">
      <c r="A354" s="155">
        <v>995</v>
      </c>
      <c r="B354" s="156" t="e">
        <f>VLOOKUP('Fonds Pré-Simulés'!$A354,'Liste de Fonds'!$B$2:$C$461,2,FALSE)</f>
        <v>#N/A</v>
      </c>
      <c r="C354" s="236" t="s">
        <v>15</v>
      </c>
      <c r="D354" s="235" t="s">
        <v>14</v>
      </c>
    </row>
    <row r="355" spans="1:4" x14ac:dyDescent="0.25">
      <c r="A355" s="226">
        <f t="shared" ref="A355:A361" si="44">A354</f>
        <v>995</v>
      </c>
      <c r="B355" s="226"/>
      <c r="C355" s="133">
        <f>IF(ISNA(VLOOKUP(B355,'Sommaire des indices'!$C$3:$D$39,2,FALSE)),0,VLOOKUP(B355,'Sommaire des indices'!$C$3:$D$39,2,FALSE))</f>
        <v>0</v>
      </c>
      <c r="D355" s="227">
        <v>0</v>
      </c>
    </row>
    <row r="356" spans="1:4" x14ac:dyDescent="0.25">
      <c r="A356" s="228">
        <f t="shared" si="44"/>
        <v>995</v>
      </c>
      <c r="B356" s="228"/>
      <c r="C356" s="229">
        <f>IF(ISNA(VLOOKUP(B356,'Sommaire des indices'!$C$3:$D$39,2,FALSE)),0,VLOOKUP(B356,'Sommaire des indices'!$C$3:$D$39,2,FALSE))</f>
        <v>0</v>
      </c>
      <c r="D356" s="230">
        <v>0</v>
      </c>
    </row>
    <row r="357" spans="1:4" x14ac:dyDescent="0.25">
      <c r="A357" s="228">
        <f t="shared" si="44"/>
        <v>995</v>
      </c>
      <c r="B357" s="228"/>
      <c r="C357" s="229">
        <f>IF(ISNA(VLOOKUP(B357,'Sommaire des indices'!$C$3:$D$39,2,FALSE)),0,VLOOKUP(B357,'Sommaire des indices'!$C$3:$D$39,2,FALSE))</f>
        <v>0</v>
      </c>
      <c r="D357" s="230">
        <v>0</v>
      </c>
    </row>
    <row r="358" spans="1:4" x14ac:dyDescent="0.25">
      <c r="A358" s="228">
        <f t="shared" si="44"/>
        <v>995</v>
      </c>
      <c r="B358" s="228"/>
      <c r="C358" s="229">
        <f>IF(ISNA(VLOOKUP(B358,'Sommaire des indices'!$C$3:$D$39,2,FALSE)),0,VLOOKUP(B358,'Sommaire des indices'!$C$3:$D$39,2,FALSE))</f>
        <v>0</v>
      </c>
      <c r="D358" s="230">
        <v>0</v>
      </c>
    </row>
    <row r="359" spans="1:4" x14ac:dyDescent="0.25">
      <c r="A359" s="228">
        <f t="shared" si="44"/>
        <v>995</v>
      </c>
      <c r="B359" s="228"/>
      <c r="C359" s="229">
        <f>IF(ISNA(VLOOKUP(B359,'Sommaire des indices'!$C$3:$D$39,2,FALSE)),0,VLOOKUP(B359,'Sommaire des indices'!$C$3:$D$39,2,FALSE))</f>
        <v>0</v>
      </c>
      <c r="D359" s="230">
        <v>0</v>
      </c>
    </row>
    <row r="360" spans="1:4" ht="15.75" thickBot="1" x14ac:dyDescent="0.3">
      <c r="A360" s="228">
        <f t="shared" si="44"/>
        <v>995</v>
      </c>
      <c r="B360" s="233"/>
      <c r="C360" s="231">
        <f>IF(ISNA(VLOOKUP(B360,'Sommaire des indices'!$C$3:$D$39,2,FALSE)),0,VLOOKUP(B360,'Sommaire des indices'!$C$3:$D$39,2,FALSE))</f>
        <v>0</v>
      </c>
      <c r="D360" s="232">
        <v>0</v>
      </c>
    </row>
    <row r="361" spans="1:4" ht="15.75" thickBot="1" x14ac:dyDescent="0.3">
      <c r="A361" s="233">
        <f t="shared" si="44"/>
        <v>995</v>
      </c>
      <c r="B361" s="224" t="s">
        <v>136</v>
      </c>
      <c r="C361" s="154">
        <f>C355*D355+C356*D356+C357*D357+C358*D358+C359*D359+C360*D360</f>
        <v>0</v>
      </c>
      <c r="D361" s="234">
        <f>SUM(D355:D360)</f>
        <v>0</v>
      </c>
    </row>
    <row r="362" spans="1:4" ht="15.75" thickBot="1" x14ac:dyDescent="0.3">
      <c r="A362" s="155">
        <v>996</v>
      </c>
      <c r="B362" s="156" t="e">
        <f>VLOOKUP('Fonds Pré-Simulés'!$A362,'Liste de Fonds'!$B$2:$C$461,2,FALSE)</f>
        <v>#N/A</v>
      </c>
      <c r="C362" s="236" t="s">
        <v>15</v>
      </c>
      <c r="D362" s="235" t="s">
        <v>14</v>
      </c>
    </row>
    <row r="363" spans="1:4" x14ac:dyDescent="0.25">
      <c r="A363" s="226">
        <f t="shared" ref="A363:A369" si="45">A362</f>
        <v>996</v>
      </c>
      <c r="B363" s="226"/>
      <c r="C363" s="133">
        <f>IF(ISNA(VLOOKUP(B363,'Sommaire des indices'!$C$3:$D$39,2,FALSE)),0,VLOOKUP(B363,'Sommaire des indices'!$C$3:$D$39,2,FALSE))</f>
        <v>0</v>
      </c>
      <c r="D363" s="227">
        <v>0</v>
      </c>
    </row>
    <row r="364" spans="1:4" x14ac:dyDescent="0.25">
      <c r="A364" s="228">
        <f t="shared" si="45"/>
        <v>996</v>
      </c>
      <c r="B364" s="228"/>
      <c r="C364" s="229">
        <f>IF(ISNA(VLOOKUP(B364,'Sommaire des indices'!$C$3:$D$39,2,FALSE)),0,VLOOKUP(B364,'Sommaire des indices'!$C$3:$D$39,2,FALSE))</f>
        <v>0</v>
      </c>
      <c r="D364" s="230">
        <v>0</v>
      </c>
    </row>
    <row r="365" spans="1:4" x14ac:dyDescent="0.25">
      <c r="A365" s="228">
        <f t="shared" si="45"/>
        <v>996</v>
      </c>
      <c r="B365" s="228"/>
      <c r="C365" s="229">
        <f>IF(ISNA(VLOOKUP(B365,'Sommaire des indices'!$C$3:$D$39,2,FALSE)),0,VLOOKUP(B365,'Sommaire des indices'!$C$3:$D$39,2,FALSE))</f>
        <v>0</v>
      </c>
      <c r="D365" s="230">
        <v>0</v>
      </c>
    </row>
    <row r="366" spans="1:4" x14ac:dyDescent="0.25">
      <c r="A366" s="228">
        <f t="shared" si="45"/>
        <v>996</v>
      </c>
      <c r="B366" s="228"/>
      <c r="C366" s="229">
        <f>IF(ISNA(VLOOKUP(B366,'Sommaire des indices'!$C$3:$D$39,2,FALSE)),0,VLOOKUP(B366,'Sommaire des indices'!$C$3:$D$39,2,FALSE))</f>
        <v>0</v>
      </c>
      <c r="D366" s="230">
        <v>0</v>
      </c>
    </row>
    <row r="367" spans="1:4" x14ac:dyDescent="0.25">
      <c r="A367" s="228">
        <f t="shared" si="45"/>
        <v>996</v>
      </c>
      <c r="B367" s="228"/>
      <c r="C367" s="229">
        <f>IF(ISNA(VLOOKUP(B367,'Sommaire des indices'!$C$3:$D$39,2,FALSE)),0,VLOOKUP(B367,'Sommaire des indices'!$C$3:$D$39,2,FALSE))</f>
        <v>0</v>
      </c>
      <c r="D367" s="230">
        <v>0</v>
      </c>
    </row>
    <row r="368" spans="1:4" ht="15.75" thickBot="1" x14ac:dyDescent="0.3">
      <c r="A368" s="228">
        <f t="shared" si="45"/>
        <v>996</v>
      </c>
      <c r="B368" s="233"/>
      <c r="C368" s="231">
        <f>IF(ISNA(VLOOKUP(B368,'Sommaire des indices'!$C$3:$D$39,2,FALSE)),0,VLOOKUP(B368,'Sommaire des indices'!$C$3:$D$39,2,FALSE))</f>
        <v>0</v>
      </c>
      <c r="D368" s="232">
        <v>0</v>
      </c>
    </row>
    <row r="369" spans="1:4" ht="15.75" thickBot="1" x14ac:dyDescent="0.3">
      <c r="A369" s="233">
        <f t="shared" si="45"/>
        <v>996</v>
      </c>
      <c r="B369" s="224" t="s">
        <v>136</v>
      </c>
      <c r="C369" s="154">
        <f>C363*D363+C364*D364+C365*D365+C366*D366+C367*D367+C368*D368</f>
        <v>0</v>
      </c>
      <c r="D369" s="234">
        <f>SUM(D363:D368)</f>
        <v>0</v>
      </c>
    </row>
    <row r="370" spans="1:4" ht="15.75" thickBot="1" x14ac:dyDescent="0.3">
      <c r="A370" s="155">
        <v>997</v>
      </c>
      <c r="B370" s="156" t="e">
        <f>VLOOKUP('Fonds Pré-Simulés'!$A370,'Liste de Fonds'!$B$2:$C$461,2,FALSE)</f>
        <v>#N/A</v>
      </c>
      <c r="C370" s="236" t="s">
        <v>15</v>
      </c>
      <c r="D370" s="235" t="s">
        <v>14</v>
      </c>
    </row>
    <row r="371" spans="1:4" x14ac:dyDescent="0.25">
      <c r="A371" s="226">
        <f t="shared" ref="A371:A377" si="46">A370</f>
        <v>997</v>
      </c>
      <c r="B371" s="226"/>
      <c r="C371" s="133">
        <f>IF(ISNA(VLOOKUP(B371,'Sommaire des indices'!$C$3:$D$39,2,FALSE)),0,VLOOKUP(B371,'Sommaire des indices'!$C$3:$D$39,2,FALSE))</f>
        <v>0</v>
      </c>
      <c r="D371" s="227">
        <v>0</v>
      </c>
    </row>
    <row r="372" spans="1:4" x14ac:dyDescent="0.25">
      <c r="A372" s="228">
        <f t="shared" si="46"/>
        <v>997</v>
      </c>
      <c r="B372" s="228"/>
      <c r="C372" s="229">
        <f>IF(ISNA(VLOOKUP(B372,'Sommaire des indices'!$C$3:$D$39,2,FALSE)),0,VLOOKUP(B372,'Sommaire des indices'!$C$3:$D$39,2,FALSE))</f>
        <v>0</v>
      </c>
      <c r="D372" s="230">
        <v>0</v>
      </c>
    </row>
    <row r="373" spans="1:4" x14ac:dyDescent="0.25">
      <c r="A373" s="228">
        <f t="shared" si="46"/>
        <v>997</v>
      </c>
      <c r="B373" s="228"/>
      <c r="C373" s="229">
        <f>IF(ISNA(VLOOKUP(B373,'Sommaire des indices'!$C$3:$D$39,2,FALSE)),0,VLOOKUP(B373,'Sommaire des indices'!$C$3:$D$39,2,FALSE))</f>
        <v>0</v>
      </c>
      <c r="D373" s="230">
        <v>0</v>
      </c>
    </row>
    <row r="374" spans="1:4" x14ac:dyDescent="0.25">
      <c r="A374" s="228">
        <f t="shared" si="46"/>
        <v>997</v>
      </c>
      <c r="B374" s="228"/>
      <c r="C374" s="229">
        <f>IF(ISNA(VLOOKUP(B374,'Sommaire des indices'!$C$3:$D$39,2,FALSE)),0,VLOOKUP(B374,'Sommaire des indices'!$C$3:$D$39,2,FALSE))</f>
        <v>0</v>
      </c>
      <c r="D374" s="230">
        <v>0</v>
      </c>
    </row>
    <row r="375" spans="1:4" x14ac:dyDescent="0.25">
      <c r="A375" s="228">
        <f t="shared" si="46"/>
        <v>997</v>
      </c>
      <c r="B375" s="228"/>
      <c r="C375" s="229">
        <f>IF(ISNA(VLOOKUP(B375,'Sommaire des indices'!$C$3:$D$39,2,FALSE)),0,VLOOKUP(B375,'Sommaire des indices'!$C$3:$D$39,2,FALSE))</f>
        <v>0</v>
      </c>
      <c r="D375" s="230">
        <v>0</v>
      </c>
    </row>
    <row r="376" spans="1:4" ht="15.75" thickBot="1" x14ac:dyDescent="0.3">
      <c r="A376" s="228">
        <f t="shared" si="46"/>
        <v>997</v>
      </c>
      <c r="B376" s="233"/>
      <c r="C376" s="231">
        <f>IF(ISNA(VLOOKUP(B376,'Sommaire des indices'!$C$3:$D$39,2,FALSE)),0,VLOOKUP(B376,'Sommaire des indices'!$C$3:$D$39,2,FALSE))</f>
        <v>0</v>
      </c>
      <c r="D376" s="232">
        <v>0</v>
      </c>
    </row>
    <row r="377" spans="1:4" ht="15.75" thickBot="1" x14ac:dyDescent="0.3">
      <c r="A377" s="233">
        <f t="shared" si="46"/>
        <v>997</v>
      </c>
      <c r="B377" s="224" t="s">
        <v>136</v>
      </c>
      <c r="C377" s="154">
        <f>C371*D371+C372*D372+C373*D373+C374*D374+C375*D375+C376*D376</f>
        <v>0</v>
      </c>
      <c r="D377" s="234">
        <f>SUM(D371:D376)</f>
        <v>0</v>
      </c>
    </row>
    <row r="378" spans="1:4" ht="15.75" thickBot="1" x14ac:dyDescent="0.3">
      <c r="A378" s="155">
        <v>998</v>
      </c>
      <c r="B378" s="156" t="e">
        <f>VLOOKUP('Fonds Pré-Simulés'!$A378,'Liste de Fonds'!$B$2:$C$461,2,FALSE)</f>
        <v>#N/A</v>
      </c>
      <c r="C378" s="236" t="s">
        <v>15</v>
      </c>
      <c r="D378" s="235" t="s">
        <v>14</v>
      </c>
    </row>
    <row r="379" spans="1:4" x14ac:dyDescent="0.25">
      <c r="A379" s="226">
        <f t="shared" ref="A379:A385" si="47">A378</f>
        <v>998</v>
      </c>
      <c r="B379" s="226"/>
      <c r="C379" s="133">
        <f>IF(ISNA(VLOOKUP(B379,'Sommaire des indices'!$C$3:$D$39,2,FALSE)),0,VLOOKUP(B379,'Sommaire des indices'!$C$3:$D$39,2,FALSE))</f>
        <v>0</v>
      </c>
      <c r="D379" s="227">
        <v>0</v>
      </c>
    </row>
    <row r="380" spans="1:4" x14ac:dyDescent="0.25">
      <c r="A380" s="228">
        <f t="shared" si="47"/>
        <v>998</v>
      </c>
      <c r="B380" s="228"/>
      <c r="C380" s="229">
        <f>IF(ISNA(VLOOKUP(B380,'Sommaire des indices'!$C$3:$D$39,2,FALSE)),0,VLOOKUP(B380,'Sommaire des indices'!$C$3:$D$39,2,FALSE))</f>
        <v>0</v>
      </c>
      <c r="D380" s="230">
        <v>0</v>
      </c>
    </row>
    <row r="381" spans="1:4" x14ac:dyDescent="0.25">
      <c r="A381" s="228">
        <f t="shared" si="47"/>
        <v>998</v>
      </c>
      <c r="B381" s="228"/>
      <c r="C381" s="229">
        <f>IF(ISNA(VLOOKUP(B381,'Sommaire des indices'!$C$3:$D$39,2,FALSE)),0,VLOOKUP(B381,'Sommaire des indices'!$C$3:$D$39,2,FALSE))</f>
        <v>0</v>
      </c>
      <c r="D381" s="230">
        <v>0</v>
      </c>
    </row>
    <row r="382" spans="1:4" x14ac:dyDescent="0.25">
      <c r="A382" s="228">
        <f t="shared" si="47"/>
        <v>998</v>
      </c>
      <c r="B382" s="228"/>
      <c r="C382" s="229">
        <f>IF(ISNA(VLOOKUP(B382,'Sommaire des indices'!$C$3:$D$39,2,FALSE)),0,VLOOKUP(B382,'Sommaire des indices'!$C$3:$D$39,2,FALSE))</f>
        <v>0</v>
      </c>
      <c r="D382" s="230">
        <v>0</v>
      </c>
    </row>
    <row r="383" spans="1:4" x14ac:dyDescent="0.25">
      <c r="A383" s="228">
        <f t="shared" si="47"/>
        <v>998</v>
      </c>
      <c r="B383" s="228"/>
      <c r="C383" s="229">
        <f>IF(ISNA(VLOOKUP(B383,'Sommaire des indices'!$C$3:$D$39,2,FALSE)),0,VLOOKUP(B383,'Sommaire des indices'!$C$3:$D$39,2,FALSE))</f>
        <v>0</v>
      </c>
      <c r="D383" s="230">
        <v>0</v>
      </c>
    </row>
    <row r="384" spans="1:4" ht="15.75" thickBot="1" x14ac:dyDescent="0.3">
      <c r="A384" s="228">
        <f t="shared" si="47"/>
        <v>998</v>
      </c>
      <c r="B384" s="233"/>
      <c r="C384" s="231">
        <f>IF(ISNA(VLOOKUP(B384,'Sommaire des indices'!$C$3:$D$39,2,FALSE)),0,VLOOKUP(B384,'Sommaire des indices'!$C$3:$D$39,2,FALSE))</f>
        <v>0</v>
      </c>
      <c r="D384" s="232">
        <v>0</v>
      </c>
    </row>
    <row r="385" spans="1:4" ht="15.75" thickBot="1" x14ac:dyDescent="0.3">
      <c r="A385" s="233">
        <f t="shared" si="47"/>
        <v>998</v>
      </c>
      <c r="B385" s="224" t="s">
        <v>136</v>
      </c>
      <c r="C385" s="154">
        <f>C379*D379+C380*D380+C381*D381+C382*D382+C383*D383+C384*D384</f>
        <v>0</v>
      </c>
      <c r="D385" s="234">
        <f>SUM(D379:D384)</f>
        <v>0</v>
      </c>
    </row>
    <row r="386" spans="1:4" ht="15.75" thickBot="1" x14ac:dyDescent="0.3">
      <c r="A386" s="155">
        <v>999</v>
      </c>
      <c r="B386" s="156" t="e">
        <f>VLOOKUP('Fonds Pré-Simulés'!$A386,'Liste de Fonds'!$B$2:$C$461,2,FALSE)</f>
        <v>#N/A</v>
      </c>
      <c r="C386" s="236" t="s">
        <v>15</v>
      </c>
      <c r="D386" s="235" t="s">
        <v>14</v>
      </c>
    </row>
    <row r="387" spans="1:4" x14ac:dyDescent="0.25">
      <c r="A387" s="226">
        <f t="shared" ref="A387:A393" si="48">A386</f>
        <v>999</v>
      </c>
      <c r="B387" s="226"/>
      <c r="C387" s="133">
        <f>IF(ISNA(VLOOKUP(B387,'Sommaire des indices'!$C$3:$D$39,2,FALSE)),0,VLOOKUP(B387,'Sommaire des indices'!$C$3:$D$39,2,FALSE))</f>
        <v>0</v>
      </c>
      <c r="D387" s="227">
        <v>0</v>
      </c>
    </row>
    <row r="388" spans="1:4" x14ac:dyDescent="0.25">
      <c r="A388" s="228">
        <f t="shared" si="48"/>
        <v>999</v>
      </c>
      <c r="B388" s="228"/>
      <c r="C388" s="229">
        <f>IF(ISNA(VLOOKUP(B388,'Sommaire des indices'!$C$3:$D$39,2,FALSE)),0,VLOOKUP(B388,'Sommaire des indices'!$C$3:$D$39,2,FALSE))</f>
        <v>0</v>
      </c>
      <c r="D388" s="230">
        <v>0</v>
      </c>
    </row>
    <row r="389" spans="1:4" x14ac:dyDescent="0.25">
      <c r="A389" s="228">
        <f t="shared" si="48"/>
        <v>999</v>
      </c>
      <c r="B389" s="228"/>
      <c r="C389" s="229">
        <f>IF(ISNA(VLOOKUP(B389,'Sommaire des indices'!$C$3:$D$39,2,FALSE)),0,VLOOKUP(B389,'Sommaire des indices'!$C$3:$D$39,2,FALSE))</f>
        <v>0</v>
      </c>
      <c r="D389" s="230">
        <v>0</v>
      </c>
    </row>
    <row r="390" spans="1:4" x14ac:dyDescent="0.25">
      <c r="A390" s="228">
        <f t="shared" si="48"/>
        <v>999</v>
      </c>
      <c r="B390" s="228"/>
      <c r="C390" s="229">
        <f>IF(ISNA(VLOOKUP(B390,'Sommaire des indices'!$C$3:$D$39,2,FALSE)),0,VLOOKUP(B390,'Sommaire des indices'!$C$3:$D$39,2,FALSE))</f>
        <v>0</v>
      </c>
      <c r="D390" s="230">
        <v>0</v>
      </c>
    </row>
    <row r="391" spans="1:4" x14ac:dyDescent="0.25">
      <c r="A391" s="228">
        <f t="shared" si="48"/>
        <v>999</v>
      </c>
      <c r="B391" s="228"/>
      <c r="C391" s="229">
        <f>IF(ISNA(VLOOKUP(B391,'Sommaire des indices'!$C$3:$D$39,2,FALSE)),0,VLOOKUP(B391,'Sommaire des indices'!$C$3:$D$39,2,FALSE))</f>
        <v>0</v>
      </c>
      <c r="D391" s="230">
        <v>0</v>
      </c>
    </row>
    <row r="392" spans="1:4" ht="15.75" thickBot="1" x14ac:dyDescent="0.3">
      <c r="A392" s="228">
        <f t="shared" si="48"/>
        <v>999</v>
      </c>
      <c r="B392" s="233"/>
      <c r="C392" s="231">
        <f>IF(ISNA(VLOOKUP(B392,'Sommaire des indices'!$C$3:$D$39,2,FALSE)),0,VLOOKUP(B392,'Sommaire des indices'!$C$3:$D$39,2,FALSE))</f>
        <v>0</v>
      </c>
      <c r="D392" s="232">
        <v>0</v>
      </c>
    </row>
    <row r="393" spans="1:4" ht="15.75" thickBot="1" x14ac:dyDescent="0.3">
      <c r="A393" s="233">
        <f t="shared" si="48"/>
        <v>999</v>
      </c>
      <c r="B393" s="224" t="s">
        <v>136</v>
      </c>
      <c r="C393" s="154">
        <f>C387*D387+C388*D388+C389*D389+C390*D390+C391*D391+C392*D392</f>
        <v>0</v>
      </c>
      <c r="D393" s="234">
        <f>SUM(D387:D392)</f>
        <v>0</v>
      </c>
    </row>
    <row r="394" spans="1:4" ht="15.75" thickBot="1" x14ac:dyDescent="0.3">
      <c r="A394" s="155" t="s">
        <v>385</v>
      </c>
      <c r="B394" s="156" t="str">
        <f>VLOOKUP('Fonds Pré-Simulés'!$A394,'Liste de Fonds'!$B$2:$C$461,2,FALSE)</f>
        <v>Fonds Oméga Actions Privilégiées (Banque Nationale)</v>
      </c>
      <c r="C394" s="236" t="s">
        <v>15</v>
      </c>
      <c r="D394" s="235" t="s">
        <v>14</v>
      </c>
    </row>
    <row r="395" spans="1:4" x14ac:dyDescent="0.25">
      <c r="A395" s="226" t="str">
        <f t="shared" ref="A395:A401" si="49">A394</f>
        <v>NBC480</v>
      </c>
      <c r="B395" s="226" t="s">
        <v>110</v>
      </c>
      <c r="C395" s="133">
        <f>IF(ISNA(VLOOKUP(B395,'Sommaire des indices'!$C$3:$D$39,2,FALSE)),0,VLOOKUP(B395,'Sommaire des indices'!$C$3:$D$39,2,FALSE))</f>
        <v>5.6682577565632414E-2</v>
      </c>
      <c r="D395" s="227">
        <v>0.2</v>
      </c>
    </row>
    <row r="396" spans="1:4" x14ac:dyDescent="0.25">
      <c r="A396" s="228" t="str">
        <f t="shared" si="49"/>
        <v>NBC480</v>
      </c>
      <c r="B396" s="228" t="s">
        <v>111</v>
      </c>
      <c r="C396" s="229">
        <f>IF(ISNA(VLOOKUP(B396,'Sommaire des indices'!$C$3:$D$39,2,FALSE)),0,VLOOKUP(B396,'Sommaire des indices'!$C$3:$D$39,2,FALSE))</f>
        <v>-2.4725274725274807E-2</v>
      </c>
      <c r="D396" s="230">
        <v>0.8</v>
      </c>
    </row>
    <row r="397" spans="1:4" x14ac:dyDescent="0.25">
      <c r="A397" s="228" t="str">
        <f t="shared" si="49"/>
        <v>NBC480</v>
      </c>
      <c r="B397" s="228"/>
      <c r="C397" s="229">
        <f>IF(ISNA(VLOOKUP(B397,'Sommaire des indices'!$C$3:$D$39,2,FALSE)),0,VLOOKUP(B397,'Sommaire des indices'!$C$3:$D$39,2,FALSE))</f>
        <v>0</v>
      </c>
      <c r="D397" s="230">
        <v>0</v>
      </c>
    </row>
    <row r="398" spans="1:4" x14ac:dyDescent="0.25">
      <c r="A398" s="228" t="str">
        <f t="shared" si="49"/>
        <v>NBC480</v>
      </c>
      <c r="B398" s="228"/>
      <c r="C398" s="229">
        <f>IF(ISNA(VLOOKUP(B398,'Sommaire des indices'!$C$3:$D$39,2,FALSE)),0,VLOOKUP(B398,'Sommaire des indices'!$C$3:$D$39,2,FALSE))</f>
        <v>0</v>
      </c>
      <c r="D398" s="230">
        <v>0</v>
      </c>
    </row>
    <row r="399" spans="1:4" x14ac:dyDescent="0.25">
      <c r="A399" s="228" t="str">
        <f t="shared" si="49"/>
        <v>NBC480</v>
      </c>
      <c r="B399" s="228"/>
      <c r="C399" s="229">
        <f>IF(ISNA(VLOOKUP(B399,'Sommaire des indices'!$C$3:$D$39,2,FALSE)),0,VLOOKUP(B399,'Sommaire des indices'!$C$3:$D$39,2,FALSE))</f>
        <v>0</v>
      </c>
      <c r="D399" s="230">
        <v>0</v>
      </c>
    </row>
    <row r="400" spans="1:4" ht="15.75" thickBot="1" x14ac:dyDescent="0.3">
      <c r="A400" s="228" t="str">
        <f t="shared" si="49"/>
        <v>NBC480</v>
      </c>
      <c r="B400" s="233"/>
      <c r="C400" s="231">
        <f>IF(ISNA(VLOOKUP(B400,'Sommaire des indices'!$C$3:$D$39,2,FALSE)),0,VLOOKUP(B400,'Sommaire des indices'!$C$3:$D$39,2,FALSE))</f>
        <v>0</v>
      </c>
      <c r="D400" s="232">
        <v>0</v>
      </c>
    </row>
    <row r="401" spans="1:4" ht="15.75" thickBot="1" x14ac:dyDescent="0.3">
      <c r="A401" s="233" t="str">
        <f t="shared" si="49"/>
        <v>NBC480</v>
      </c>
      <c r="B401" s="223" t="s">
        <v>136</v>
      </c>
      <c r="C401" s="154">
        <f>C395*D395+C396*D396+C397*D397+C398*D398+C399*D399+C400*D400</f>
        <v>-8.4437042670933646E-3</v>
      </c>
      <c r="D401" s="234">
        <f>SUM(D395:D400)</f>
        <v>1</v>
      </c>
    </row>
  </sheetData>
  <dataConsolidate/>
  <dataValidations count="1">
    <dataValidation type="list" allowBlank="1" showInputMessage="1" showErrorMessage="1" sqref="B136">
      <formula1>"'Sommaire des indice'!C3:C37"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'Sommaire des indices'!C3:C39</xm:f>
          </x14:formula1>
          <xm:sqref>N3:N8 B387:B392 B371:B376 B355:B360 B339:B344 B323:B328 B307:B312 B291:B296 B275:B280 B259:B264 B243:B248 B227:B232 B211:B216 B195:B200 B179:B184 B163:B168 B147:B152 B131:B135 B115:B120 B99:B104 B83:B88 B67:B72 B51:B56 B35:B40 B3:B8 B43:B48 B59:B64 B75:B80 B91:B96 B107:B112 B123:B128 B139:B144 B155:B160 B171:B176 B187:B192 B203:B208 B219:B224 B235:B240 B251:B256 B267:B272 B283:B288 B299:B304 B315:B320 B331:B336 B347:B352 B363:B368 B379:B384 B395:B400 J3:J8 F3:F8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D461"/>
  <sheetViews>
    <sheetView zoomScale="80" zoomScaleNormal="80" workbookViewId="0">
      <selection activeCell="F121" sqref="F121"/>
    </sheetView>
  </sheetViews>
  <sheetFormatPr baseColWidth="10" defaultRowHeight="15" x14ac:dyDescent="0.25"/>
  <cols>
    <col min="3" max="3" width="71.5703125" bestFit="1" customWidth="1"/>
  </cols>
  <sheetData>
    <row r="2" spans="2:3" ht="26.25" x14ac:dyDescent="0.25">
      <c r="B2" s="168" t="s">
        <v>139</v>
      </c>
      <c r="C2" s="169" t="s">
        <v>140</v>
      </c>
    </row>
    <row r="3" spans="2:3" x14ac:dyDescent="0.25">
      <c r="B3" s="318" t="s">
        <v>141</v>
      </c>
      <c r="C3" s="318"/>
    </row>
    <row r="4" spans="2:3" x14ac:dyDescent="0.25">
      <c r="B4" s="170">
        <v>277</v>
      </c>
      <c r="C4" s="171" t="s">
        <v>142</v>
      </c>
    </row>
    <row r="5" spans="2:3" x14ac:dyDescent="0.25">
      <c r="B5" s="170">
        <v>278</v>
      </c>
      <c r="C5" s="171" t="s">
        <v>143</v>
      </c>
    </row>
    <row r="6" spans="2:3" x14ac:dyDescent="0.25">
      <c r="B6" s="170">
        <v>279</v>
      </c>
      <c r="C6" s="171" t="s">
        <v>144</v>
      </c>
    </row>
    <row r="7" spans="2:3" x14ac:dyDescent="0.25">
      <c r="B7" s="170">
        <v>280</v>
      </c>
      <c r="C7" s="171" t="s">
        <v>145</v>
      </c>
    </row>
    <row r="8" spans="2:3" x14ac:dyDescent="0.25">
      <c r="B8" s="170">
        <v>281</v>
      </c>
      <c r="C8" s="171" t="s">
        <v>146</v>
      </c>
    </row>
    <row r="9" spans="2:3" x14ac:dyDescent="0.25">
      <c r="B9" s="170">
        <v>282</v>
      </c>
      <c r="C9" s="171" t="s">
        <v>147</v>
      </c>
    </row>
    <row r="10" spans="2:3" x14ac:dyDescent="0.25">
      <c r="B10" s="170">
        <v>283</v>
      </c>
      <c r="C10" s="171" t="s">
        <v>148</v>
      </c>
    </row>
    <row r="11" spans="2:3" x14ac:dyDescent="0.25">
      <c r="B11" s="170">
        <v>285</v>
      </c>
      <c r="C11" s="171" t="s">
        <v>149</v>
      </c>
    </row>
    <row r="12" spans="2:3" x14ac:dyDescent="0.25">
      <c r="B12" s="170">
        <v>286</v>
      </c>
      <c r="C12" s="171" t="s">
        <v>150</v>
      </c>
    </row>
    <row r="13" spans="2:3" x14ac:dyDescent="0.25">
      <c r="B13" s="172">
        <v>287</v>
      </c>
      <c r="C13" s="173" t="s">
        <v>151</v>
      </c>
    </row>
    <row r="14" spans="2:3" x14ac:dyDescent="0.25">
      <c r="B14" s="170">
        <v>288</v>
      </c>
      <c r="C14" s="171" t="s">
        <v>152</v>
      </c>
    </row>
    <row r="15" spans="2:3" x14ac:dyDescent="0.25">
      <c r="B15" s="170">
        <v>289</v>
      </c>
      <c r="C15" s="171" t="s">
        <v>153</v>
      </c>
    </row>
    <row r="16" spans="2:3" x14ac:dyDescent="0.25">
      <c r="B16" s="172">
        <v>290</v>
      </c>
      <c r="C16" s="174" t="s">
        <v>154</v>
      </c>
    </row>
    <row r="17" spans="2:3" x14ac:dyDescent="0.25">
      <c r="B17" s="172">
        <v>291</v>
      </c>
      <c r="C17" s="174" t="s">
        <v>155</v>
      </c>
    </row>
    <row r="18" spans="2:3" x14ac:dyDescent="0.25">
      <c r="B18" s="172">
        <v>292</v>
      </c>
      <c r="C18" s="174" t="s">
        <v>156</v>
      </c>
    </row>
    <row r="19" spans="2:3" x14ac:dyDescent="0.25">
      <c r="B19" s="172">
        <v>293</v>
      </c>
      <c r="C19" s="174" t="s">
        <v>157</v>
      </c>
    </row>
    <row r="20" spans="2:3" x14ac:dyDescent="0.25">
      <c r="B20" s="172">
        <v>294</v>
      </c>
      <c r="C20" s="174" t="s">
        <v>158</v>
      </c>
    </row>
    <row r="21" spans="2:3" x14ac:dyDescent="0.25">
      <c r="B21" s="172">
        <v>295</v>
      </c>
      <c r="C21" s="174" t="s">
        <v>159</v>
      </c>
    </row>
    <row r="22" spans="2:3" x14ac:dyDescent="0.25">
      <c r="B22" s="170">
        <v>296</v>
      </c>
      <c r="C22" s="171" t="s">
        <v>160</v>
      </c>
    </row>
    <row r="23" spans="2:3" x14ac:dyDescent="0.25">
      <c r="B23" s="170">
        <v>297</v>
      </c>
      <c r="C23" s="171" t="s">
        <v>161</v>
      </c>
    </row>
    <row r="24" spans="2:3" x14ac:dyDescent="0.25">
      <c r="B24" s="170">
        <v>300</v>
      </c>
      <c r="C24" s="171" t="s">
        <v>162</v>
      </c>
    </row>
    <row r="25" spans="2:3" x14ac:dyDescent="0.25">
      <c r="B25" s="170">
        <v>301</v>
      </c>
      <c r="C25" s="171" t="s">
        <v>163</v>
      </c>
    </row>
    <row r="26" spans="2:3" x14ac:dyDescent="0.25">
      <c r="B26" s="170">
        <v>302</v>
      </c>
      <c r="C26" s="171" t="s">
        <v>164</v>
      </c>
    </row>
    <row r="27" spans="2:3" x14ac:dyDescent="0.25">
      <c r="B27" s="170">
        <v>304</v>
      </c>
      <c r="C27" s="175" t="s">
        <v>165</v>
      </c>
    </row>
    <row r="28" spans="2:3" x14ac:dyDescent="0.25">
      <c r="B28" s="170">
        <v>309</v>
      </c>
      <c r="C28" s="171" t="s">
        <v>166</v>
      </c>
    </row>
    <row r="29" spans="2:3" x14ac:dyDescent="0.25">
      <c r="B29" s="170">
        <v>310</v>
      </c>
      <c r="C29" s="171" t="s">
        <v>167</v>
      </c>
    </row>
    <row r="30" spans="2:3" x14ac:dyDescent="0.25">
      <c r="B30" s="170">
        <v>312</v>
      </c>
      <c r="C30" s="171" t="s">
        <v>168</v>
      </c>
    </row>
    <row r="31" spans="2:3" x14ac:dyDescent="0.25">
      <c r="B31" s="170">
        <v>313</v>
      </c>
      <c r="C31" s="171" t="s">
        <v>169</v>
      </c>
    </row>
    <row r="32" spans="2:3" x14ac:dyDescent="0.25">
      <c r="B32" s="170">
        <v>315</v>
      </c>
      <c r="C32" s="171" t="s">
        <v>170</v>
      </c>
    </row>
    <row r="33" spans="2:3" x14ac:dyDescent="0.25">
      <c r="B33" s="170">
        <v>316</v>
      </c>
      <c r="C33" s="171" t="s">
        <v>171</v>
      </c>
    </row>
    <row r="34" spans="2:3" x14ac:dyDescent="0.25">
      <c r="B34" s="170">
        <v>320</v>
      </c>
      <c r="C34" s="171" t="s">
        <v>172</v>
      </c>
    </row>
    <row r="35" spans="2:3" x14ac:dyDescent="0.25">
      <c r="B35" s="170">
        <v>321</v>
      </c>
      <c r="C35" s="171" t="s">
        <v>173</v>
      </c>
    </row>
    <row r="36" spans="2:3" x14ac:dyDescent="0.25">
      <c r="B36" s="170">
        <v>322</v>
      </c>
      <c r="C36" s="171" t="s">
        <v>174</v>
      </c>
    </row>
    <row r="37" spans="2:3" x14ac:dyDescent="0.25">
      <c r="B37" s="172">
        <v>461</v>
      </c>
      <c r="C37" s="173" t="s">
        <v>175</v>
      </c>
    </row>
    <row r="38" spans="2:3" x14ac:dyDescent="0.25">
      <c r="B38" s="170">
        <v>323</v>
      </c>
      <c r="C38" s="171" t="s">
        <v>176</v>
      </c>
    </row>
    <row r="39" spans="2:3" x14ac:dyDescent="0.25">
      <c r="B39" s="170">
        <v>325</v>
      </c>
      <c r="C39" s="171" t="s">
        <v>177</v>
      </c>
    </row>
    <row r="40" spans="2:3" x14ac:dyDescent="0.25">
      <c r="B40" s="170">
        <v>326</v>
      </c>
      <c r="C40" s="171" t="s">
        <v>178</v>
      </c>
    </row>
    <row r="41" spans="2:3" x14ac:dyDescent="0.25">
      <c r="B41" s="170">
        <v>328</v>
      </c>
      <c r="C41" s="171" t="s">
        <v>179</v>
      </c>
    </row>
    <row r="42" spans="2:3" x14ac:dyDescent="0.25">
      <c r="B42" s="170">
        <v>329</v>
      </c>
      <c r="C42" s="171" t="s">
        <v>180</v>
      </c>
    </row>
    <row r="43" spans="2:3" x14ac:dyDescent="0.25">
      <c r="B43" s="170">
        <v>330</v>
      </c>
      <c r="C43" s="171" t="s">
        <v>181</v>
      </c>
    </row>
    <row r="44" spans="2:3" x14ac:dyDescent="0.25">
      <c r="B44" s="170">
        <v>332</v>
      </c>
      <c r="C44" s="171" t="s">
        <v>182</v>
      </c>
    </row>
    <row r="45" spans="2:3" x14ac:dyDescent="0.25">
      <c r="B45" s="170">
        <v>333</v>
      </c>
      <c r="C45" s="171" t="s">
        <v>183</v>
      </c>
    </row>
    <row r="46" spans="2:3" x14ac:dyDescent="0.25">
      <c r="B46" s="170">
        <v>335</v>
      </c>
      <c r="C46" s="171" t="s">
        <v>184</v>
      </c>
    </row>
    <row r="47" spans="2:3" x14ac:dyDescent="0.25">
      <c r="B47" s="170">
        <v>336</v>
      </c>
      <c r="C47" s="171" t="s">
        <v>185</v>
      </c>
    </row>
    <row r="48" spans="2:3" x14ac:dyDescent="0.25">
      <c r="B48" s="170">
        <v>342</v>
      </c>
      <c r="C48" s="171" t="s">
        <v>186</v>
      </c>
    </row>
    <row r="49" spans="2:3" x14ac:dyDescent="0.25">
      <c r="B49" s="170">
        <v>343</v>
      </c>
      <c r="C49" s="171" t="s">
        <v>187</v>
      </c>
    </row>
    <row r="50" spans="2:3" x14ac:dyDescent="0.25">
      <c r="B50" s="170">
        <v>348</v>
      </c>
      <c r="C50" s="171" t="s">
        <v>188</v>
      </c>
    </row>
    <row r="51" spans="2:3" x14ac:dyDescent="0.25">
      <c r="B51" s="170">
        <v>349</v>
      </c>
      <c r="C51" s="171" t="s">
        <v>189</v>
      </c>
    </row>
    <row r="52" spans="2:3" x14ac:dyDescent="0.25">
      <c r="B52" s="176">
        <v>350</v>
      </c>
      <c r="C52" s="177" t="s">
        <v>190</v>
      </c>
    </row>
    <row r="53" spans="2:3" x14ac:dyDescent="0.25">
      <c r="B53" s="178">
        <v>351</v>
      </c>
      <c r="C53" s="179" t="s">
        <v>191</v>
      </c>
    </row>
    <row r="54" spans="2:3" x14ac:dyDescent="0.25">
      <c r="B54" s="172">
        <v>352</v>
      </c>
      <c r="C54" s="174" t="s">
        <v>192</v>
      </c>
    </row>
    <row r="55" spans="2:3" x14ac:dyDescent="0.25">
      <c r="B55" s="172">
        <v>353</v>
      </c>
      <c r="C55" s="174" t="s">
        <v>193</v>
      </c>
    </row>
    <row r="56" spans="2:3" x14ac:dyDescent="0.25">
      <c r="B56" s="172">
        <v>354</v>
      </c>
      <c r="C56" s="174" t="s">
        <v>194</v>
      </c>
    </row>
    <row r="57" spans="2:3" x14ac:dyDescent="0.25">
      <c r="B57" s="172">
        <v>355</v>
      </c>
      <c r="C57" s="174" t="s">
        <v>195</v>
      </c>
    </row>
    <row r="58" spans="2:3" x14ac:dyDescent="0.25">
      <c r="B58" s="172">
        <v>356</v>
      </c>
      <c r="C58" s="174" t="s">
        <v>196</v>
      </c>
    </row>
    <row r="59" spans="2:3" x14ac:dyDescent="0.25">
      <c r="B59" s="172">
        <v>357</v>
      </c>
      <c r="C59" s="174" t="s">
        <v>197</v>
      </c>
    </row>
    <row r="60" spans="2:3" x14ac:dyDescent="0.25">
      <c r="B60" s="170">
        <v>358</v>
      </c>
      <c r="C60" s="171" t="s">
        <v>198</v>
      </c>
    </row>
    <row r="61" spans="2:3" x14ac:dyDescent="0.25">
      <c r="B61" s="170">
        <v>359</v>
      </c>
      <c r="C61" s="171" t="s">
        <v>199</v>
      </c>
    </row>
    <row r="62" spans="2:3" x14ac:dyDescent="0.25">
      <c r="B62" s="172">
        <v>362</v>
      </c>
      <c r="C62" s="180" t="s">
        <v>200</v>
      </c>
    </row>
    <row r="63" spans="2:3" x14ac:dyDescent="0.25">
      <c r="B63" s="172">
        <v>363</v>
      </c>
      <c r="C63" s="180" t="s">
        <v>201</v>
      </c>
    </row>
    <row r="64" spans="2:3" x14ac:dyDescent="0.25">
      <c r="B64" s="172">
        <v>364</v>
      </c>
      <c r="C64" s="180" t="s">
        <v>202</v>
      </c>
    </row>
    <row r="65" spans="2:3" x14ac:dyDescent="0.25">
      <c r="B65" s="172">
        <v>365</v>
      </c>
      <c r="C65" s="180" t="s">
        <v>203</v>
      </c>
    </row>
    <row r="66" spans="2:3" x14ac:dyDescent="0.25">
      <c r="B66" s="172">
        <v>366</v>
      </c>
      <c r="C66" s="180" t="s">
        <v>204</v>
      </c>
    </row>
    <row r="67" spans="2:3" x14ac:dyDescent="0.25">
      <c r="B67" s="172">
        <v>367</v>
      </c>
      <c r="C67" s="180" t="s">
        <v>205</v>
      </c>
    </row>
    <row r="68" spans="2:3" x14ac:dyDescent="0.25">
      <c r="B68" s="172">
        <v>368</v>
      </c>
      <c r="C68" s="180" t="s">
        <v>206</v>
      </c>
    </row>
    <row r="69" spans="2:3" x14ac:dyDescent="0.25">
      <c r="B69" s="170">
        <v>467</v>
      </c>
      <c r="C69" s="175" t="s">
        <v>207</v>
      </c>
    </row>
    <row r="70" spans="2:3" x14ac:dyDescent="0.25">
      <c r="B70" s="172">
        <v>477</v>
      </c>
      <c r="C70" s="181" t="s">
        <v>208</v>
      </c>
    </row>
    <row r="71" spans="2:3" x14ac:dyDescent="0.25">
      <c r="B71" s="172">
        <v>481</v>
      </c>
      <c r="C71" s="181" t="s">
        <v>209</v>
      </c>
    </row>
    <row r="72" spans="2:3" x14ac:dyDescent="0.25">
      <c r="B72" s="172">
        <v>485</v>
      </c>
      <c r="C72" s="181" t="s">
        <v>210</v>
      </c>
    </row>
    <row r="73" spans="2:3" x14ac:dyDescent="0.25">
      <c r="B73" s="170">
        <v>489</v>
      </c>
      <c r="C73" s="182" t="s">
        <v>211</v>
      </c>
    </row>
    <row r="74" spans="2:3" x14ac:dyDescent="0.25">
      <c r="B74" s="183">
        <v>491</v>
      </c>
      <c r="C74" s="184" t="s">
        <v>212</v>
      </c>
    </row>
    <row r="75" spans="2:3" x14ac:dyDescent="0.25">
      <c r="B75" s="183">
        <v>521</v>
      </c>
      <c r="C75" s="185" t="s">
        <v>213</v>
      </c>
    </row>
    <row r="76" spans="2:3" x14ac:dyDescent="0.25">
      <c r="B76" s="170">
        <v>531</v>
      </c>
      <c r="C76" s="175" t="s">
        <v>214</v>
      </c>
    </row>
    <row r="77" spans="2:3" x14ac:dyDescent="0.25">
      <c r="B77" s="170">
        <v>535</v>
      </c>
      <c r="C77" s="175" t="s">
        <v>215</v>
      </c>
    </row>
    <row r="78" spans="2:3" x14ac:dyDescent="0.25">
      <c r="B78" s="170">
        <v>565</v>
      </c>
      <c r="C78" s="175" t="s">
        <v>216</v>
      </c>
    </row>
    <row r="79" spans="2:3" x14ac:dyDescent="0.25">
      <c r="B79" s="170">
        <v>575</v>
      </c>
      <c r="C79" s="175" t="s">
        <v>217</v>
      </c>
    </row>
    <row r="80" spans="2:3" x14ac:dyDescent="0.25">
      <c r="B80" s="170">
        <v>579</v>
      </c>
      <c r="C80" s="175" t="s">
        <v>218</v>
      </c>
    </row>
    <row r="81" spans="2:3" x14ac:dyDescent="0.25">
      <c r="B81" s="186">
        <v>583</v>
      </c>
      <c r="C81" s="187" t="s">
        <v>219</v>
      </c>
    </row>
    <row r="82" spans="2:3" x14ac:dyDescent="0.25">
      <c r="B82" s="170">
        <v>589</v>
      </c>
      <c r="C82" s="188" t="s">
        <v>220</v>
      </c>
    </row>
    <row r="83" spans="2:3" x14ac:dyDescent="0.25">
      <c r="B83" s="170">
        <v>601</v>
      </c>
      <c r="C83" s="188" t="s">
        <v>221</v>
      </c>
    </row>
    <row r="84" spans="2:3" x14ac:dyDescent="0.25">
      <c r="B84" s="172">
        <v>605</v>
      </c>
      <c r="C84" s="181" t="s">
        <v>222</v>
      </c>
    </row>
    <row r="85" spans="2:3" x14ac:dyDescent="0.25">
      <c r="B85" s="170">
        <v>613</v>
      </c>
      <c r="C85" s="175" t="s">
        <v>223</v>
      </c>
    </row>
    <row r="86" spans="2:3" x14ac:dyDescent="0.25">
      <c r="B86" s="170">
        <v>619</v>
      </c>
      <c r="C86" s="175" t="s">
        <v>224</v>
      </c>
    </row>
    <row r="87" spans="2:3" x14ac:dyDescent="0.25">
      <c r="B87" s="172">
        <v>625</v>
      </c>
      <c r="C87" s="181" t="s">
        <v>225</v>
      </c>
    </row>
    <row r="88" spans="2:3" x14ac:dyDescent="0.25">
      <c r="B88" s="172">
        <v>629</v>
      </c>
      <c r="C88" s="181" t="s">
        <v>226</v>
      </c>
    </row>
    <row r="89" spans="2:3" x14ac:dyDescent="0.25">
      <c r="B89" s="172">
        <v>633</v>
      </c>
      <c r="C89" s="181" t="s">
        <v>227</v>
      </c>
    </row>
    <row r="90" spans="2:3" x14ac:dyDescent="0.25">
      <c r="B90" s="170">
        <v>787</v>
      </c>
      <c r="C90" s="175" t="s">
        <v>228</v>
      </c>
    </row>
    <row r="91" spans="2:3" x14ac:dyDescent="0.25">
      <c r="B91" s="170">
        <v>793</v>
      </c>
      <c r="C91" s="175" t="s">
        <v>229</v>
      </c>
    </row>
    <row r="92" spans="2:3" x14ac:dyDescent="0.25">
      <c r="B92" s="172">
        <v>799</v>
      </c>
      <c r="C92" s="181" t="s">
        <v>230</v>
      </c>
    </row>
    <row r="93" spans="2:3" x14ac:dyDescent="0.25">
      <c r="B93" s="170">
        <v>803</v>
      </c>
      <c r="C93" s="189" t="s">
        <v>231</v>
      </c>
    </row>
    <row r="94" spans="2:3" x14ac:dyDescent="0.25">
      <c r="B94" s="170">
        <v>832</v>
      </c>
      <c r="C94" s="175" t="s">
        <v>232</v>
      </c>
    </row>
    <row r="95" spans="2:3" x14ac:dyDescent="0.25">
      <c r="B95" s="170">
        <v>836</v>
      </c>
      <c r="C95" s="175" t="s">
        <v>233</v>
      </c>
    </row>
    <row r="96" spans="2:3" x14ac:dyDescent="0.25">
      <c r="B96" s="170">
        <v>840</v>
      </c>
      <c r="C96" s="175" t="s">
        <v>234</v>
      </c>
    </row>
    <row r="97" spans="2:4" x14ac:dyDescent="0.25">
      <c r="B97" s="318" t="s">
        <v>235</v>
      </c>
      <c r="C97" s="318"/>
    </row>
    <row r="98" spans="2:4" x14ac:dyDescent="0.25">
      <c r="B98" s="170">
        <v>182</v>
      </c>
      <c r="C98" s="190" t="s">
        <v>236</v>
      </c>
      <c r="D98">
        <f>B98</f>
        <v>182</v>
      </c>
    </row>
    <row r="99" spans="2:4" x14ac:dyDescent="0.25">
      <c r="B99" s="170">
        <v>184</v>
      </c>
      <c r="C99" s="190" t="s">
        <v>237</v>
      </c>
      <c r="D99">
        <f t="shared" ref="D99:D157" si="0">B99</f>
        <v>184</v>
      </c>
    </row>
    <row r="100" spans="2:4" x14ac:dyDescent="0.25">
      <c r="B100" s="170">
        <v>186</v>
      </c>
      <c r="C100" s="190" t="s">
        <v>238</v>
      </c>
      <c r="D100">
        <f t="shared" si="0"/>
        <v>186</v>
      </c>
    </row>
    <row r="101" spans="2:4" x14ac:dyDescent="0.25">
      <c r="B101" s="170">
        <v>190</v>
      </c>
      <c r="C101" s="190" t="s">
        <v>239</v>
      </c>
      <c r="D101">
        <f t="shared" si="0"/>
        <v>190</v>
      </c>
    </row>
    <row r="102" spans="2:4" x14ac:dyDescent="0.25">
      <c r="B102" s="170">
        <v>192</v>
      </c>
      <c r="C102" s="190" t="s">
        <v>240</v>
      </c>
      <c r="D102">
        <f t="shared" si="0"/>
        <v>192</v>
      </c>
    </row>
    <row r="103" spans="2:4" x14ac:dyDescent="0.25">
      <c r="B103" s="170">
        <v>194</v>
      </c>
      <c r="C103" s="190" t="s">
        <v>241</v>
      </c>
      <c r="D103">
        <f t="shared" si="0"/>
        <v>194</v>
      </c>
    </row>
    <row r="104" spans="2:4" x14ac:dyDescent="0.25">
      <c r="B104" s="170">
        <v>196</v>
      </c>
      <c r="C104" s="175" t="s">
        <v>242</v>
      </c>
      <c r="D104">
        <f t="shared" si="0"/>
        <v>196</v>
      </c>
    </row>
    <row r="105" spans="2:4" x14ac:dyDescent="0.25">
      <c r="B105" s="170">
        <v>198</v>
      </c>
      <c r="C105" s="190" t="s">
        <v>243</v>
      </c>
      <c r="D105">
        <f t="shared" si="0"/>
        <v>198</v>
      </c>
    </row>
    <row r="106" spans="2:4" x14ac:dyDescent="0.25">
      <c r="B106" s="170">
        <v>202</v>
      </c>
      <c r="C106" s="190" t="s">
        <v>244</v>
      </c>
      <c r="D106">
        <f t="shared" si="0"/>
        <v>202</v>
      </c>
    </row>
    <row r="107" spans="2:4" x14ac:dyDescent="0.25">
      <c r="B107" s="170">
        <v>206</v>
      </c>
      <c r="C107" s="190" t="s">
        <v>245</v>
      </c>
      <c r="D107">
        <f t="shared" si="0"/>
        <v>206</v>
      </c>
    </row>
    <row r="108" spans="2:4" x14ac:dyDescent="0.25">
      <c r="B108" s="170">
        <v>208</v>
      </c>
      <c r="C108" s="190" t="s">
        <v>246</v>
      </c>
      <c r="D108">
        <f t="shared" si="0"/>
        <v>208</v>
      </c>
    </row>
    <row r="109" spans="2:4" x14ac:dyDescent="0.25">
      <c r="B109" s="170">
        <v>210</v>
      </c>
      <c r="C109" s="190" t="s">
        <v>247</v>
      </c>
      <c r="D109">
        <f t="shared" si="0"/>
        <v>210</v>
      </c>
    </row>
    <row r="110" spans="2:4" x14ac:dyDescent="0.25">
      <c r="B110" s="170">
        <v>212</v>
      </c>
      <c r="C110" s="190" t="s">
        <v>248</v>
      </c>
      <c r="D110">
        <f t="shared" si="0"/>
        <v>212</v>
      </c>
    </row>
    <row r="111" spans="2:4" x14ac:dyDescent="0.25">
      <c r="B111" s="170">
        <v>214</v>
      </c>
      <c r="C111" s="190" t="s">
        <v>249</v>
      </c>
      <c r="D111">
        <f t="shared" si="0"/>
        <v>214</v>
      </c>
    </row>
    <row r="112" spans="2:4" x14ac:dyDescent="0.25">
      <c r="B112" s="170">
        <v>218</v>
      </c>
      <c r="C112" s="190" t="s">
        <v>250</v>
      </c>
      <c r="D112">
        <f t="shared" si="0"/>
        <v>218</v>
      </c>
    </row>
    <row r="113" spans="2:4" x14ac:dyDescent="0.25">
      <c r="B113" s="170">
        <v>220</v>
      </c>
      <c r="C113" s="175" t="s">
        <v>251</v>
      </c>
      <c r="D113">
        <f t="shared" si="0"/>
        <v>220</v>
      </c>
    </row>
    <row r="114" spans="2:4" x14ac:dyDescent="0.25">
      <c r="B114" s="170">
        <v>222</v>
      </c>
      <c r="C114" s="190" t="s">
        <v>252</v>
      </c>
      <c r="D114">
        <f t="shared" si="0"/>
        <v>222</v>
      </c>
    </row>
    <row r="115" spans="2:4" x14ac:dyDescent="0.25">
      <c r="B115" s="170">
        <v>224</v>
      </c>
      <c r="C115" s="190" t="s">
        <v>253</v>
      </c>
      <c r="D115">
        <f t="shared" si="0"/>
        <v>224</v>
      </c>
    </row>
    <row r="116" spans="2:4" x14ac:dyDescent="0.25">
      <c r="B116" s="170">
        <v>226</v>
      </c>
      <c r="C116" s="190" t="s">
        <v>254</v>
      </c>
      <c r="D116">
        <f t="shared" si="0"/>
        <v>226</v>
      </c>
    </row>
    <row r="117" spans="2:4" x14ac:dyDescent="0.25">
      <c r="B117" s="170">
        <v>228</v>
      </c>
      <c r="C117" s="190" t="s">
        <v>255</v>
      </c>
      <c r="D117">
        <f t="shared" si="0"/>
        <v>228</v>
      </c>
    </row>
    <row r="118" spans="2:4" x14ac:dyDescent="0.25">
      <c r="B118" s="170">
        <v>232</v>
      </c>
      <c r="C118" s="190" t="s">
        <v>256</v>
      </c>
      <c r="D118">
        <f t="shared" si="0"/>
        <v>232</v>
      </c>
    </row>
    <row r="119" spans="2:4" x14ac:dyDescent="0.25">
      <c r="B119" s="170">
        <v>234</v>
      </c>
      <c r="C119" s="190" t="s">
        <v>257</v>
      </c>
      <c r="D119">
        <f t="shared" si="0"/>
        <v>234</v>
      </c>
    </row>
    <row r="120" spans="2:4" x14ac:dyDescent="0.25">
      <c r="B120" s="170">
        <v>236</v>
      </c>
      <c r="C120" s="190" t="s">
        <v>258</v>
      </c>
      <c r="D120">
        <f t="shared" si="0"/>
        <v>236</v>
      </c>
    </row>
    <row r="121" spans="2:4" x14ac:dyDescent="0.25">
      <c r="B121" s="170">
        <v>238</v>
      </c>
      <c r="C121" s="190" t="s">
        <v>259</v>
      </c>
      <c r="D121">
        <f t="shared" si="0"/>
        <v>238</v>
      </c>
    </row>
    <row r="122" spans="2:4" x14ac:dyDescent="0.25">
      <c r="B122" s="170">
        <v>244</v>
      </c>
      <c r="C122" s="190" t="s">
        <v>260</v>
      </c>
      <c r="D122">
        <f t="shared" si="0"/>
        <v>244</v>
      </c>
    </row>
    <row r="123" spans="2:4" x14ac:dyDescent="0.25">
      <c r="B123" s="170">
        <v>246</v>
      </c>
      <c r="C123" s="190" t="s">
        <v>261</v>
      </c>
      <c r="D123">
        <f t="shared" si="0"/>
        <v>246</v>
      </c>
    </row>
    <row r="124" spans="2:4" x14ac:dyDescent="0.25">
      <c r="B124" s="170">
        <v>248</v>
      </c>
      <c r="C124" s="190" t="s">
        <v>262</v>
      </c>
      <c r="D124">
        <f t="shared" si="0"/>
        <v>248</v>
      </c>
    </row>
    <row r="125" spans="2:4" x14ac:dyDescent="0.25">
      <c r="B125" s="170">
        <v>250</v>
      </c>
      <c r="C125" s="190" t="s">
        <v>263</v>
      </c>
      <c r="D125">
        <f t="shared" si="0"/>
        <v>250</v>
      </c>
    </row>
    <row r="126" spans="2:4" x14ac:dyDescent="0.25">
      <c r="B126" s="170">
        <v>252</v>
      </c>
      <c r="C126" s="190" t="s">
        <v>264</v>
      </c>
      <c r="D126">
        <f t="shared" si="0"/>
        <v>252</v>
      </c>
    </row>
    <row r="127" spans="2:4" x14ac:dyDescent="0.25">
      <c r="B127" s="170">
        <v>254</v>
      </c>
      <c r="C127" s="190" t="s">
        <v>265</v>
      </c>
      <c r="D127">
        <f t="shared" si="0"/>
        <v>254</v>
      </c>
    </row>
    <row r="128" spans="2:4" x14ac:dyDescent="0.25">
      <c r="B128" s="170">
        <v>258</v>
      </c>
      <c r="C128" s="190" t="s">
        <v>266</v>
      </c>
      <c r="D128">
        <f t="shared" si="0"/>
        <v>258</v>
      </c>
    </row>
    <row r="129" spans="2:4" x14ac:dyDescent="0.25">
      <c r="B129" s="170">
        <v>260</v>
      </c>
      <c r="C129" s="190" t="s">
        <v>267</v>
      </c>
      <c r="D129">
        <f t="shared" si="0"/>
        <v>260</v>
      </c>
    </row>
    <row r="130" spans="2:4" x14ac:dyDescent="0.25">
      <c r="B130" s="170">
        <v>262</v>
      </c>
      <c r="C130" s="190" t="s">
        <v>268</v>
      </c>
      <c r="D130">
        <f t="shared" si="0"/>
        <v>262</v>
      </c>
    </row>
    <row r="131" spans="2:4" x14ac:dyDescent="0.25">
      <c r="B131" s="172">
        <v>264</v>
      </c>
      <c r="C131" s="181" t="s">
        <v>269</v>
      </c>
      <c r="D131">
        <f t="shared" si="0"/>
        <v>264</v>
      </c>
    </row>
    <row r="132" spans="2:4" x14ac:dyDescent="0.25">
      <c r="B132" s="170">
        <v>266</v>
      </c>
      <c r="C132" s="190" t="s">
        <v>270</v>
      </c>
      <c r="D132">
        <f t="shared" si="0"/>
        <v>266</v>
      </c>
    </row>
    <row r="133" spans="2:4" x14ac:dyDescent="0.25">
      <c r="B133" s="170">
        <v>268</v>
      </c>
      <c r="C133" s="190" t="s">
        <v>271</v>
      </c>
      <c r="D133">
        <f t="shared" si="0"/>
        <v>268</v>
      </c>
    </row>
    <row r="134" spans="2:4" x14ac:dyDescent="0.25">
      <c r="B134" s="170">
        <v>270</v>
      </c>
      <c r="C134" s="190" t="s">
        <v>272</v>
      </c>
      <c r="D134">
        <f t="shared" si="0"/>
        <v>270</v>
      </c>
    </row>
    <row r="135" spans="2:4" x14ac:dyDescent="0.25">
      <c r="B135" s="170">
        <v>272</v>
      </c>
      <c r="C135" s="190" t="s">
        <v>273</v>
      </c>
      <c r="D135">
        <f t="shared" si="0"/>
        <v>272</v>
      </c>
    </row>
    <row r="136" spans="2:4" x14ac:dyDescent="0.25">
      <c r="B136" s="186">
        <v>274</v>
      </c>
      <c r="C136" s="190" t="s">
        <v>274</v>
      </c>
      <c r="D136">
        <f t="shared" si="0"/>
        <v>274</v>
      </c>
    </row>
    <row r="137" spans="2:4" x14ac:dyDescent="0.25">
      <c r="B137" s="170">
        <v>469</v>
      </c>
      <c r="C137" s="191" t="s">
        <v>275</v>
      </c>
      <c r="D137">
        <f t="shared" si="0"/>
        <v>469</v>
      </c>
    </row>
    <row r="138" spans="2:4" x14ac:dyDescent="0.25">
      <c r="B138" s="170">
        <v>471</v>
      </c>
      <c r="C138" s="175" t="s">
        <v>276</v>
      </c>
      <c r="D138">
        <f t="shared" si="0"/>
        <v>471</v>
      </c>
    </row>
    <row r="139" spans="2:4" x14ac:dyDescent="0.25">
      <c r="B139" s="172">
        <v>473</v>
      </c>
      <c r="C139" s="181" t="s">
        <v>277</v>
      </c>
      <c r="D139">
        <f t="shared" si="0"/>
        <v>473</v>
      </c>
    </row>
    <row r="140" spans="2:4" x14ac:dyDescent="0.25">
      <c r="B140" s="172">
        <v>475</v>
      </c>
      <c r="C140" s="181" t="s">
        <v>278</v>
      </c>
      <c r="D140">
        <f t="shared" si="0"/>
        <v>475</v>
      </c>
    </row>
    <row r="141" spans="2:4" x14ac:dyDescent="0.25">
      <c r="B141" s="183">
        <v>537</v>
      </c>
      <c r="C141" s="175" t="s">
        <v>279</v>
      </c>
      <c r="D141">
        <f t="shared" si="0"/>
        <v>537</v>
      </c>
    </row>
    <row r="142" spans="2:4" x14ac:dyDescent="0.25">
      <c r="B142" s="183">
        <v>539</v>
      </c>
      <c r="C142" s="175" t="s">
        <v>280</v>
      </c>
      <c r="D142">
        <f t="shared" si="0"/>
        <v>539</v>
      </c>
    </row>
    <row r="143" spans="2:4" x14ac:dyDescent="0.25">
      <c r="B143" s="192">
        <v>567</v>
      </c>
      <c r="C143" s="193" t="s">
        <v>281</v>
      </c>
      <c r="D143">
        <f t="shared" si="0"/>
        <v>567</v>
      </c>
    </row>
    <row r="144" spans="2:4" x14ac:dyDescent="0.25">
      <c r="B144" s="192">
        <v>585</v>
      </c>
      <c r="C144" s="194" t="s">
        <v>282</v>
      </c>
      <c r="D144">
        <f t="shared" si="0"/>
        <v>585</v>
      </c>
    </row>
    <row r="145" spans="2:4" x14ac:dyDescent="0.25">
      <c r="B145" s="183">
        <v>595</v>
      </c>
      <c r="C145" s="188" t="s">
        <v>283</v>
      </c>
      <c r="D145">
        <f t="shared" si="0"/>
        <v>595</v>
      </c>
    </row>
    <row r="146" spans="2:4" x14ac:dyDescent="0.25">
      <c r="B146" s="170">
        <v>615</v>
      </c>
      <c r="C146" s="195" t="s">
        <v>284</v>
      </c>
      <c r="D146">
        <f t="shared" si="0"/>
        <v>615</v>
      </c>
    </row>
    <row r="147" spans="2:4" x14ac:dyDescent="0.25">
      <c r="B147" s="183">
        <v>621</v>
      </c>
      <c r="C147" s="188" t="s">
        <v>285</v>
      </c>
      <c r="D147">
        <f t="shared" si="0"/>
        <v>621</v>
      </c>
    </row>
    <row r="148" spans="2:4" x14ac:dyDescent="0.25">
      <c r="B148" s="172">
        <v>635</v>
      </c>
      <c r="C148" s="181" t="s">
        <v>286</v>
      </c>
      <c r="D148">
        <f t="shared" si="0"/>
        <v>635</v>
      </c>
    </row>
    <row r="149" spans="2:4" x14ac:dyDescent="0.25">
      <c r="B149" s="172">
        <v>639</v>
      </c>
      <c r="C149" s="181" t="s">
        <v>287</v>
      </c>
      <c r="D149">
        <f t="shared" si="0"/>
        <v>639</v>
      </c>
    </row>
    <row r="150" spans="2:4" x14ac:dyDescent="0.25">
      <c r="B150" s="172">
        <v>643</v>
      </c>
      <c r="C150" s="181" t="s">
        <v>288</v>
      </c>
      <c r="D150">
        <f t="shared" si="0"/>
        <v>643</v>
      </c>
    </row>
    <row r="151" spans="2:4" x14ac:dyDescent="0.25">
      <c r="B151" s="172">
        <v>647</v>
      </c>
      <c r="C151" s="181" t="s">
        <v>289</v>
      </c>
      <c r="D151">
        <f t="shared" si="0"/>
        <v>647</v>
      </c>
    </row>
    <row r="152" spans="2:4" x14ac:dyDescent="0.25">
      <c r="B152" s="172">
        <v>649</v>
      </c>
      <c r="C152" s="181" t="s">
        <v>290</v>
      </c>
      <c r="D152">
        <f t="shared" si="0"/>
        <v>649</v>
      </c>
    </row>
    <row r="153" spans="2:4" x14ac:dyDescent="0.25">
      <c r="B153" s="170">
        <v>795</v>
      </c>
      <c r="C153" s="175" t="s">
        <v>291</v>
      </c>
      <c r="D153">
        <f t="shared" si="0"/>
        <v>795</v>
      </c>
    </row>
    <row r="154" spans="2:4" x14ac:dyDescent="0.25">
      <c r="B154" s="170">
        <v>789</v>
      </c>
      <c r="C154" s="175" t="s">
        <v>292</v>
      </c>
      <c r="D154">
        <f t="shared" si="0"/>
        <v>789</v>
      </c>
    </row>
    <row r="155" spans="2:4" x14ac:dyDescent="0.25">
      <c r="B155" s="170">
        <v>842</v>
      </c>
      <c r="C155" s="175" t="s">
        <v>293</v>
      </c>
      <c r="D155">
        <f t="shared" si="0"/>
        <v>842</v>
      </c>
    </row>
    <row r="156" spans="2:4" x14ac:dyDescent="0.25">
      <c r="B156" s="170">
        <v>844</v>
      </c>
      <c r="C156" s="175" t="s">
        <v>294</v>
      </c>
      <c r="D156">
        <f t="shared" si="0"/>
        <v>844</v>
      </c>
    </row>
    <row r="157" spans="2:4" x14ac:dyDescent="0.25">
      <c r="B157" s="170">
        <v>846</v>
      </c>
      <c r="C157" s="175" t="s">
        <v>295</v>
      </c>
      <c r="D157">
        <f t="shared" si="0"/>
        <v>846</v>
      </c>
    </row>
    <row r="158" spans="2:4" x14ac:dyDescent="0.25">
      <c r="B158" s="318" t="s">
        <v>296</v>
      </c>
      <c r="C158" s="318"/>
    </row>
    <row r="159" spans="2:4" x14ac:dyDescent="0.25">
      <c r="B159" s="196">
        <v>717</v>
      </c>
      <c r="C159" s="197" t="s">
        <v>297</v>
      </c>
    </row>
    <row r="160" spans="2:4" x14ac:dyDescent="0.25">
      <c r="B160" s="196">
        <v>719</v>
      </c>
      <c r="C160" s="197" t="s">
        <v>298</v>
      </c>
    </row>
    <row r="161" spans="2:3" x14ac:dyDescent="0.25">
      <c r="B161" s="196">
        <v>721</v>
      </c>
      <c r="C161" s="197" t="s">
        <v>299</v>
      </c>
    </row>
    <row r="162" spans="2:3" x14ac:dyDescent="0.25">
      <c r="B162" s="196">
        <v>724</v>
      </c>
      <c r="C162" s="198" t="s">
        <v>300</v>
      </c>
    </row>
    <row r="163" spans="2:3" x14ac:dyDescent="0.25">
      <c r="B163" s="196">
        <v>726</v>
      </c>
      <c r="C163" s="199" t="s">
        <v>301</v>
      </c>
    </row>
    <row r="164" spans="2:3" x14ac:dyDescent="0.25">
      <c r="B164" s="196">
        <v>759</v>
      </c>
      <c r="C164" s="199" t="s">
        <v>302</v>
      </c>
    </row>
    <row r="165" spans="2:3" x14ac:dyDescent="0.25">
      <c r="B165" s="196">
        <v>729</v>
      </c>
      <c r="C165" s="199" t="s">
        <v>303</v>
      </c>
    </row>
    <row r="166" spans="2:3" x14ac:dyDescent="0.25">
      <c r="B166" s="196">
        <v>731</v>
      </c>
      <c r="C166" s="199" t="s">
        <v>304</v>
      </c>
    </row>
    <row r="167" spans="2:3" x14ac:dyDescent="0.25">
      <c r="B167" s="196">
        <v>761</v>
      </c>
      <c r="C167" s="199" t="s">
        <v>305</v>
      </c>
    </row>
    <row r="168" spans="2:3" x14ac:dyDescent="0.25">
      <c r="B168" s="196">
        <v>734</v>
      </c>
      <c r="C168" s="199" t="s">
        <v>306</v>
      </c>
    </row>
    <row r="169" spans="2:3" x14ac:dyDescent="0.25">
      <c r="B169" s="196">
        <v>736</v>
      </c>
      <c r="C169" s="199" t="s">
        <v>307</v>
      </c>
    </row>
    <row r="170" spans="2:3" x14ac:dyDescent="0.25">
      <c r="B170" s="196">
        <v>739</v>
      </c>
      <c r="C170" s="199" t="s">
        <v>308</v>
      </c>
    </row>
    <row r="171" spans="2:3" x14ac:dyDescent="0.25">
      <c r="B171" s="196">
        <v>741</v>
      </c>
      <c r="C171" s="199" t="s">
        <v>309</v>
      </c>
    </row>
    <row r="172" spans="2:3" x14ac:dyDescent="0.25">
      <c r="B172" s="196">
        <v>744</v>
      </c>
      <c r="C172" s="199" t="s">
        <v>310</v>
      </c>
    </row>
    <row r="173" spans="2:3" x14ac:dyDescent="0.25">
      <c r="B173" s="196">
        <v>746</v>
      </c>
      <c r="C173" s="199" t="s">
        <v>311</v>
      </c>
    </row>
    <row r="174" spans="2:3" x14ac:dyDescent="0.25">
      <c r="B174" s="196">
        <v>686</v>
      </c>
      <c r="C174" s="198" t="s">
        <v>312</v>
      </c>
    </row>
    <row r="175" spans="2:3" x14ac:dyDescent="0.25">
      <c r="B175" s="196">
        <v>688</v>
      </c>
      <c r="C175" s="199" t="s">
        <v>313</v>
      </c>
    </row>
    <row r="176" spans="2:3" x14ac:dyDescent="0.25">
      <c r="B176" s="196">
        <v>690</v>
      </c>
      <c r="C176" s="199" t="s">
        <v>314</v>
      </c>
    </row>
    <row r="177" spans="2:3" x14ac:dyDescent="0.25">
      <c r="B177" s="196">
        <v>693</v>
      </c>
      <c r="C177" s="198" t="s">
        <v>315</v>
      </c>
    </row>
    <row r="178" spans="2:3" x14ac:dyDescent="0.25">
      <c r="B178" s="196">
        <v>695</v>
      </c>
      <c r="C178" s="198" t="s">
        <v>316</v>
      </c>
    </row>
    <row r="179" spans="2:3" x14ac:dyDescent="0.25">
      <c r="B179" s="196">
        <v>697</v>
      </c>
      <c r="C179" s="198" t="s">
        <v>317</v>
      </c>
    </row>
    <row r="180" spans="2:3" x14ac:dyDescent="0.25">
      <c r="B180" s="196">
        <v>700</v>
      </c>
      <c r="C180" s="199" t="s">
        <v>318</v>
      </c>
    </row>
    <row r="181" spans="2:3" x14ac:dyDescent="0.25">
      <c r="B181" s="196">
        <v>702</v>
      </c>
      <c r="C181" s="199" t="s">
        <v>319</v>
      </c>
    </row>
    <row r="182" spans="2:3" x14ac:dyDescent="0.25">
      <c r="B182" s="196">
        <v>704</v>
      </c>
      <c r="C182" s="199" t="s">
        <v>320</v>
      </c>
    </row>
    <row r="183" spans="2:3" x14ac:dyDescent="0.25">
      <c r="B183" s="196">
        <v>707</v>
      </c>
      <c r="C183" s="199" t="s">
        <v>321</v>
      </c>
    </row>
    <row r="184" spans="2:3" x14ac:dyDescent="0.25">
      <c r="B184" s="196">
        <v>709</v>
      </c>
      <c r="C184" s="199" t="s">
        <v>322</v>
      </c>
    </row>
    <row r="185" spans="2:3" x14ac:dyDescent="0.25">
      <c r="B185" s="196">
        <v>755</v>
      </c>
      <c r="C185" s="199" t="s">
        <v>323</v>
      </c>
    </row>
    <row r="186" spans="2:3" x14ac:dyDescent="0.25">
      <c r="B186" s="196">
        <v>712</v>
      </c>
      <c r="C186" s="199" t="s">
        <v>324</v>
      </c>
    </row>
    <row r="187" spans="2:3" x14ac:dyDescent="0.25">
      <c r="B187" s="196">
        <v>714</v>
      </c>
      <c r="C187" s="199" t="s">
        <v>325</v>
      </c>
    </row>
    <row r="188" spans="2:3" x14ac:dyDescent="0.25">
      <c r="B188" s="196">
        <v>655</v>
      </c>
      <c r="C188" s="199" t="s">
        <v>326</v>
      </c>
    </row>
    <row r="189" spans="2:3" x14ac:dyDescent="0.25">
      <c r="B189" s="196">
        <v>657</v>
      </c>
      <c r="C189" s="199" t="s">
        <v>327</v>
      </c>
    </row>
    <row r="190" spans="2:3" x14ac:dyDescent="0.25">
      <c r="B190" s="196">
        <v>659</v>
      </c>
      <c r="C190" s="199" t="s">
        <v>328</v>
      </c>
    </row>
    <row r="191" spans="2:3" x14ac:dyDescent="0.25">
      <c r="B191" s="196">
        <v>662</v>
      </c>
      <c r="C191" s="199" t="s">
        <v>329</v>
      </c>
    </row>
    <row r="192" spans="2:3" x14ac:dyDescent="0.25">
      <c r="B192" s="196">
        <v>664</v>
      </c>
      <c r="C192" s="199" t="s">
        <v>330</v>
      </c>
    </row>
    <row r="193" spans="2:3" x14ac:dyDescent="0.25">
      <c r="B193" s="196">
        <v>666</v>
      </c>
      <c r="C193" s="199" t="s">
        <v>331</v>
      </c>
    </row>
    <row r="194" spans="2:3" x14ac:dyDescent="0.25">
      <c r="B194" s="196">
        <v>669</v>
      </c>
      <c r="C194" s="199" t="s">
        <v>332</v>
      </c>
    </row>
    <row r="195" spans="2:3" x14ac:dyDescent="0.25">
      <c r="B195" s="196">
        <v>671</v>
      </c>
      <c r="C195" s="199" t="s">
        <v>333</v>
      </c>
    </row>
    <row r="196" spans="2:3" x14ac:dyDescent="0.25">
      <c r="B196" s="196">
        <v>673</v>
      </c>
      <c r="C196" s="199" t="s">
        <v>334</v>
      </c>
    </row>
    <row r="197" spans="2:3" x14ac:dyDescent="0.25">
      <c r="B197" s="196">
        <v>676</v>
      </c>
      <c r="C197" s="199" t="s">
        <v>335</v>
      </c>
    </row>
    <row r="198" spans="2:3" x14ac:dyDescent="0.25">
      <c r="B198" s="196">
        <v>678</v>
      </c>
      <c r="C198" s="199" t="s">
        <v>336</v>
      </c>
    </row>
    <row r="199" spans="2:3" x14ac:dyDescent="0.25">
      <c r="B199" s="196">
        <v>757</v>
      </c>
      <c r="C199" s="199" t="s">
        <v>337</v>
      </c>
    </row>
    <row r="200" spans="2:3" x14ac:dyDescent="0.25">
      <c r="B200" s="196">
        <v>681</v>
      </c>
      <c r="C200" s="199" t="s">
        <v>338</v>
      </c>
    </row>
    <row r="201" spans="2:3" x14ac:dyDescent="0.25">
      <c r="B201" s="196">
        <v>683</v>
      </c>
      <c r="C201" s="199" t="s">
        <v>339</v>
      </c>
    </row>
    <row r="202" spans="2:3" x14ac:dyDescent="0.25">
      <c r="B202" s="196">
        <v>749</v>
      </c>
      <c r="C202" s="199" t="s">
        <v>340</v>
      </c>
    </row>
    <row r="203" spans="2:3" x14ac:dyDescent="0.25">
      <c r="B203" s="196">
        <v>751</v>
      </c>
      <c r="C203" s="199" t="s">
        <v>341</v>
      </c>
    </row>
    <row r="204" spans="2:3" x14ac:dyDescent="0.25">
      <c r="B204" s="196">
        <v>753</v>
      </c>
      <c r="C204" s="199" t="s">
        <v>342</v>
      </c>
    </row>
    <row r="205" spans="2:3" x14ac:dyDescent="0.25">
      <c r="B205" s="196">
        <v>763</v>
      </c>
      <c r="C205" s="200" t="s">
        <v>343</v>
      </c>
    </row>
    <row r="206" spans="2:3" x14ac:dyDescent="0.25">
      <c r="B206" s="196">
        <v>765</v>
      </c>
      <c r="C206" s="200" t="s">
        <v>344</v>
      </c>
    </row>
    <row r="207" spans="2:3" x14ac:dyDescent="0.25">
      <c r="B207" s="196">
        <v>767</v>
      </c>
      <c r="C207" s="200" t="s">
        <v>345</v>
      </c>
    </row>
    <row r="208" spans="2:3" x14ac:dyDescent="0.25">
      <c r="B208" s="196">
        <v>769</v>
      </c>
      <c r="C208" s="200" t="s">
        <v>346</v>
      </c>
    </row>
    <row r="209" spans="2:3" x14ac:dyDescent="0.25">
      <c r="B209" s="196">
        <v>771</v>
      </c>
      <c r="C209" s="200" t="s">
        <v>347</v>
      </c>
    </row>
    <row r="210" spans="2:3" x14ac:dyDescent="0.25">
      <c r="B210" s="196">
        <v>773</v>
      </c>
      <c r="C210" s="200" t="s">
        <v>348</v>
      </c>
    </row>
    <row r="211" spans="2:3" x14ac:dyDescent="0.25">
      <c r="B211" s="210"/>
      <c r="C211" s="211"/>
    </row>
    <row r="212" spans="2:3" x14ac:dyDescent="0.25">
      <c r="B212" s="210"/>
      <c r="C212" s="211"/>
    </row>
    <row r="213" spans="2:3" x14ac:dyDescent="0.25">
      <c r="B213" s="201" t="s">
        <v>349</v>
      </c>
      <c r="C213" s="169" t="s">
        <v>140</v>
      </c>
    </row>
    <row r="214" spans="2:3" x14ac:dyDescent="0.25">
      <c r="B214" s="318" t="s">
        <v>141</v>
      </c>
      <c r="C214" s="318"/>
    </row>
    <row r="215" spans="2:3" x14ac:dyDescent="0.25">
      <c r="B215" s="202">
        <v>370</v>
      </c>
      <c r="C215" s="171" t="s">
        <v>142</v>
      </c>
    </row>
    <row r="216" spans="2:3" x14ac:dyDescent="0.25">
      <c r="B216" s="202">
        <v>371</v>
      </c>
      <c r="C216" s="171" t="s">
        <v>143</v>
      </c>
    </row>
    <row r="217" spans="2:3" x14ac:dyDescent="0.25">
      <c r="B217" s="202">
        <v>372</v>
      </c>
      <c r="C217" s="171" t="s">
        <v>144</v>
      </c>
    </row>
    <row r="218" spans="2:3" x14ac:dyDescent="0.25">
      <c r="B218" s="202">
        <v>373</v>
      </c>
      <c r="C218" s="171" t="s">
        <v>145</v>
      </c>
    </row>
    <row r="219" spans="2:3" x14ac:dyDescent="0.25">
      <c r="B219" s="202">
        <v>374</v>
      </c>
      <c r="C219" s="171" t="s">
        <v>146</v>
      </c>
    </row>
    <row r="220" spans="2:3" x14ac:dyDescent="0.25">
      <c r="B220" s="202">
        <v>375</v>
      </c>
      <c r="C220" s="171" t="s">
        <v>147</v>
      </c>
    </row>
    <row r="221" spans="2:3" x14ac:dyDescent="0.25">
      <c r="B221" s="202">
        <v>376</v>
      </c>
      <c r="C221" s="171" t="s">
        <v>148</v>
      </c>
    </row>
    <row r="222" spans="2:3" x14ac:dyDescent="0.25">
      <c r="B222" s="202">
        <v>378</v>
      </c>
      <c r="C222" s="171" t="s">
        <v>149</v>
      </c>
    </row>
    <row r="223" spans="2:3" x14ac:dyDescent="0.25">
      <c r="B223" s="202"/>
      <c r="C223" s="171" t="s">
        <v>150</v>
      </c>
    </row>
    <row r="224" spans="2:3" x14ac:dyDescent="0.25">
      <c r="B224" s="203">
        <v>379</v>
      </c>
      <c r="C224" s="173" t="s">
        <v>151</v>
      </c>
    </row>
    <row r="225" spans="2:3" x14ac:dyDescent="0.25">
      <c r="B225" s="202">
        <v>380</v>
      </c>
      <c r="C225" s="171" t="s">
        <v>152</v>
      </c>
    </row>
    <row r="226" spans="2:3" x14ac:dyDescent="0.25">
      <c r="B226" s="202">
        <v>381</v>
      </c>
      <c r="C226" s="171" t="s">
        <v>153</v>
      </c>
    </row>
    <row r="227" spans="2:3" x14ac:dyDescent="0.25">
      <c r="B227" s="203">
        <v>382</v>
      </c>
      <c r="C227" s="174" t="s">
        <v>154</v>
      </c>
    </row>
    <row r="228" spans="2:3" x14ac:dyDescent="0.25">
      <c r="B228" s="203">
        <v>383</v>
      </c>
      <c r="C228" s="174" t="s">
        <v>155</v>
      </c>
    </row>
    <row r="229" spans="2:3" x14ac:dyDescent="0.25">
      <c r="B229" s="203">
        <v>384</v>
      </c>
      <c r="C229" s="174" t="s">
        <v>156</v>
      </c>
    </row>
    <row r="230" spans="2:3" x14ac:dyDescent="0.25">
      <c r="B230" s="203">
        <v>385</v>
      </c>
      <c r="C230" s="174" t="s">
        <v>157</v>
      </c>
    </row>
    <row r="231" spans="2:3" x14ac:dyDescent="0.25">
      <c r="B231" s="203">
        <v>386</v>
      </c>
      <c r="C231" s="174" t="s">
        <v>158</v>
      </c>
    </row>
    <row r="232" spans="2:3" x14ac:dyDescent="0.25">
      <c r="B232" s="203">
        <v>387</v>
      </c>
      <c r="C232" s="174" t="s">
        <v>159</v>
      </c>
    </row>
    <row r="233" spans="2:3" x14ac:dyDescent="0.25">
      <c r="B233" s="202">
        <v>388</v>
      </c>
      <c r="C233" s="171" t="s">
        <v>160</v>
      </c>
    </row>
    <row r="234" spans="2:3" x14ac:dyDescent="0.25">
      <c r="B234" s="202">
        <v>389</v>
      </c>
      <c r="C234" s="171" t="s">
        <v>161</v>
      </c>
    </row>
    <row r="235" spans="2:3" x14ac:dyDescent="0.25">
      <c r="B235" s="202">
        <v>392</v>
      </c>
      <c r="C235" s="171" t="s">
        <v>162</v>
      </c>
    </row>
    <row r="236" spans="2:3" x14ac:dyDescent="0.25">
      <c r="B236" s="202">
        <v>393</v>
      </c>
      <c r="C236" s="171" t="s">
        <v>163</v>
      </c>
    </row>
    <row r="237" spans="2:3" x14ac:dyDescent="0.25">
      <c r="B237" s="202">
        <v>394</v>
      </c>
      <c r="C237" s="171" t="s">
        <v>164</v>
      </c>
    </row>
    <row r="238" spans="2:3" x14ac:dyDescent="0.25">
      <c r="B238" s="202">
        <v>396</v>
      </c>
      <c r="C238" s="175" t="s">
        <v>165</v>
      </c>
    </row>
    <row r="239" spans="2:3" x14ac:dyDescent="0.25">
      <c r="B239" s="202">
        <v>401</v>
      </c>
      <c r="C239" s="171" t="s">
        <v>166</v>
      </c>
    </row>
    <row r="240" spans="2:3" x14ac:dyDescent="0.25">
      <c r="B240" s="202">
        <v>402</v>
      </c>
      <c r="C240" s="171" t="s">
        <v>167</v>
      </c>
    </row>
    <row r="241" spans="2:3" x14ac:dyDescent="0.25">
      <c r="B241" s="202">
        <v>404</v>
      </c>
      <c r="C241" s="171" t="s">
        <v>168</v>
      </c>
    </row>
    <row r="242" spans="2:3" x14ac:dyDescent="0.25">
      <c r="B242" s="202">
        <v>405</v>
      </c>
      <c r="C242" s="171" t="s">
        <v>169</v>
      </c>
    </row>
    <row r="243" spans="2:3" x14ac:dyDescent="0.25">
      <c r="B243" s="202">
        <v>407</v>
      </c>
      <c r="C243" s="171" t="s">
        <v>170</v>
      </c>
    </row>
    <row r="244" spans="2:3" x14ac:dyDescent="0.25">
      <c r="B244" s="202">
        <v>408</v>
      </c>
      <c r="C244" s="171" t="s">
        <v>171</v>
      </c>
    </row>
    <row r="245" spans="2:3" x14ac:dyDescent="0.25">
      <c r="B245" s="202">
        <v>412</v>
      </c>
      <c r="C245" s="171" t="s">
        <v>172</v>
      </c>
    </row>
    <row r="246" spans="2:3" x14ac:dyDescent="0.25">
      <c r="B246" s="202">
        <v>413</v>
      </c>
      <c r="C246" s="171" t="s">
        <v>173</v>
      </c>
    </row>
    <row r="247" spans="2:3" x14ac:dyDescent="0.25">
      <c r="B247" s="202">
        <v>414</v>
      </c>
      <c r="C247" s="171" t="s">
        <v>174</v>
      </c>
    </row>
    <row r="248" spans="2:3" x14ac:dyDescent="0.25">
      <c r="B248" s="203">
        <v>462</v>
      </c>
      <c r="C248" s="173" t="s">
        <v>175</v>
      </c>
    </row>
    <row r="249" spans="2:3" x14ac:dyDescent="0.25">
      <c r="B249" s="202">
        <v>415</v>
      </c>
      <c r="C249" s="171" t="s">
        <v>176</v>
      </c>
    </row>
    <row r="250" spans="2:3" x14ac:dyDescent="0.25">
      <c r="B250" s="202">
        <v>417</v>
      </c>
      <c r="C250" s="171" t="s">
        <v>177</v>
      </c>
    </row>
    <row r="251" spans="2:3" x14ac:dyDescent="0.25">
      <c r="B251" s="202">
        <v>418</v>
      </c>
      <c r="C251" s="171" t="s">
        <v>178</v>
      </c>
    </row>
    <row r="252" spans="2:3" x14ac:dyDescent="0.25">
      <c r="B252" s="202">
        <v>420</v>
      </c>
      <c r="C252" s="171" t="s">
        <v>179</v>
      </c>
    </row>
    <row r="253" spans="2:3" x14ac:dyDescent="0.25">
      <c r="B253" s="202">
        <v>421</v>
      </c>
      <c r="C253" s="171" t="s">
        <v>180</v>
      </c>
    </row>
    <row r="254" spans="2:3" x14ac:dyDescent="0.25">
      <c r="B254" s="170">
        <v>422</v>
      </c>
      <c r="C254" s="171" t="s">
        <v>181</v>
      </c>
    </row>
    <row r="255" spans="2:3" x14ac:dyDescent="0.25">
      <c r="B255" s="202">
        <v>424</v>
      </c>
      <c r="C255" s="171" t="s">
        <v>182</v>
      </c>
    </row>
    <row r="256" spans="2:3" x14ac:dyDescent="0.25">
      <c r="B256" s="202">
        <v>425</v>
      </c>
      <c r="C256" s="171" t="s">
        <v>183</v>
      </c>
    </row>
    <row r="257" spans="2:3" x14ac:dyDescent="0.25">
      <c r="B257" s="202">
        <v>427</v>
      </c>
      <c r="C257" s="171" t="s">
        <v>184</v>
      </c>
    </row>
    <row r="258" spans="2:3" x14ac:dyDescent="0.25">
      <c r="B258" s="202">
        <v>428</v>
      </c>
      <c r="C258" s="171" t="s">
        <v>185</v>
      </c>
    </row>
    <row r="259" spans="2:3" x14ac:dyDescent="0.25">
      <c r="B259" s="202">
        <v>434</v>
      </c>
      <c r="C259" s="171" t="s">
        <v>186</v>
      </c>
    </row>
    <row r="260" spans="2:3" x14ac:dyDescent="0.25">
      <c r="B260" s="202">
        <v>435</v>
      </c>
      <c r="C260" s="171" t="s">
        <v>187</v>
      </c>
    </row>
    <row r="261" spans="2:3" x14ac:dyDescent="0.25">
      <c r="B261" s="202">
        <v>440</v>
      </c>
      <c r="C261" s="171" t="s">
        <v>188</v>
      </c>
    </row>
    <row r="262" spans="2:3" x14ac:dyDescent="0.25">
      <c r="B262" s="202">
        <v>441</v>
      </c>
      <c r="C262" s="171" t="s">
        <v>189</v>
      </c>
    </row>
    <row r="263" spans="2:3" x14ac:dyDescent="0.25">
      <c r="B263" s="204">
        <v>442</v>
      </c>
      <c r="C263" s="177" t="s">
        <v>190</v>
      </c>
    </row>
    <row r="264" spans="2:3" x14ac:dyDescent="0.25">
      <c r="B264" s="205">
        <v>443</v>
      </c>
      <c r="C264" s="179" t="s">
        <v>191</v>
      </c>
    </row>
    <row r="265" spans="2:3" x14ac:dyDescent="0.25">
      <c r="B265" s="203">
        <v>444</v>
      </c>
      <c r="C265" s="174" t="s">
        <v>192</v>
      </c>
    </row>
    <row r="266" spans="2:3" x14ac:dyDescent="0.25">
      <c r="B266" s="203">
        <v>445</v>
      </c>
      <c r="C266" s="174" t="s">
        <v>193</v>
      </c>
    </row>
    <row r="267" spans="2:3" x14ac:dyDescent="0.25">
      <c r="B267" s="203">
        <v>446</v>
      </c>
      <c r="C267" s="174" t="s">
        <v>194</v>
      </c>
    </row>
    <row r="268" spans="2:3" x14ac:dyDescent="0.25">
      <c r="B268" s="203">
        <v>447</v>
      </c>
      <c r="C268" s="174" t="s">
        <v>195</v>
      </c>
    </row>
    <row r="269" spans="2:3" x14ac:dyDescent="0.25">
      <c r="B269" s="203">
        <v>448</v>
      </c>
      <c r="C269" s="174" t="s">
        <v>196</v>
      </c>
    </row>
    <row r="270" spans="2:3" x14ac:dyDescent="0.25">
      <c r="B270" s="203">
        <v>449</v>
      </c>
      <c r="C270" s="174" t="s">
        <v>197</v>
      </c>
    </row>
    <row r="271" spans="2:3" x14ac:dyDescent="0.25">
      <c r="B271" s="202">
        <v>450</v>
      </c>
      <c r="C271" s="171" t="s">
        <v>198</v>
      </c>
    </row>
    <row r="272" spans="2:3" x14ac:dyDescent="0.25">
      <c r="B272" s="202">
        <v>451</v>
      </c>
      <c r="C272" s="171" t="s">
        <v>199</v>
      </c>
    </row>
    <row r="273" spans="2:3" x14ac:dyDescent="0.25">
      <c r="B273" s="172">
        <v>454</v>
      </c>
      <c r="C273" s="180" t="s">
        <v>200</v>
      </c>
    </row>
    <row r="274" spans="2:3" x14ac:dyDescent="0.25">
      <c r="B274" s="172">
        <v>455</v>
      </c>
      <c r="C274" s="180" t="s">
        <v>201</v>
      </c>
    </row>
    <row r="275" spans="2:3" x14ac:dyDescent="0.25">
      <c r="B275" s="172">
        <v>456</v>
      </c>
      <c r="C275" s="180" t="s">
        <v>202</v>
      </c>
    </row>
    <row r="276" spans="2:3" x14ac:dyDescent="0.25">
      <c r="B276" s="172">
        <v>457</v>
      </c>
      <c r="C276" s="180" t="s">
        <v>203</v>
      </c>
    </row>
    <row r="277" spans="2:3" x14ac:dyDescent="0.25">
      <c r="B277" s="172">
        <v>458</v>
      </c>
      <c r="C277" s="180" t="s">
        <v>204</v>
      </c>
    </row>
    <row r="278" spans="2:3" x14ac:dyDescent="0.25">
      <c r="B278" s="172">
        <v>459</v>
      </c>
      <c r="C278" s="180" t="s">
        <v>205</v>
      </c>
    </row>
    <row r="279" spans="2:3" x14ac:dyDescent="0.25">
      <c r="B279" s="172">
        <v>460</v>
      </c>
      <c r="C279" s="180" t="s">
        <v>206</v>
      </c>
    </row>
    <row r="280" spans="2:3" x14ac:dyDescent="0.25">
      <c r="B280" s="170">
        <v>468</v>
      </c>
      <c r="C280" s="175" t="s">
        <v>207</v>
      </c>
    </row>
    <row r="281" spans="2:3" x14ac:dyDescent="0.25">
      <c r="B281" s="172">
        <v>478</v>
      </c>
      <c r="C281" s="181" t="s">
        <v>208</v>
      </c>
    </row>
    <row r="282" spans="2:3" x14ac:dyDescent="0.25">
      <c r="B282" s="172">
        <v>482</v>
      </c>
      <c r="C282" s="181" t="s">
        <v>209</v>
      </c>
    </row>
    <row r="283" spans="2:3" x14ac:dyDescent="0.25">
      <c r="B283" s="172">
        <v>486</v>
      </c>
      <c r="C283" s="181" t="s">
        <v>210</v>
      </c>
    </row>
    <row r="284" spans="2:3" x14ac:dyDescent="0.25">
      <c r="B284" s="170">
        <v>490</v>
      </c>
      <c r="C284" s="182" t="s">
        <v>211</v>
      </c>
    </row>
    <row r="285" spans="2:3" x14ac:dyDescent="0.25">
      <c r="B285" s="183">
        <v>492</v>
      </c>
      <c r="C285" s="184" t="s">
        <v>212</v>
      </c>
    </row>
    <row r="286" spans="2:3" x14ac:dyDescent="0.25">
      <c r="B286" s="183">
        <v>522</v>
      </c>
      <c r="C286" s="185" t="s">
        <v>213</v>
      </c>
    </row>
    <row r="287" spans="2:3" x14ac:dyDescent="0.25">
      <c r="B287" s="183">
        <v>532</v>
      </c>
      <c r="C287" s="175" t="s">
        <v>214</v>
      </c>
    </row>
    <row r="288" spans="2:3" x14ac:dyDescent="0.25">
      <c r="B288" s="183">
        <v>536</v>
      </c>
      <c r="C288" s="175" t="s">
        <v>215</v>
      </c>
    </row>
    <row r="289" spans="2:3" x14ac:dyDescent="0.25">
      <c r="B289" s="183">
        <v>566</v>
      </c>
      <c r="C289" s="175" t="s">
        <v>216</v>
      </c>
    </row>
    <row r="290" spans="2:3" x14ac:dyDescent="0.25">
      <c r="B290" s="183">
        <v>576</v>
      </c>
      <c r="C290" s="175" t="s">
        <v>217</v>
      </c>
    </row>
    <row r="291" spans="2:3" x14ac:dyDescent="0.25">
      <c r="B291" s="183">
        <v>580</v>
      </c>
      <c r="C291" s="175" t="s">
        <v>218</v>
      </c>
    </row>
    <row r="292" spans="2:3" x14ac:dyDescent="0.25">
      <c r="B292" s="206">
        <v>584</v>
      </c>
      <c r="C292" s="187" t="s">
        <v>219</v>
      </c>
    </row>
    <row r="293" spans="2:3" x14ac:dyDescent="0.25">
      <c r="B293" s="183">
        <v>590</v>
      </c>
      <c r="C293" s="188" t="s">
        <v>220</v>
      </c>
    </row>
    <row r="294" spans="2:3" x14ac:dyDescent="0.25">
      <c r="B294" s="183">
        <v>602</v>
      </c>
      <c r="C294" s="188" t="s">
        <v>221</v>
      </c>
    </row>
    <row r="295" spans="2:3" x14ac:dyDescent="0.25">
      <c r="B295" s="172">
        <v>606</v>
      </c>
      <c r="C295" s="181" t="s">
        <v>222</v>
      </c>
    </row>
    <row r="296" spans="2:3" x14ac:dyDescent="0.25">
      <c r="B296" s="170">
        <v>614</v>
      </c>
      <c r="C296" s="175" t="s">
        <v>223</v>
      </c>
    </row>
    <row r="297" spans="2:3" x14ac:dyDescent="0.25">
      <c r="B297" s="170">
        <v>620</v>
      </c>
      <c r="C297" s="175" t="s">
        <v>224</v>
      </c>
    </row>
    <row r="298" spans="2:3" x14ac:dyDescent="0.25">
      <c r="B298" s="172">
        <v>626</v>
      </c>
      <c r="C298" s="181" t="s">
        <v>225</v>
      </c>
    </row>
    <row r="299" spans="2:3" x14ac:dyDescent="0.25">
      <c r="B299" s="172">
        <v>630</v>
      </c>
      <c r="C299" s="181" t="s">
        <v>226</v>
      </c>
    </row>
    <row r="300" spans="2:3" x14ac:dyDescent="0.25">
      <c r="B300" s="172">
        <v>634</v>
      </c>
      <c r="C300" s="181" t="s">
        <v>227</v>
      </c>
    </row>
    <row r="301" spans="2:3" x14ac:dyDescent="0.25">
      <c r="B301" s="202">
        <v>788</v>
      </c>
      <c r="C301" s="175" t="s">
        <v>228</v>
      </c>
    </row>
    <row r="302" spans="2:3" x14ac:dyDescent="0.25">
      <c r="B302" s="202">
        <v>794</v>
      </c>
      <c r="C302" s="175" t="s">
        <v>229</v>
      </c>
    </row>
    <row r="303" spans="2:3" x14ac:dyDescent="0.25">
      <c r="B303" s="172">
        <v>800</v>
      </c>
      <c r="C303" s="181" t="s">
        <v>230</v>
      </c>
    </row>
    <row r="304" spans="2:3" x14ac:dyDescent="0.25">
      <c r="B304" s="170">
        <v>804</v>
      </c>
      <c r="C304" s="189" t="s">
        <v>231</v>
      </c>
    </row>
    <row r="305" spans="2:3" x14ac:dyDescent="0.25">
      <c r="B305" s="170">
        <v>833</v>
      </c>
      <c r="C305" s="175" t="s">
        <v>232</v>
      </c>
    </row>
    <row r="306" spans="2:3" x14ac:dyDescent="0.25">
      <c r="B306" s="170">
        <v>837</v>
      </c>
      <c r="C306" s="175" t="s">
        <v>233</v>
      </c>
    </row>
    <row r="307" spans="2:3" x14ac:dyDescent="0.25">
      <c r="B307" s="170">
        <v>841</v>
      </c>
      <c r="C307" s="175" t="s">
        <v>234</v>
      </c>
    </row>
    <row r="308" spans="2:3" x14ac:dyDescent="0.25">
      <c r="B308" s="318" t="s">
        <v>235</v>
      </c>
      <c r="C308" s="318"/>
    </row>
    <row r="309" spans="2:3" x14ac:dyDescent="0.25">
      <c r="B309" s="202">
        <v>183</v>
      </c>
      <c r="C309" s="190" t="s">
        <v>236</v>
      </c>
    </row>
    <row r="310" spans="2:3" x14ac:dyDescent="0.25">
      <c r="B310" s="202">
        <v>185</v>
      </c>
      <c r="C310" s="190" t="s">
        <v>237</v>
      </c>
    </row>
    <row r="311" spans="2:3" x14ac:dyDescent="0.25">
      <c r="B311" s="202">
        <v>187</v>
      </c>
      <c r="C311" s="190" t="s">
        <v>238</v>
      </c>
    </row>
    <row r="312" spans="2:3" x14ac:dyDescent="0.25">
      <c r="B312" s="202">
        <v>191</v>
      </c>
      <c r="C312" s="190" t="s">
        <v>239</v>
      </c>
    </row>
    <row r="313" spans="2:3" x14ac:dyDescent="0.25">
      <c r="B313" s="202">
        <v>193</v>
      </c>
      <c r="C313" s="190" t="s">
        <v>240</v>
      </c>
    </row>
    <row r="314" spans="2:3" x14ac:dyDescent="0.25">
      <c r="B314" s="202">
        <v>195</v>
      </c>
      <c r="C314" s="190" t="s">
        <v>241</v>
      </c>
    </row>
    <row r="315" spans="2:3" x14ac:dyDescent="0.25">
      <c r="B315" s="202">
        <v>197</v>
      </c>
      <c r="C315" s="175" t="s">
        <v>242</v>
      </c>
    </row>
    <row r="316" spans="2:3" x14ac:dyDescent="0.25">
      <c r="B316" s="202">
        <v>199</v>
      </c>
      <c r="C316" s="190" t="s">
        <v>243</v>
      </c>
    </row>
    <row r="317" spans="2:3" x14ac:dyDescent="0.25">
      <c r="B317" s="202">
        <v>203</v>
      </c>
      <c r="C317" s="190" t="s">
        <v>244</v>
      </c>
    </row>
    <row r="318" spans="2:3" x14ac:dyDescent="0.25">
      <c r="B318" s="202">
        <v>207</v>
      </c>
      <c r="C318" s="190" t="s">
        <v>245</v>
      </c>
    </row>
    <row r="319" spans="2:3" x14ac:dyDescent="0.25">
      <c r="B319" s="202">
        <v>209</v>
      </c>
      <c r="C319" s="190" t="s">
        <v>246</v>
      </c>
    </row>
    <row r="320" spans="2:3" x14ac:dyDescent="0.25">
      <c r="B320" s="202">
        <v>211</v>
      </c>
      <c r="C320" s="190" t="s">
        <v>247</v>
      </c>
    </row>
    <row r="321" spans="2:3" x14ac:dyDescent="0.25">
      <c r="B321" s="202">
        <v>213</v>
      </c>
      <c r="C321" s="190" t="s">
        <v>248</v>
      </c>
    </row>
    <row r="322" spans="2:3" x14ac:dyDescent="0.25">
      <c r="B322" s="202">
        <v>215</v>
      </c>
      <c r="C322" s="190" t="s">
        <v>249</v>
      </c>
    </row>
    <row r="323" spans="2:3" x14ac:dyDescent="0.25">
      <c r="B323" s="202">
        <v>219</v>
      </c>
      <c r="C323" s="190" t="s">
        <v>250</v>
      </c>
    </row>
    <row r="324" spans="2:3" x14ac:dyDescent="0.25">
      <c r="B324" s="202">
        <v>221</v>
      </c>
      <c r="C324" s="175" t="s">
        <v>251</v>
      </c>
    </row>
    <row r="325" spans="2:3" x14ac:dyDescent="0.25">
      <c r="B325" s="202">
        <v>223</v>
      </c>
      <c r="C325" s="190" t="s">
        <v>252</v>
      </c>
    </row>
    <row r="326" spans="2:3" x14ac:dyDescent="0.25">
      <c r="B326" s="202">
        <v>225</v>
      </c>
      <c r="C326" s="190" t="s">
        <v>253</v>
      </c>
    </row>
    <row r="327" spans="2:3" x14ac:dyDescent="0.25">
      <c r="B327" s="202">
        <v>227</v>
      </c>
      <c r="C327" s="190" t="s">
        <v>254</v>
      </c>
    </row>
    <row r="328" spans="2:3" x14ac:dyDescent="0.25">
      <c r="B328" s="202">
        <v>229</v>
      </c>
      <c r="C328" s="190" t="s">
        <v>255</v>
      </c>
    </row>
    <row r="329" spans="2:3" x14ac:dyDescent="0.25">
      <c r="B329" s="202">
        <v>233</v>
      </c>
      <c r="C329" s="190" t="s">
        <v>256</v>
      </c>
    </row>
    <row r="330" spans="2:3" x14ac:dyDescent="0.25">
      <c r="B330" s="202">
        <v>235</v>
      </c>
      <c r="C330" s="190" t="s">
        <v>257</v>
      </c>
    </row>
    <row r="331" spans="2:3" x14ac:dyDescent="0.25">
      <c r="B331" s="202">
        <v>237</v>
      </c>
      <c r="C331" s="190" t="s">
        <v>258</v>
      </c>
    </row>
    <row r="332" spans="2:3" x14ac:dyDescent="0.25">
      <c r="B332" s="202">
        <v>239</v>
      </c>
      <c r="C332" s="190" t="s">
        <v>259</v>
      </c>
    </row>
    <row r="333" spans="2:3" x14ac:dyDescent="0.25">
      <c r="B333" s="202">
        <v>245</v>
      </c>
      <c r="C333" s="190" t="s">
        <v>260</v>
      </c>
    </row>
    <row r="334" spans="2:3" x14ac:dyDescent="0.25">
      <c r="B334" s="202">
        <v>247</v>
      </c>
      <c r="C334" s="190" t="s">
        <v>261</v>
      </c>
    </row>
    <row r="335" spans="2:3" x14ac:dyDescent="0.25">
      <c r="B335" s="202">
        <v>249</v>
      </c>
      <c r="C335" s="190" t="s">
        <v>262</v>
      </c>
    </row>
    <row r="336" spans="2:3" x14ac:dyDescent="0.25">
      <c r="B336" s="202">
        <v>251</v>
      </c>
      <c r="C336" s="190" t="s">
        <v>263</v>
      </c>
    </row>
    <row r="337" spans="2:3" x14ac:dyDescent="0.25">
      <c r="B337" s="202">
        <v>253</v>
      </c>
      <c r="C337" s="190" t="s">
        <v>264</v>
      </c>
    </row>
    <row r="338" spans="2:3" x14ac:dyDescent="0.25">
      <c r="B338" s="202">
        <v>255</v>
      </c>
      <c r="C338" s="190" t="s">
        <v>265</v>
      </c>
    </row>
    <row r="339" spans="2:3" x14ac:dyDescent="0.25">
      <c r="B339" s="202">
        <v>259</v>
      </c>
      <c r="C339" s="190" t="s">
        <v>266</v>
      </c>
    </row>
    <row r="340" spans="2:3" x14ac:dyDescent="0.25">
      <c r="B340" s="202">
        <v>261</v>
      </c>
      <c r="C340" s="190" t="s">
        <v>267</v>
      </c>
    </row>
    <row r="341" spans="2:3" x14ac:dyDescent="0.25">
      <c r="B341" s="202">
        <v>263</v>
      </c>
      <c r="C341" s="190" t="s">
        <v>268</v>
      </c>
    </row>
    <row r="342" spans="2:3" x14ac:dyDescent="0.25">
      <c r="B342" s="172">
        <v>265</v>
      </c>
      <c r="C342" s="181" t="s">
        <v>269</v>
      </c>
    </row>
    <row r="343" spans="2:3" x14ac:dyDescent="0.25">
      <c r="B343" s="202">
        <v>267</v>
      </c>
      <c r="C343" s="190" t="s">
        <v>270</v>
      </c>
    </row>
    <row r="344" spans="2:3" x14ac:dyDescent="0.25">
      <c r="B344" s="202">
        <v>269</v>
      </c>
      <c r="C344" s="190" t="s">
        <v>271</v>
      </c>
    </row>
    <row r="345" spans="2:3" x14ac:dyDescent="0.25">
      <c r="B345" s="202">
        <v>271</v>
      </c>
      <c r="C345" s="190" t="s">
        <v>272</v>
      </c>
    </row>
    <row r="346" spans="2:3" x14ac:dyDescent="0.25">
      <c r="B346" s="202">
        <v>273</v>
      </c>
      <c r="C346" s="190" t="s">
        <v>273</v>
      </c>
    </row>
    <row r="347" spans="2:3" x14ac:dyDescent="0.25">
      <c r="B347" s="207">
        <v>275</v>
      </c>
      <c r="C347" s="190" t="s">
        <v>274</v>
      </c>
    </row>
    <row r="348" spans="2:3" x14ac:dyDescent="0.25">
      <c r="B348" s="202">
        <v>470</v>
      </c>
      <c r="C348" s="191" t="s">
        <v>275</v>
      </c>
    </row>
    <row r="349" spans="2:3" x14ac:dyDescent="0.25">
      <c r="B349" s="170">
        <v>472</v>
      </c>
      <c r="C349" s="175" t="s">
        <v>276</v>
      </c>
    </row>
    <row r="350" spans="2:3" x14ac:dyDescent="0.25">
      <c r="B350" s="172">
        <v>474</v>
      </c>
      <c r="C350" s="181" t="s">
        <v>277</v>
      </c>
    </row>
    <row r="351" spans="2:3" x14ac:dyDescent="0.25">
      <c r="B351" s="172">
        <v>476</v>
      </c>
      <c r="C351" s="181" t="s">
        <v>278</v>
      </c>
    </row>
    <row r="352" spans="2:3" x14ac:dyDescent="0.25">
      <c r="B352" s="183">
        <v>538</v>
      </c>
      <c r="C352" s="175" t="s">
        <v>279</v>
      </c>
    </row>
    <row r="353" spans="2:3" x14ac:dyDescent="0.25">
      <c r="B353" s="183">
        <v>540</v>
      </c>
      <c r="C353" s="175" t="s">
        <v>280</v>
      </c>
    </row>
    <row r="354" spans="2:3" x14ac:dyDescent="0.25">
      <c r="B354" s="192">
        <v>568</v>
      </c>
      <c r="C354" s="193" t="s">
        <v>281</v>
      </c>
    </row>
    <row r="355" spans="2:3" x14ac:dyDescent="0.25">
      <c r="B355" s="192">
        <v>586</v>
      </c>
      <c r="C355" s="194" t="s">
        <v>282</v>
      </c>
    </row>
    <row r="356" spans="2:3" x14ac:dyDescent="0.25">
      <c r="B356" s="183">
        <v>596</v>
      </c>
      <c r="C356" s="188" t="s">
        <v>283</v>
      </c>
    </row>
    <row r="357" spans="2:3" x14ac:dyDescent="0.25">
      <c r="B357" s="170">
        <v>616</v>
      </c>
      <c r="C357" s="195" t="s">
        <v>284</v>
      </c>
    </row>
    <row r="358" spans="2:3" x14ac:dyDescent="0.25">
      <c r="B358" s="183">
        <v>622</v>
      </c>
      <c r="C358" s="188" t="s">
        <v>285</v>
      </c>
    </row>
    <row r="359" spans="2:3" x14ac:dyDescent="0.25">
      <c r="B359" s="172">
        <v>636</v>
      </c>
      <c r="C359" s="181" t="s">
        <v>286</v>
      </c>
    </row>
    <row r="360" spans="2:3" x14ac:dyDescent="0.25">
      <c r="B360" s="172">
        <v>640</v>
      </c>
      <c r="C360" s="181" t="s">
        <v>287</v>
      </c>
    </row>
    <row r="361" spans="2:3" x14ac:dyDescent="0.25">
      <c r="B361" s="172">
        <v>644</v>
      </c>
      <c r="C361" s="181" t="s">
        <v>288</v>
      </c>
    </row>
    <row r="362" spans="2:3" x14ac:dyDescent="0.25">
      <c r="B362" s="172">
        <v>648</v>
      </c>
      <c r="C362" s="181" t="s">
        <v>289</v>
      </c>
    </row>
    <row r="363" spans="2:3" x14ac:dyDescent="0.25">
      <c r="B363" s="172">
        <v>650</v>
      </c>
      <c r="C363" s="181" t="s">
        <v>290</v>
      </c>
    </row>
    <row r="364" spans="2:3" x14ac:dyDescent="0.25">
      <c r="B364" s="202">
        <v>796</v>
      </c>
      <c r="C364" s="175" t="s">
        <v>291</v>
      </c>
    </row>
    <row r="365" spans="2:3" x14ac:dyDescent="0.25">
      <c r="B365" s="202">
        <v>790</v>
      </c>
      <c r="C365" s="175" t="s">
        <v>292</v>
      </c>
    </row>
    <row r="366" spans="2:3" x14ac:dyDescent="0.25">
      <c r="B366" s="170">
        <v>843</v>
      </c>
      <c r="C366" s="175" t="s">
        <v>293</v>
      </c>
    </row>
    <row r="367" spans="2:3" x14ac:dyDescent="0.25">
      <c r="B367" s="170">
        <v>845</v>
      </c>
      <c r="C367" s="175" t="s">
        <v>294</v>
      </c>
    </row>
    <row r="368" spans="2:3" x14ac:dyDescent="0.25">
      <c r="B368" s="170">
        <v>847</v>
      </c>
      <c r="C368" s="175" t="s">
        <v>295</v>
      </c>
    </row>
    <row r="369" spans="2:3" x14ac:dyDescent="0.25">
      <c r="B369" s="318" t="s">
        <v>296</v>
      </c>
      <c r="C369" s="318"/>
    </row>
    <row r="370" spans="2:3" x14ac:dyDescent="0.25">
      <c r="B370" s="196">
        <v>718</v>
      </c>
      <c r="C370" s="197" t="s">
        <v>297</v>
      </c>
    </row>
    <row r="371" spans="2:3" x14ac:dyDescent="0.25">
      <c r="B371" s="196">
        <v>720</v>
      </c>
      <c r="C371" s="197" t="s">
        <v>298</v>
      </c>
    </row>
    <row r="372" spans="2:3" x14ac:dyDescent="0.25">
      <c r="B372" s="196">
        <v>722</v>
      </c>
      <c r="C372" s="197" t="s">
        <v>299</v>
      </c>
    </row>
    <row r="373" spans="2:3" x14ac:dyDescent="0.25">
      <c r="B373" s="196">
        <v>725</v>
      </c>
      <c r="C373" s="198" t="s">
        <v>300</v>
      </c>
    </row>
    <row r="374" spans="2:3" x14ac:dyDescent="0.25">
      <c r="B374" s="196">
        <v>727</v>
      </c>
      <c r="C374" s="199" t="s">
        <v>301</v>
      </c>
    </row>
    <row r="375" spans="2:3" x14ac:dyDescent="0.25">
      <c r="B375" s="196">
        <v>760</v>
      </c>
      <c r="C375" s="199" t="s">
        <v>302</v>
      </c>
    </row>
    <row r="376" spans="2:3" x14ac:dyDescent="0.25">
      <c r="B376" s="196">
        <v>730</v>
      </c>
      <c r="C376" s="199" t="s">
        <v>303</v>
      </c>
    </row>
    <row r="377" spans="2:3" x14ac:dyDescent="0.25">
      <c r="B377" s="196">
        <v>732</v>
      </c>
      <c r="C377" s="199" t="s">
        <v>304</v>
      </c>
    </row>
    <row r="378" spans="2:3" x14ac:dyDescent="0.25">
      <c r="B378" s="196">
        <v>762</v>
      </c>
      <c r="C378" s="199" t="s">
        <v>305</v>
      </c>
    </row>
    <row r="379" spans="2:3" x14ac:dyDescent="0.25">
      <c r="B379" s="196">
        <v>735</v>
      </c>
      <c r="C379" s="199" t="s">
        <v>306</v>
      </c>
    </row>
    <row r="380" spans="2:3" x14ac:dyDescent="0.25">
      <c r="B380" s="196">
        <v>737</v>
      </c>
      <c r="C380" s="199" t="s">
        <v>307</v>
      </c>
    </row>
    <row r="381" spans="2:3" x14ac:dyDescent="0.25">
      <c r="B381" s="196">
        <v>740</v>
      </c>
      <c r="C381" s="199" t="s">
        <v>308</v>
      </c>
    </row>
    <row r="382" spans="2:3" x14ac:dyDescent="0.25">
      <c r="B382" s="196">
        <v>742</v>
      </c>
      <c r="C382" s="199" t="s">
        <v>309</v>
      </c>
    </row>
    <row r="383" spans="2:3" x14ac:dyDescent="0.25">
      <c r="B383" s="196">
        <v>745</v>
      </c>
      <c r="C383" s="199" t="s">
        <v>310</v>
      </c>
    </row>
    <row r="384" spans="2:3" x14ac:dyDescent="0.25">
      <c r="B384" s="196">
        <v>747</v>
      </c>
      <c r="C384" s="199" t="s">
        <v>311</v>
      </c>
    </row>
    <row r="385" spans="2:3" x14ac:dyDescent="0.25">
      <c r="B385" s="196">
        <v>687</v>
      </c>
      <c r="C385" s="198" t="s">
        <v>312</v>
      </c>
    </row>
    <row r="386" spans="2:3" x14ac:dyDescent="0.25">
      <c r="B386" s="196">
        <v>689</v>
      </c>
      <c r="C386" s="199" t="s">
        <v>313</v>
      </c>
    </row>
    <row r="387" spans="2:3" x14ac:dyDescent="0.25">
      <c r="B387" s="196">
        <v>691</v>
      </c>
      <c r="C387" s="199" t="s">
        <v>314</v>
      </c>
    </row>
    <row r="388" spans="2:3" x14ac:dyDescent="0.25">
      <c r="B388" s="196">
        <v>694</v>
      </c>
      <c r="C388" s="198" t="s">
        <v>315</v>
      </c>
    </row>
    <row r="389" spans="2:3" x14ac:dyDescent="0.25">
      <c r="B389" s="196">
        <v>696</v>
      </c>
      <c r="C389" s="198" t="s">
        <v>316</v>
      </c>
    </row>
    <row r="390" spans="2:3" x14ac:dyDescent="0.25">
      <c r="B390" s="196">
        <v>698</v>
      </c>
      <c r="C390" s="198" t="s">
        <v>317</v>
      </c>
    </row>
    <row r="391" spans="2:3" x14ac:dyDescent="0.25">
      <c r="B391" s="196">
        <v>701</v>
      </c>
      <c r="C391" s="199" t="s">
        <v>318</v>
      </c>
    </row>
    <row r="392" spans="2:3" x14ac:dyDescent="0.25">
      <c r="B392" s="196">
        <v>703</v>
      </c>
      <c r="C392" s="199" t="s">
        <v>319</v>
      </c>
    </row>
    <row r="393" spans="2:3" x14ac:dyDescent="0.25">
      <c r="B393" s="196">
        <v>705</v>
      </c>
      <c r="C393" s="199" t="s">
        <v>320</v>
      </c>
    </row>
    <row r="394" spans="2:3" x14ac:dyDescent="0.25">
      <c r="B394" s="196">
        <v>708</v>
      </c>
      <c r="C394" s="199" t="s">
        <v>321</v>
      </c>
    </row>
    <row r="395" spans="2:3" x14ac:dyDescent="0.25">
      <c r="B395" s="196">
        <v>710</v>
      </c>
      <c r="C395" s="199" t="s">
        <v>322</v>
      </c>
    </row>
    <row r="396" spans="2:3" x14ac:dyDescent="0.25">
      <c r="B396" s="196">
        <v>756</v>
      </c>
      <c r="C396" s="199" t="s">
        <v>323</v>
      </c>
    </row>
    <row r="397" spans="2:3" x14ac:dyDescent="0.25">
      <c r="B397" s="196">
        <v>713</v>
      </c>
      <c r="C397" s="199" t="s">
        <v>324</v>
      </c>
    </row>
    <row r="398" spans="2:3" x14ac:dyDescent="0.25">
      <c r="B398" s="196">
        <v>715</v>
      </c>
      <c r="C398" s="199" t="s">
        <v>325</v>
      </c>
    </row>
    <row r="399" spans="2:3" x14ac:dyDescent="0.25">
      <c r="B399" s="196">
        <v>656</v>
      </c>
      <c r="C399" s="199" t="s">
        <v>326</v>
      </c>
    </row>
    <row r="400" spans="2:3" x14ac:dyDescent="0.25">
      <c r="B400" s="196">
        <v>658</v>
      </c>
      <c r="C400" s="199" t="s">
        <v>327</v>
      </c>
    </row>
    <row r="401" spans="2:3" x14ac:dyDescent="0.25">
      <c r="B401" s="196">
        <v>660</v>
      </c>
      <c r="C401" s="199" t="s">
        <v>328</v>
      </c>
    </row>
    <row r="402" spans="2:3" x14ac:dyDescent="0.25">
      <c r="B402" s="196">
        <v>663</v>
      </c>
      <c r="C402" s="199" t="s">
        <v>329</v>
      </c>
    </row>
    <row r="403" spans="2:3" x14ac:dyDescent="0.25">
      <c r="B403" s="196">
        <v>665</v>
      </c>
      <c r="C403" s="199" t="s">
        <v>330</v>
      </c>
    </row>
    <row r="404" spans="2:3" x14ac:dyDescent="0.25">
      <c r="B404" s="196">
        <v>667</v>
      </c>
      <c r="C404" s="199" t="s">
        <v>331</v>
      </c>
    </row>
    <row r="405" spans="2:3" x14ac:dyDescent="0.25">
      <c r="B405" s="196">
        <v>670</v>
      </c>
      <c r="C405" s="199" t="s">
        <v>332</v>
      </c>
    </row>
    <row r="406" spans="2:3" x14ac:dyDescent="0.25">
      <c r="B406" s="196">
        <v>672</v>
      </c>
      <c r="C406" s="199" t="s">
        <v>333</v>
      </c>
    </row>
    <row r="407" spans="2:3" x14ac:dyDescent="0.25">
      <c r="B407" s="196">
        <v>674</v>
      </c>
      <c r="C407" s="199" t="s">
        <v>334</v>
      </c>
    </row>
    <row r="408" spans="2:3" x14ac:dyDescent="0.25">
      <c r="B408" s="196">
        <v>677</v>
      </c>
      <c r="C408" s="199" t="s">
        <v>335</v>
      </c>
    </row>
    <row r="409" spans="2:3" x14ac:dyDescent="0.25">
      <c r="B409" s="196">
        <v>679</v>
      </c>
      <c r="C409" s="199" t="s">
        <v>336</v>
      </c>
    </row>
    <row r="410" spans="2:3" x14ac:dyDescent="0.25">
      <c r="B410" s="196">
        <v>758</v>
      </c>
      <c r="C410" s="199" t="s">
        <v>337</v>
      </c>
    </row>
    <row r="411" spans="2:3" x14ac:dyDescent="0.25">
      <c r="B411" s="196">
        <v>682</v>
      </c>
      <c r="C411" s="199" t="s">
        <v>338</v>
      </c>
    </row>
    <row r="412" spans="2:3" x14ac:dyDescent="0.25">
      <c r="B412" s="196">
        <v>684</v>
      </c>
      <c r="C412" s="199" t="s">
        <v>339</v>
      </c>
    </row>
    <row r="413" spans="2:3" x14ac:dyDescent="0.25">
      <c r="B413" s="196">
        <v>750</v>
      </c>
      <c r="C413" s="199" t="s">
        <v>340</v>
      </c>
    </row>
    <row r="414" spans="2:3" x14ac:dyDescent="0.25">
      <c r="B414" s="196">
        <v>752</v>
      </c>
      <c r="C414" s="199" t="s">
        <v>341</v>
      </c>
    </row>
    <row r="415" spans="2:3" x14ac:dyDescent="0.25">
      <c r="B415" s="196">
        <v>754</v>
      </c>
      <c r="C415" s="199" t="s">
        <v>342</v>
      </c>
    </row>
    <row r="416" spans="2:3" x14ac:dyDescent="0.25">
      <c r="B416" s="196">
        <v>764</v>
      </c>
      <c r="C416" s="200" t="s">
        <v>343</v>
      </c>
    </row>
    <row r="417" spans="2:3" x14ac:dyDescent="0.25">
      <c r="B417" s="196">
        <v>766</v>
      </c>
      <c r="C417" s="200" t="s">
        <v>344</v>
      </c>
    </row>
    <row r="418" spans="2:3" x14ac:dyDescent="0.25">
      <c r="B418" s="196">
        <v>768</v>
      </c>
      <c r="C418" s="200" t="s">
        <v>345</v>
      </c>
    </row>
    <row r="419" spans="2:3" x14ac:dyDescent="0.25">
      <c r="B419" s="196">
        <v>770</v>
      </c>
      <c r="C419" s="200" t="s">
        <v>346</v>
      </c>
    </row>
    <row r="420" spans="2:3" x14ac:dyDescent="0.25">
      <c r="B420" s="196">
        <v>772</v>
      </c>
      <c r="C420" s="200" t="s">
        <v>347</v>
      </c>
    </row>
    <row r="421" spans="2:3" x14ac:dyDescent="0.25">
      <c r="B421" s="196">
        <v>774</v>
      </c>
      <c r="C421" s="200" t="s">
        <v>348</v>
      </c>
    </row>
    <row r="422" spans="2:3" x14ac:dyDescent="0.25">
      <c r="B422" s="209"/>
      <c r="C422" s="209"/>
    </row>
    <row r="423" spans="2:3" x14ac:dyDescent="0.25">
      <c r="B423" s="209"/>
      <c r="C423" s="209"/>
    </row>
    <row r="424" spans="2:3" x14ac:dyDescent="0.25">
      <c r="B424" s="188">
        <v>901</v>
      </c>
      <c r="C424" s="175" t="s">
        <v>350</v>
      </c>
    </row>
    <row r="425" spans="2:3" x14ac:dyDescent="0.25">
      <c r="B425" s="188">
        <v>902</v>
      </c>
      <c r="C425" s="175" t="s">
        <v>351</v>
      </c>
    </row>
    <row r="426" spans="2:3" x14ac:dyDescent="0.25">
      <c r="B426" s="188">
        <v>903</v>
      </c>
      <c r="C426" s="175" t="s">
        <v>352</v>
      </c>
    </row>
    <row r="427" spans="2:3" x14ac:dyDescent="0.25">
      <c r="B427" s="188">
        <v>904</v>
      </c>
      <c r="C427" s="175" t="s">
        <v>353</v>
      </c>
    </row>
    <row r="428" spans="2:3" x14ac:dyDescent="0.25">
      <c r="B428" s="188">
        <v>905</v>
      </c>
      <c r="C428" s="175" t="s">
        <v>354</v>
      </c>
    </row>
    <row r="429" spans="2:3" x14ac:dyDescent="0.25">
      <c r="B429" s="188">
        <v>906</v>
      </c>
      <c r="C429" s="175" t="s">
        <v>355</v>
      </c>
    </row>
    <row r="430" spans="2:3" x14ac:dyDescent="0.25">
      <c r="B430" s="188">
        <v>907</v>
      </c>
      <c r="C430" s="175" t="s">
        <v>356</v>
      </c>
    </row>
    <row r="431" spans="2:3" x14ac:dyDescent="0.25">
      <c r="B431" s="188">
        <v>908</v>
      </c>
      <c r="C431" s="175" t="s">
        <v>357</v>
      </c>
    </row>
    <row r="432" spans="2:3" x14ac:dyDescent="0.25">
      <c r="B432" s="188">
        <v>909</v>
      </c>
      <c r="C432" s="175" t="s">
        <v>358</v>
      </c>
    </row>
    <row r="433" spans="2:3" x14ac:dyDescent="0.25">
      <c r="B433" s="188">
        <v>910</v>
      </c>
      <c r="C433" s="175" t="s">
        <v>359</v>
      </c>
    </row>
    <row r="434" spans="2:3" x14ac:dyDescent="0.25">
      <c r="B434" s="188">
        <v>911</v>
      </c>
      <c r="C434" s="175" t="s">
        <v>360</v>
      </c>
    </row>
    <row r="435" spans="2:3" x14ac:dyDescent="0.25">
      <c r="B435" s="188">
        <v>912</v>
      </c>
      <c r="C435" s="175" t="s">
        <v>361</v>
      </c>
    </row>
    <row r="436" spans="2:3" x14ac:dyDescent="0.25">
      <c r="B436" s="188">
        <v>913</v>
      </c>
      <c r="C436" s="175" t="s">
        <v>362</v>
      </c>
    </row>
    <row r="437" spans="2:3" x14ac:dyDescent="0.25">
      <c r="B437" s="188">
        <v>914</v>
      </c>
      <c r="C437" s="175" t="s">
        <v>363</v>
      </c>
    </row>
    <row r="438" spans="2:3" x14ac:dyDescent="0.25">
      <c r="B438" s="188">
        <v>915</v>
      </c>
      <c r="C438" s="175" t="s">
        <v>364</v>
      </c>
    </row>
    <row r="439" spans="2:3" x14ac:dyDescent="0.25">
      <c r="B439" s="188">
        <v>916</v>
      </c>
      <c r="C439" s="175" t="s">
        <v>365</v>
      </c>
    </row>
    <row r="440" spans="2:3" x14ac:dyDescent="0.25">
      <c r="B440" s="188">
        <v>917</v>
      </c>
      <c r="C440" s="175" t="s">
        <v>366</v>
      </c>
    </row>
    <row r="441" spans="2:3" x14ac:dyDescent="0.25">
      <c r="B441" s="188">
        <v>918</v>
      </c>
      <c r="C441" s="175" t="s">
        <v>367</v>
      </c>
    </row>
    <row r="442" spans="2:3" x14ac:dyDescent="0.25">
      <c r="B442" s="188">
        <v>919</v>
      </c>
      <c r="C442" s="175" t="s">
        <v>368</v>
      </c>
    </row>
    <row r="443" spans="2:3" x14ac:dyDescent="0.25">
      <c r="B443" s="188">
        <v>920</v>
      </c>
      <c r="C443" s="175" t="s">
        <v>369</v>
      </c>
    </row>
    <row r="444" spans="2:3" x14ac:dyDescent="0.25">
      <c r="B444" s="188">
        <v>921</v>
      </c>
      <c r="C444" s="175" t="s">
        <v>370</v>
      </c>
    </row>
    <row r="445" spans="2:3" x14ac:dyDescent="0.25">
      <c r="B445" s="188">
        <v>922</v>
      </c>
      <c r="C445" s="175" t="s">
        <v>371</v>
      </c>
    </row>
    <row r="446" spans="2:3" x14ac:dyDescent="0.25">
      <c r="B446" s="188">
        <v>923</v>
      </c>
      <c r="C446" s="175" t="s">
        <v>372</v>
      </c>
    </row>
    <row r="447" spans="2:3" x14ac:dyDescent="0.25">
      <c r="B447" s="188">
        <v>924</v>
      </c>
      <c r="C447" s="175" t="s">
        <v>373</v>
      </c>
    </row>
    <row r="448" spans="2:3" x14ac:dyDescent="0.25">
      <c r="B448" s="188">
        <v>925</v>
      </c>
      <c r="C448" s="175" t="s">
        <v>374</v>
      </c>
    </row>
    <row r="449" spans="2:3" x14ac:dyDescent="0.25">
      <c r="B449" s="188">
        <v>926</v>
      </c>
      <c r="C449" s="175" t="s">
        <v>375</v>
      </c>
    </row>
    <row r="450" spans="2:3" x14ac:dyDescent="0.25">
      <c r="B450" s="188">
        <v>927</v>
      </c>
      <c r="C450" s="175" t="s">
        <v>376</v>
      </c>
    </row>
    <row r="451" spans="2:3" x14ac:dyDescent="0.25">
      <c r="B451" s="188">
        <v>928</v>
      </c>
      <c r="C451" s="175" t="s">
        <v>377</v>
      </c>
    </row>
    <row r="452" spans="2:3" x14ac:dyDescent="0.25">
      <c r="B452" s="188">
        <v>929</v>
      </c>
      <c r="C452" s="175" t="s">
        <v>378</v>
      </c>
    </row>
    <row r="453" spans="2:3" x14ac:dyDescent="0.25">
      <c r="B453" s="188">
        <v>930</v>
      </c>
      <c r="C453" s="175" t="s">
        <v>379</v>
      </c>
    </row>
    <row r="454" spans="2:3" x14ac:dyDescent="0.25">
      <c r="B454" s="188">
        <v>931</v>
      </c>
      <c r="C454" s="175" t="s">
        <v>380</v>
      </c>
    </row>
    <row r="455" spans="2:3" x14ac:dyDescent="0.25">
      <c r="B455" s="188">
        <v>932</v>
      </c>
      <c r="C455" s="175" t="s">
        <v>381</v>
      </c>
    </row>
    <row r="456" spans="2:3" x14ac:dyDescent="0.25">
      <c r="B456" s="188">
        <v>933</v>
      </c>
      <c r="C456" s="175" t="s">
        <v>382</v>
      </c>
    </row>
    <row r="457" spans="2:3" x14ac:dyDescent="0.25">
      <c r="B457" s="188">
        <v>934</v>
      </c>
      <c r="C457" s="175" t="s">
        <v>383</v>
      </c>
    </row>
    <row r="458" spans="2:3" x14ac:dyDescent="0.25">
      <c r="B458" s="188">
        <v>935</v>
      </c>
      <c r="C458" s="175" t="s">
        <v>384</v>
      </c>
    </row>
    <row r="459" spans="2:3" x14ac:dyDescent="0.25">
      <c r="B459" s="167"/>
      <c r="C459" s="167"/>
    </row>
    <row r="460" spans="2:3" x14ac:dyDescent="0.25">
      <c r="B460" s="167"/>
      <c r="C460" s="167" t="s">
        <v>387</v>
      </c>
    </row>
    <row r="461" spans="2:3" x14ac:dyDescent="0.25">
      <c r="B461" t="s">
        <v>385</v>
      </c>
      <c r="C461" s="208" t="s">
        <v>386</v>
      </c>
    </row>
  </sheetData>
  <mergeCells count="6">
    <mergeCell ref="B369:C369"/>
    <mergeCell ref="B3:C3"/>
    <mergeCell ref="B97:C97"/>
    <mergeCell ref="B158:C158"/>
    <mergeCell ref="B214:C214"/>
    <mergeCell ref="B308:C30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E39"/>
  <sheetViews>
    <sheetView zoomScale="80" zoomScaleNormal="80" workbookViewId="0">
      <selection activeCell="C27" sqref="C27"/>
    </sheetView>
  </sheetViews>
  <sheetFormatPr baseColWidth="10" defaultRowHeight="15" x14ac:dyDescent="0.25"/>
  <cols>
    <col min="1" max="1" width="3.7109375" customWidth="1"/>
    <col min="2" max="2" width="19.140625" bestFit="1" customWidth="1"/>
    <col min="3" max="3" width="30" customWidth="1"/>
    <col min="4" max="4" width="11.28515625" customWidth="1"/>
    <col min="5" max="5" width="3.85546875" customWidth="1"/>
    <col min="10" max="10" width="11.42578125" customWidth="1"/>
  </cols>
  <sheetData>
    <row r="1" spans="2:5" ht="15.75" thickBot="1" x14ac:dyDescent="0.3"/>
    <row r="2" spans="2:5" ht="15.75" thickBot="1" x14ac:dyDescent="0.3">
      <c r="B2" s="20" t="s">
        <v>97</v>
      </c>
      <c r="C2" s="20"/>
      <c r="D2" s="29"/>
      <c r="E2" s="25"/>
    </row>
    <row r="3" spans="2:5" x14ac:dyDescent="0.25">
      <c r="B3" s="77" t="s">
        <v>71</v>
      </c>
      <c r="C3" s="77" t="s">
        <v>72</v>
      </c>
      <c r="D3" s="121">
        <f>'S&amp;P TSX'!M33</f>
        <v>-0.12299727886823561</v>
      </c>
    </row>
    <row r="4" spans="2:5" x14ac:dyDescent="0.25">
      <c r="B4" s="77"/>
      <c r="C4" s="77" t="s">
        <v>73</v>
      </c>
      <c r="D4" s="112">
        <f>'S&amp;P 500'!M33</f>
        <v>5.7084531037743594E-2</v>
      </c>
    </row>
    <row r="5" spans="2:5" x14ac:dyDescent="0.25">
      <c r="B5" s="77"/>
      <c r="C5" s="77" t="s">
        <v>74</v>
      </c>
      <c r="D5" s="112">
        <f>DowJones!M33</f>
        <v>6.7491225461996526E-2</v>
      </c>
    </row>
    <row r="6" spans="2:5" x14ac:dyDescent="0.25">
      <c r="B6" s="77"/>
      <c r="C6" s="77" t="s">
        <v>75</v>
      </c>
      <c r="D6" s="112">
        <f>NASDAQ!M33</f>
        <v>0.1082484944078005</v>
      </c>
    </row>
    <row r="7" spans="2:5" x14ac:dyDescent="0.25">
      <c r="B7" s="79"/>
      <c r="C7" s="79"/>
      <c r="D7" s="79"/>
    </row>
    <row r="8" spans="2:5" x14ac:dyDescent="0.25">
      <c r="B8" s="77" t="s">
        <v>76</v>
      </c>
      <c r="C8" s="78" t="s">
        <v>77</v>
      </c>
      <c r="D8" s="112">
        <f>'FTSE 100'!M33</f>
        <v>-4.0167057688147829E-2</v>
      </c>
    </row>
    <row r="9" spans="2:5" x14ac:dyDescent="0.25">
      <c r="B9" s="77"/>
      <c r="C9" s="78" t="s">
        <v>78</v>
      </c>
      <c r="D9" s="112">
        <f>'CAC 40'!M33</f>
        <v>-0.1556072369264766</v>
      </c>
    </row>
    <row r="10" spans="2:5" x14ac:dyDescent="0.25">
      <c r="B10" s="77"/>
      <c r="C10" s="78" t="s">
        <v>79</v>
      </c>
      <c r="D10" s="112">
        <f>DAX!M33</f>
        <v>-3.2449326653490894E-2</v>
      </c>
    </row>
    <row r="11" spans="2:5" x14ac:dyDescent="0.25">
      <c r="B11" s="79"/>
      <c r="C11" s="79"/>
      <c r="D11" s="79"/>
    </row>
    <row r="12" spans="2:5" x14ac:dyDescent="0.25">
      <c r="B12" s="77" t="s">
        <v>98</v>
      </c>
      <c r="C12" s="78" t="s">
        <v>80</v>
      </c>
      <c r="D12" s="112">
        <f>'NIKKEI 225'!M33</f>
        <v>3.8643894610743912E-2</v>
      </c>
    </row>
    <row r="13" spans="2:5" x14ac:dyDescent="0.25">
      <c r="B13" s="77"/>
      <c r="C13" s="78" t="s">
        <v>81</v>
      </c>
      <c r="D13" s="112">
        <f>'Hang Seng'!M33</f>
        <v>-0.13638911179359628</v>
      </c>
    </row>
    <row r="14" spans="2:5" x14ac:dyDescent="0.25">
      <c r="B14" s="77"/>
      <c r="C14" s="78" t="s">
        <v>95</v>
      </c>
      <c r="D14" s="112">
        <f>'ASX 200'!M33</f>
        <v>-0.10831379324530016</v>
      </c>
    </row>
    <row r="15" spans="2:5" x14ac:dyDescent="0.25">
      <c r="B15" s="79"/>
      <c r="C15" s="79"/>
      <c r="D15" s="79"/>
    </row>
    <row r="16" spans="2:5" x14ac:dyDescent="0.25">
      <c r="B16" s="77" t="s">
        <v>82</v>
      </c>
      <c r="C16" s="77" t="s">
        <v>99</v>
      </c>
      <c r="D16" s="112">
        <f>'Emerging Market Index'!M33</f>
        <v>-0.11443298969072159</v>
      </c>
    </row>
    <row r="17" spans="2:4" x14ac:dyDescent="0.25">
      <c r="B17" s="77"/>
      <c r="C17" s="77" t="s">
        <v>113</v>
      </c>
      <c r="D17" s="112">
        <f>'N.A. Natural Resources'!M33</f>
        <v>-0.14969801553062981</v>
      </c>
    </row>
    <row r="18" spans="2:4" x14ac:dyDescent="0.25">
      <c r="B18" s="77"/>
      <c r="C18" s="78" t="s">
        <v>124</v>
      </c>
      <c r="D18" s="112">
        <f>'Global Natural Resources'!M33</f>
        <v>-0.15660528422738193</v>
      </c>
    </row>
    <row r="19" spans="2:4" x14ac:dyDescent="0.25">
      <c r="B19" s="77"/>
      <c r="C19" s="78" t="s">
        <v>123</v>
      </c>
      <c r="D19" s="112">
        <f>'TSX - Energy'!M33</f>
        <v>-0.26217176095528399</v>
      </c>
    </row>
    <row r="20" spans="2:4" x14ac:dyDescent="0.25">
      <c r="B20" s="77"/>
      <c r="C20" s="78" t="s">
        <v>100</v>
      </c>
      <c r="D20" s="112">
        <f>'Technology Sector'!M33</f>
        <v>0.15608078970815492</v>
      </c>
    </row>
    <row r="21" spans="2:4" x14ac:dyDescent="0.25">
      <c r="B21" s="77"/>
      <c r="C21" s="78" t="s">
        <v>120</v>
      </c>
      <c r="D21" s="112">
        <f>'TSX - Real Estate'!M33</f>
        <v>7.7094896439691252E-2</v>
      </c>
    </row>
    <row r="22" spans="2:4" x14ac:dyDescent="0.25">
      <c r="B22" s="77"/>
      <c r="C22" s="78" t="s">
        <v>114</v>
      </c>
      <c r="D22" s="112">
        <f>'Precious Metals'!M33</f>
        <v>-0.17283551314964929</v>
      </c>
    </row>
    <row r="23" spans="2:4" x14ac:dyDescent="0.25">
      <c r="B23" s="77"/>
      <c r="C23" s="78" t="s">
        <v>110</v>
      </c>
      <c r="D23" s="112">
        <f>'Financial Preferred'!M33</f>
        <v>5.6682577565632414E-2</v>
      </c>
    </row>
    <row r="24" spans="2:4" x14ac:dyDescent="0.25">
      <c r="B24" s="77"/>
      <c r="C24" s="78" t="s">
        <v>111</v>
      </c>
      <c r="D24" s="112">
        <f>'Canadian Preferred'!M33</f>
        <v>-2.4725274725274807E-2</v>
      </c>
    </row>
    <row r="25" spans="2:4" x14ac:dyDescent="0.25">
      <c r="B25" s="77"/>
      <c r="C25" s="78" t="s">
        <v>112</v>
      </c>
      <c r="D25" s="112">
        <f>'S&amp;P US Preferred'!M33</f>
        <v>4.4276457883369348E-2</v>
      </c>
    </row>
    <row r="26" spans="2:4" x14ac:dyDescent="0.25">
      <c r="B26" s="77"/>
      <c r="C26" s="78"/>
      <c r="D26" s="112"/>
    </row>
    <row r="27" spans="2:4" x14ac:dyDescent="0.25">
      <c r="B27" s="77"/>
      <c r="C27" s="78" t="s">
        <v>388</v>
      </c>
      <c r="D27" s="112">
        <v>0</v>
      </c>
    </row>
    <row r="28" spans="2:4" x14ac:dyDescent="0.25">
      <c r="B28" s="77"/>
      <c r="C28" s="78">
        <v>0</v>
      </c>
      <c r="D28" s="112">
        <v>0</v>
      </c>
    </row>
    <row r="29" spans="2:4" ht="15.75" thickBot="1" x14ac:dyDescent="0.3">
      <c r="B29" s="77"/>
      <c r="C29" s="78" t="s">
        <v>115</v>
      </c>
      <c r="D29" s="128">
        <v>0</v>
      </c>
    </row>
    <row r="30" spans="2:4" ht="15.75" thickBot="1" x14ac:dyDescent="0.3">
      <c r="B30" s="20" t="s">
        <v>101</v>
      </c>
      <c r="C30" s="20"/>
      <c r="D30" s="29"/>
    </row>
    <row r="31" spans="2:4" x14ac:dyDescent="0.25">
      <c r="B31" s="78"/>
      <c r="C31" s="78" t="s">
        <v>122</v>
      </c>
      <c r="D31" s="75">
        <f>'Canadian Corporate Bonds'!M33</f>
        <v>8.9026915113871577E-2</v>
      </c>
    </row>
    <row r="32" spans="2:4" x14ac:dyDescent="0.25">
      <c r="B32" s="77"/>
      <c r="C32" s="78" t="s">
        <v>121</v>
      </c>
      <c r="D32" s="74">
        <f>'US Corporate Bonds'!M33</f>
        <v>5.5303305484925437E-2</v>
      </c>
    </row>
    <row r="33" spans="2:4" x14ac:dyDescent="0.25">
      <c r="B33" s="77"/>
      <c r="C33" s="78" t="s">
        <v>88</v>
      </c>
      <c r="D33" s="73">
        <f>'Mortgage Backed Bonds'!M33</f>
        <v>6.3080495356037117E-2</v>
      </c>
    </row>
    <row r="34" spans="2:4" x14ac:dyDescent="0.25">
      <c r="B34" s="77"/>
      <c r="C34" s="78" t="s">
        <v>102</v>
      </c>
      <c r="D34" s="73">
        <f>'Provincial Bonds'!M33</f>
        <v>4.2523033309709531E-2</v>
      </c>
    </row>
    <row r="35" spans="2:4" x14ac:dyDescent="0.25">
      <c r="B35" s="77"/>
      <c r="C35" s="77" t="s">
        <v>84</v>
      </c>
      <c r="D35" s="74">
        <f>'Bons du Trésor 90 jours'!K17</f>
        <v>8.9673076923076894E-3</v>
      </c>
    </row>
    <row r="36" spans="2:4" ht="15.75" thickBot="1" x14ac:dyDescent="0.3">
      <c r="B36" s="77"/>
      <c r="C36" s="77"/>
      <c r="D36" s="74"/>
    </row>
    <row r="37" spans="2:4" ht="15.75" thickBot="1" x14ac:dyDescent="0.3">
      <c r="B37" s="20" t="s">
        <v>83</v>
      </c>
      <c r="C37" s="20"/>
      <c r="D37" s="29"/>
    </row>
    <row r="38" spans="2:4" x14ac:dyDescent="0.25">
      <c r="B38" s="77"/>
      <c r="C38" s="77" t="s">
        <v>85</v>
      </c>
      <c r="D38" s="75">
        <f>'CPG 1 an'!K17</f>
        <v>1.5636363636363639E-2</v>
      </c>
    </row>
    <row r="39" spans="2:4" ht="15.75" thickBot="1" x14ac:dyDescent="0.3">
      <c r="B39" s="27"/>
      <c r="C39" s="27" t="s">
        <v>70</v>
      </c>
      <c r="D39" s="76">
        <f>'CPG 5 ans'!I17</f>
        <v>2.7136363636363639E-2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L34" sqref="L34"/>
    </sheetView>
  </sheetViews>
  <sheetFormatPr baseColWidth="10" defaultRowHeight="15" x14ac:dyDescent="0.25"/>
  <cols>
    <col min="2" max="5" width="11.5703125" bestFit="1" customWidth="1"/>
    <col min="6" max="6" width="18.140625" bestFit="1" customWidth="1"/>
    <col min="7" max="7" width="11.5703125" bestFit="1" customWidth="1"/>
    <col min="9" max="9" width="2.7109375" style="11" customWidth="1"/>
    <col min="13" max="13" width="13.140625" bestFit="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13082.62</v>
      </c>
      <c r="C2" s="32">
        <v>13298.96</v>
      </c>
      <c r="D2" s="32">
        <v>12993.84</v>
      </c>
      <c r="E2" s="32">
        <v>13212.04</v>
      </c>
      <c r="F2" s="33">
        <v>3698456000</v>
      </c>
      <c r="G2" s="32">
        <v>13212.04</v>
      </c>
    </row>
    <row r="3" spans="1:7" x14ac:dyDescent="0.25">
      <c r="A3" s="34">
        <v>40987</v>
      </c>
      <c r="B3" s="32">
        <v>13232.02</v>
      </c>
      <c r="C3" s="32">
        <v>13298.96</v>
      </c>
      <c r="D3" s="32">
        <v>12973.79</v>
      </c>
      <c r="E3" s="32">
        <v>13080.73</v>
      </c>
      <c r="F3" s="33">
        <v>3682996000</v>
      </c>
      <c r="G3" s="32">
        <v>13080.73</v>
      </c>
    </row>
    <row r="4" spans="1:7" x14ac:dyDescent="0.25">
      <c r="A4" s="34">
        <v>40980</v>
      </c>
      <c r="B4" s="32">
        <v>12920.58</v>
      </c>
      <c r="C4" s="32">
        <v>13331.77</v>
      </c>
      <c r="D4" s="32">
        <v>12876.23</v>
      </c>
      <c r="E4" s="32">
        <v>13232.62</v>
      </c>
      <c r="F4" s="33">
        <v>4281244000</v>
      </c>
      <c r="G4" s="32">
        <v>13232.62</v>
      </c>
    </row>
    <row r="5" spans="1:7" x14ac:dyDescent="0.25">
      <c r="A5" s="34">
        <v>40973</v>
      </c>
      <c r="B5" s="32">
        <v>12977.34</v>
      </c>
      <c r="C5" s="32">
        <v>13030.17</v>
      </c>
      <c r="D5" s="32">
        <v>12701.33</v>
      </c>
      <c r="E5" s="32">
        <v>12922.02</v>
      </c>
      <c r="F5" s="33">
        <v>3676690000</v>
      </c>
      <c r="G5" s="32">
        <v>12922.02</v>
      </c>
    </row>
    <row r="6" spans="1:7" x14ac:dyDescent="0.25">
      <c r="A6" s="34">
        <v>40966</v>
      </c>
      <c r="B6" s="32">
        <v>12981.2</v>
      </c>
      <c r="C6" s="32">
        <v>13087.16</v>
      </c>
      <c r="D6" s="32">
        <v>12859.28</v>
      </c>
      <c r="E6" s="32">
        <v>12977.57</v>
      </c>
      <c r="F6" s="33">
        <v>3782622000</v>
      </c>
      <c r="G6" s="32">
        <v>12977.57</v>
      </c>
    </row>
    <row r="7" spans="1:7" x14ac:dyDescent="0.25">
      <c r="A7" s="34">
        <v>40960</v>
      </c>
      <c r="B7" s="32">
        <v>12949.34</v>
      </c>
      <c r="C7" s="32">
        <v>13055.15</v>
      </c>
      <c r="D7" s="32">
        <v>12856.25</v>
      </c>
      <c r="E7" s="32">
        <v>12982.95</v>
      </c>
      <c r="F7" s="33">
        <v>3680180000</v>
      </c>
      <c r="G7" s="32">
        <v>12982.95</v>
      </c>
    </row>
    <row r="8" spans="1:7" x14ac:dyDescent="0.25">
      <c r="A8" s="34">
        <v>40952</v>
      </c>
      <c r="B8" s="32">
        <v>12799.11</v>
      </c>
      <c r="C8" s="32">
        <v>13006.41</v>
      </c>
      <c r="D8" s="32">
        <v>12740.38</v>
      </c>
      <c r="E8" s="32">
        <v>12949.87</v>
      </c>
      <c r="F8" s="33">
        <v>3882884000</v>
      </c>
      <c r="G8" s="32">
        <v>12949.87</v>
      </c>
    </row>
    <row r="9" spans="1:7" x14ac:dyDescent="0.25">
      <c r="A9" s="34">
        <v>40945</v>
      </c>
      <c r="B9" s="32">
        <v>12860.79</v>
      </c>
      <c r="C9" s="32">
        <v>12978.18</v>
      </c>
      <c r="D9" s="32">
        <v>12712.26</v>
      </c>
      <c r="E9" s="32">
        <v>12801.23</v>
      </c>
      <c r="F9" s="33">
        <v>3861272000</v>
      </c>
      <c r="G9" s="32">
        <v>12801.23</v>
      </c>
    </row>
    <row r="10" spans="1:7" x14ac:dyDescent="0.25">
      <c r="A10" s="34">
        <v>40938</v>
      </c>
      <c r="B10" s="32">
        <v>12659.32</v>
      </c>
      <c r="C10" s="32">
        <v>12917.14</v>
      </c>
      <c r="D10" s="32">
        <v>12492.18</v>
      </c>
      <c r="E10" s="32">
        <v>12862.23</v>
      </c>
      <c r="F10" s="33">
        <v>4225678000</v>
      </c>
      <c r="G10" s="32">
        <v>12862.23</v>
      </c>
    </row>
    <row r="11" spans="1:7" x14ac:dyDescent="0.25">
      <c r="A11" s="34">
        <v>40931</v>
      </c>
      <c r="B11" s="32">
        <v>12720.17</v>
      </c>
      <c r="C11" s="32">
        <v>12884.63</v>
      </c>
      <c r="D11" s="32">
        <v>12537.25</v>
      </c>
      <c r="E11" s="32">
        <v>12660.46</v>
      </c>
      <c r="F11" s="33">
        <v>4051576000</v>
      </c>
      <c r="G11" s="32">
        <v>12660.46</v>
      </c>
    </row>
    <row r="12" spans="1:7" x14ac:dyDescent="0.25">
      <c r="A12" s="34">
        <v>40925</v>
      </c>
      <c r="B12" s="32">
        <v>12423.12</v>
      </c>
      <c r="C12" s="32">
        <v>12763.84</v>
      </c>
      <c r="D12" s="32">
        <v>12423.12</v>
      </c>
      <c r="E12" s="32">
        <v>12720.48</v>
      </c>
      <c r="F12" s="33">
        <v>4121290000</v>
      </c>
      <c r="G12" s="32">
        <v>12720.48</v>
      </c>
    </row>
    <row r="13" spans="1:7" x14ac:dyDescent="0.25">
      <c r="A13" s="34">
        <v>40917</v>
      </c>
      <c r="B13" s="32">
        <v>12360.15</v>
      </c>
      <c r="C13" s="32">
        <v>12554.8</v>
      </c>
      <c r="D13" s="32">
        <v>12288.44</v>
      </c>
      <c r="E13" s="32">
        <v>12422.06</v>
      </c>
      <c r="F13" s="33">
        <v>3854788000</v>
      </c>
      <c r="G13" s="32">
        <v>12422.06</v>
      </c>
    </row>
    <row r="14" spans="1:7" x14ac:dyDescent="0.25">
      <c r="A14" s="34">
        <v>40911</v>
      </c>
      <c r="B14" s="32">
        <v>12221.19</v>
      </c>
      <c r="C14" s="32">
        <v>12534.26</v>
      </c>
      <c r="D14" s="32">
        <v>12221.19</v>
      </c>
      <c r="E14" s="32">
        <v>12359.92</v>
      </c>
      <c r="F14" s="33">
        <v>3877267500</v>
      </c>
      <c r="G14" s="32">
        <v>12359.92</v>
      </c>
    </row>
    <row r="15" spans="1:7" x14ac:dyDescent="0.25">
      <c r="A15" s="34">
        <v>40904</v>
      </c>
      <c r="B15" s="32">
        <v>12293.47</v>
      </c>
      <c r="C15" s="32">
        <v>12357.38</v>
      </c>
      <c r="D15" s="32">
        <v>12126.7</v>
      </c>
      <c r="E15" s="32">
        <v>12217.56</v>
      </c>
      <c r="F15" s="33">
        <v>2257637500</v>
      </c>
      <c r="G15" s="32">
        <v>12217.56</v>
      </c>
    </row>
    <row r="16" spans="1:7" x14ac:dyDescent="0.25">
      <c r="A16" s="34">
        <v>40896</v>
      </c>
      <c r="B16" s="32">
        <v>11866.62</v>
      </c>
      <c r="C16" s="32">
        <v>12310.16</v>
      </c>
      <c r="D16" s="32">
        <v>11728.46</v>
      </c>
      <c r="E16" s="32">
        <v>12294</v>
      </c>
      <c r="F16" s="33">
        <v>3404854000</v>
      </c>
      <c r="G16" s="32">
        <v>12294</v>
      </c>
    </row>
    <row r="17" spans="1:15" x14ac:dyDescent="0.25">
      <c r="A17" s="34">
        <v>40889</v>
      </c>
      <c r="B17" s="32">
        <v>12181.08</v>
      </c>
      <c r="C17" s="32">
        <v>12187.1</v>
      </c>
      <c r="D17" s="32">
        <v>11753.77</v>
      </c>
      <c r="E17" s="32">
        <v>11866.39</v>
      </c>
      <c r="F17" s="33">
        <v>4235314000</v>
      </c>
      <c r="G17" s="32">
        <v>11866.39</v>
      </c>
    </row>
    <row r="18" spans="1:15" x14ac:dyDescent="0.25">
      <c r="A18" s="34">
        <v>40882</v>
      </c>
      <c r="B18" s="32">
        <v>12021.46</v>
      </c>
      <c r="C18" s="32">
        <v>12266.3</v>
      </c>
      <c r="D18" s="32">
        <v>11963.11</v>
      </c>
      <c r="E18" s="32">
        <v>12184.26</v>
      </c>
      <c r="F18" s="33">
        <v>4034362000</v>
      </c>
      <c r="G18" s="32">
        <v>12184.26</v>
      </c>
    </row>
    <row r="19" spans="1:15" x14ac:dyDescent="0.25">
      <c r="A19" s="34">
        <v>40875</v>
      </c>
      <c r="B19" s="32">
        <v>11232.47</v>
      </c>
      <c r="C19" s="32">
        <v>12191.6</v>
      </c>
      <c r="D19" s="32">
        <v>11232.47</v>
      </c>
      <c r="E19" s="32">
        <v>12019.42</v>
      </c>
      <c r="F19" s="33">
        <v>4335660000</v>
      </c>
      <c r="G19" s="32">
        <v>12019.42</v>
      </c>
    </row>
    <row r="20" spans="1:15" x14ac:dyDescent="0.25">
      <c r="A20" s="34">
        <v>40868</v>
      </c>
      <c r="B20" s="32">
        <v>11795.55</v>
      </c>
      <c r="C20" s="32">
        <v>11693.38</v>
      </c>
      <c r="D20" s="32">
        <v>11192.81</v>
      </c>
      <c r="E20" s="32">
        <v>11231.78</v>
      </c>
      <c r="F20" s="33">
        <v>3356230000</v>
      </c>
      <c r="G20" s="32">
        <v>11231.78</v>
      </c>
    </row>
    <row r="21" spans="1:15" x14ac:dyDescent="0.25">
      <c r="A21" s="34">
        <v>40861</v>
      </c>
      <c r="B21" s="32">
        <v>12153</v>
      </c>
      <c r="C21" s="32">
        <v>12206.02</v>
      </c>
      <c r="D21" s="32">
        <v>11659.43</v>
      </c>
      <c r="E21" s="32">
        <v>11796.16</v>
      </c>
      <c r="F21" s="33">
        <v>3865610000</v>
      </c>
      <c r="G21" s="32">
        <v>11796.16</v>
      </c>
    </row>
    <row r="22" spans="1:15" x14ac:dyDescent="0.25">
      <c r="A22" s="34">
        <v>40854</v>
      </c>
      <c r="B22" s="32">
        <v>11982.94</v>
      </c>
      <c r="C22" s="32">
        <v>12212.07</v>
      </c>
      <c r="D22" s="32">
        <v>11726.88</v>
      </c>
      <c r="E22" s="32">
        <v>12153.68</v>
      </c>
      <c r="F22" s="33">
        <v>3871716000</v>
      </c>
      <c r="G22" s="32">
        <v>12153.68</v>
      </c>
    </row>
    <row r="23" spans="1:15" x14ac:dyDescent="0.25">
      <c r="A23" s="34">
        <v>40847</v>
      </c>
      <c r="B23" s="32">
        <v>12229.22</v>
      </c>
      <c r="C23" s="32">
        <v>12229.29</v>
      </c>
      <c r="D23" s="32">
        <v>11562.6</v>
      </c>
      <c r="E23" s="32">
        <v>11983.24</v>
      </c>
      <c r="F23" s="33">
        <v>4549214000</v>
      </c>
      <c r="G23" s="32">
        <v>11983.24</v>
      </c>
    </row>
    <row r="24" spans="1:15" x14ac:dyDescent="0.25">
      <c r="A24" s="34">
        <v>40840</v>
      </c>
      <c r="B24" s="32">
        <v>11807.96</v>
      </c>
      <c r="C24" s="32">
        <v>12303.16</v>
      </c>
      <c r="D24" s="32">
        <v>11664.09</v>
      </c>
      <c r="E24" s="32">
        <v>12231.11</v>
      </c>
      <c r="F24" s="33">
        <v>4912236000</v>
      </c>
      <c r="G24" s="32">
        <v>12231.11</v>
      </c>
    </row>
    <row r="25" spans="1:15" x14ac:dyDescent="0.25">
      <c r="A25" s="34">
        <v>40833</v>
      </c>
      <c r="B25" s="32">
        <v>11643.35</v>
      </c>
      <c r="C25" s="32">
        <v>11841.04</v>
      </c>
      <c r="D25" s="32">
        <v>11366.73</v>
      </c>
      <c r="E25" s="32">
        <v>11808.79</v>
      </c>
      <c r="F25" s="33">
        <v>4767664000</v>
      </c>
      <c r="G25" s="32">
        <v>11808.79</v>
      </c>
    </row>
    <row r="26" spans="1:15" x14ac:dyDescent="0.25">
      <c r="A26" s="34">
        <v>40826</v>
      </c>
      <c r="B26" s="32">
        <v>11104.64</v>
      </c>
      <c r="C26" s="32">
        <v>11681.57</v>
      </c>
      <c r="D26" s="32">
        <v>11104.64</v>
      </c>
      <c r="E26" s="32">
        <v>11644.49</v>
      </c>
      <c r="F26" s="33">
        <v>4555924000</v>
      </c>
      <c r="G26" s="32">
        <v>11644.49</v>
      </c>
    </row>
    <row r="27" spans="1:15" x14ac:dyDescent="0.25">
      <c r="A27" s="34">
        <v>40819</v>
      </c>
      <c r="B27" s="32">
        <v>10912.02</v>
      </c>
      <c r="C27" s="32">
        <v>11282.68</v>
      </c>
      <c r="D27" s="32">
        <v>10362.26</v>
      </c>
      <c r="E27" s="32">
        <v>11103.12</v>
      </c>
      <c r="F27" s="33">
        <v>4514868000</v>
      </c>
      <c r="G27" s="32">
        <v>11103.12</v>
      </c>
    </row>
    <row r="28" spans="1:15" ht="15.75" thickBot="1" x14ac:dyDescent="0.3">
      <c r="A28" s="34">
        <v>40812</v>
      </c>
      <c r="B28" s="32">
        <v>10771.86</v>
      </c>
      <c r="C28" s="32">
        <v>11398.21</v>
      </c>
      <c r="D28" s="32">
        <v>10750.4</v>
      </c>
      <c r="E28" s="32">
        <v>10913.38</v>
      </c>
      <c r="F28" s="33">
        <v>4960282000</v>
      </c>
      <c r="G28" s="32">
        <v>10913.38</v>
      </c>
      <c r="O28" s="38" t="s">
        <v>16</v>
      </c>
    </row>
    <row r="29" spans="1:15" x14ac:dyDescent="0.25">
      <c r="A29" s="34">
        <v>40805</v>
      </c>
      <c r="B29" s="32">
        <v>11506.67</v>
      </c>
      <c r="C29" s="32">
        <v>11581.33</v>
      </c>
      <c r="D29" s="32">
        <v>10572.2</v>
      </c>
      <c r="E29" s="32">
        <v>10771.48</v>
      </c>
      <c r="F29" s="33">
        <v>5128284000</v>
      </c>
      <c r="G29" s="32">
        <v>10771.48</v>
      </c>
      <c r="K29" s="30" t="s">
        <v>17</v>
      </c>
      <c r="L29" s="39"/>
      <c r="M29" s="31"/>
    </row>
    <row r="30" spans="1:15" x14ac:dyDescent="0.25">
      <c r="A30" s="34">
        <v>40798</v>
      </c>
      <c r="B30" s="32">
        <v>10990.01</v>
      </c>
      <c r="C30" s="32">
        <v>11582.16</v>
      </c>
      <c r="D30" s="32">
        <v>10789.87</v>
      </c>
      <c r="E30" s="32">
        <v>11509.09</v>
      </c>
      <c r="F30" s="33">
        <v>4913056000</v>
      </c>
      <c r="G30" s="32">
        <v>11509.09</v>
      </c>
      <c r="K30" s="24" t="s">
        <v>0</v>
      </c>
      <c r="L30" s="25"/>
      <c r="M30" s="37">
        <f>G54</f>
        <v>12376.72</v>
      </c>
    </row>
    <row r="31" spans="1:15" x14ac:dyDescent="0.25">
      <c r="A31" s="34">
        <v>40792</v>
      </c>
      <c r="B31" s="32">
        <v>11237.23</v>
      </c>
      <c r="C31" s="32">
        <v>11504.4</v>
      </c>
      <c r="D31" s="32">
        <v>10890.11</v>
      </c>
      <c r="E31" s="32">
        <v>10992.13</v>
      </c>
      <c r="F31" s="33">
        <v>4649140000</v>
      </c>
      <c r="G31" s="32">
        <v>10992.13</v>
      </c>
      <c r="K31" s="24" t="s">
        <v>1</v>
      </c>
      <c r="L31" s="25"/>
      <c r="M31" s="37">
        <f>G2</f>
        <v>13212.04</v>
      </c>
    </row>
    <row r="32" spans="1:15" ht="15.75" thickBot="1" x14ac:dyDescent="0.3">
      <c r="A32" s="34">
        <v>40784</v>
      </c>
      <c r="B32" s="32">
        <v>11286.58</v>
      </c>
      <c r="C32" s="32">
        <v>11739.39</v>
      </c>
      <c r="D32" s="32">
        <v>11180.66</v>
      </c>
      <c r="E32" s="32">
        <v>11240.26</v>
      </c>
      <c r="F32" s="33">
        <v>4650126000</v>
      </c>
      <c r="G32" s="32">
        <v>11240.26</v>
      </c>
      <c r="K32" s="24"/>
      <c r="L32" s="25"/>
      <c r="M32" s="26"/>
    </row>
    <row r="33" spans="1:13" ht="15.75" thickBot="1" x14ac:dyDescent="0.3">
      <c r="A33" s="34">
        <v>40777</v>
      </c>
      <c r="B33" s="32">
        <v>10820.37</v>
      </c>
      <c r="C33" s="32">
        <v>11437.87</v>
      </c>
      <c r="D33" s="32">
        <v>10800.09</v>
      </c>
      <c r="E33" s="32">
        <v>11284.54</v>
      </c>
      <c r="F33" s="33">
        <v>5309696000</v>
      </c>
      <c r="G33" s="32">
        <v>11284.54</v>
      </c>
      <c r="K33" s="36">
        <f>M31-M30</f>
        <v>835.32000000000153</v>
      </c>
      <c r="L33" s="18"/>
      <c r="M33" s="35">
        <f>K33/M30</f>
        <v>6.7491225461996526E-2</v>
      </c>
    </row>
    <row r="34" spans="1:13" x14ac:dyDescent="0.25">
      <c r="A34" s="34">
        <v>40770</v>
      </c>
      <c r="B34" s="32">
        <v>11269.93</v>
      </c>
      <c r="C34" s="32">
        <v>11550.37</v>
      </c>
      <c r="D34" s="32">
        <v>10749.83</v>
      </c>
      <c r="E34" s="32">
        <v>10817.65</v>
      </c>
      <c r="F34" s="33">
        <v>4427032000</v>
      </c>
      <c r="G34" s="32">
        <v>10817.65</v>
      </c>
    </row>
    <row r="35" spans="1:13" x14ac:dyDescent="0.25">
      <c r="A35" s="34">
        <v>40763</v>
      </c>
      <c r="B35" s="32">
        <v>11433.93</v>
      </c>
      <c r="C35" s="32">
        <v>11433.93</v>
      </c>
      <c r="D35" s="32">
        <v>10588.55</v>
      </c>
      <c r="E35" s="32">
        <v>11269.02</v>
      </c>
      <c r="F35" s="33">
        <v>3865062000</v>
      </c>
      <c r="G35" s="32">
        <v>11269.02</v>
      </c>
    </row>
    <row r="36" spans="1:13" x14ac:dyDescent="0.25">
      <c r="A36" s="34">
        <v>40756</v>
      </c>
      <c r="B36" s="32">
        <v>12144.3</v>
      </c>
      <c r="C36" s="32">
        <v>12320.94</v>
      </c>
      <c r="D36" s="32">
        <v>11126.32</v>
      </c>
      <c r="E36" s="32">
        <v>11444.61</v>
      </c>
      <c r="F36" s="33">
        <v>5268348000</v>
      </c>
      <c r="G36" s="32">
        <v>11444.61</v>
      </c>
    </row>
    <row r="37" spans="1:13" x14ac:dyDescent="0.25">
      <c r="A37" s="34">
        <v>40749</v>
      </c>
      <c r="B37" s="32">
        <v>12679.72</v>
      </c>
      <c r="C37" s="32">
        <v>12682.97</v>
      </c>
      <c r="D37" s="32">
        <v>12044.21</v>
      </c>
      <c r="E37" s="32">
        <v>12143.24</v>
      </c>
      <c r="F37" s="33">
        <v>4207194000</v>
      </c>
      <c r="G37" s="32">
        <v>12143.24</v>
      </c>
    </row>
    <row r="38" spans="1:13" x14ac:dyDescent="0.25">
      <c r="A38" s="34">
        <v>40742</v>
      </c>
      <c r="B38" s="32">
        <v>12475.11</v>
      </c>
      <c r="C38" s="32">
        <v>12794</v>
      </c>
      <c r="D38" s="32">
        <v>12276.59</v>
      </c>
      <c r="E38" s="32">
        <v>12681.16</v>
      </c>
      <c r="F38" s="33">
        <v>4110088000</v>
      </c>
      <c r="G38" s="32">
        <v>12681.16</v>
      </c>
    </row>
    <row r="39" spans="1:13" x14ac:dyDescent="0.25">
      <c r="A39" s="34">
        <v>40735</v>
      </c>
      <c r="B39" s="32">
        <v>12655.77</v>
      </c>
      <c r="C39" s="32">
        <v>12655.77</v>
      </c>
      <c r="D39" s="32">
        <v>12374.75</v>
      </c>
      <c r="E39" s="32">
        <v>12479.73</v>
      </c>
      <c r="F39" s="33">
        <v>4153686000</v>
      </c>
      <c r="G39" s="32">
        <v>12479.73</v>
      </c>
    </row>
    <row r="40" spans="1:13" x14ac:dyDescent="0.25">
      <c r="A40" s="34">
        <v>40729</v>
      </c>
      <c r="B40" s="32">
        <v>12583</v>
      </c>
      <c r="C40" s="32">
        <v>12753.89</v>
      </c>
      <c r="D40" s="32">
        <v>12504.1</v>
      </c>
      <c r="E40" s="32">
        <v>12657.2</v>
      </c>
      <c r="F40" s="33">
        <v>3737600000</v>
      </c>
      <c r="G40" s="32">
        <v>12657.2</v>
      </c>
    </row>
    <row r="41" spans="1:13" x14ac:dyDescent="0.25">
      <c r="A41" s="34">
        <v>40721</v>
      </c>
      <c r="B41" s="32">
        <v>11934.73</v>
      </c>
      <c r="C41" s="32">
        <v>12614.56</v>
      </c>
      <c r="D41" s="32">
        <v>11907.71</v>
      </c>
      <c r="E41" s="32">
        <v>12582.77</v>
      </c>
      <c r="F41" s="33">
        <v>3901108000</v>
      </c>
      <c r="G41" s="32">
        <v>12582.77</v>
      </c>
    </row>
    <row r="42" spans="1:13" x14ac:dyDescent="0.25">
      <c r="A42" s="34">
        <v>40714</v>
      </c>
      <c r="B42" s="32">
        <v>12004.28</v>
      </c>
      <c r="C42" s="32">
        <v>12248.97</v>
      </c>
      <c r="D42" s="32">
        <v>11841.19</v>
      </c>
      <c r="E42" s="32">
        <v>11934.58</v>
      </c>
      <c r="F42" s="33">
        <v>3977604000</v>
      </c>
      <c r="G42" s="32">
        <v>11934.58</v>
      </c>
    </row>
    <row r="43" spans="1:13" x14ac:dyDescent="0.25">
      <c r="A43" s="34">
        <v>40707</v>
      </c>
      <c r="B43" s="32">
        <v>11945.33</v>
      </c>
      <c r="C43" s="32">
        <v>12156.52</v>
      </c>
      <c r="D43" s="32">
        <v>11821.96</v>
      </c>
      <c r="E43" s="32">
        <v>12004.36</v>
      </c>
      <c r="F43" s="33">
        <v>4093202000</v>
      </c>
      <c r="G43" s="32">
        <v>12004.36</v>
      </c>
    </row>
    <row r="44" spans="1:13" x14ac:dyDescent="0.25">
      <c r="A44" s="34">
        <v>40700</v>
      </c>
      <c r="B44" s="32">
        <v>12151.19</v>
      </c>
      <c r="C44" s="32">
        <v>12214.46</v>
      </c>
      <c r="D44" s="32">
        <v>11912.03</v>
      </c>
      <c r="E44" s="32">
        <v>11951.91</v>
      </c>
      <c r="F44" s="33">
        <v>3710360000</v>
      </c>
      <c r="G44" s="32">
        <v>11951.91</v>
      </c>
    </row>
    <row r="45" spans="1:13" x14ac:dyDescent="0.25">
      <c r="A45" s="34">
        <v>40694</v>
      </c>
      <c r="B45" s="32">
        <v>12443.4</v>
      </c>
      <c r="C45" s="32">
        <v>12611.68</v>
      </c>
      <c r="D45" s="32">
        <v>12061.96</v>
      </c>
      <c r="E45" s="32">
        <v>12151.26</v>
      </c>
      <c r="F45" s="33">
        <v>4051132500</v>
      </c>
      <c r="G45" s="32">
        <v>12151.26</v>
      </c>
    </row>
    <row r="46" spans="1:13" x14ac:dyDescent="0.25">
      <c r="A46" s="34">
        <v>40686</v>
      </c>
      <c r="B46" s="32">
        <v>12511.29</v>
      </c>
      <c r="C46" s="32">
        <v>12519.35</v>
      </c>
      <c r="D46" s="32">
        <v>12271.9</v>
      </c>
      <c r="E46" s="32">
        <v>12441.58</v>
      </c>
      <c r="F46" s="33">
        <v>3519106000</v>
      </c>
      <c r="G46" s="32">
        <v>12441.58</v>
      </c>
    </row>
    <row r="47" spans="1:13" x14ac:dyDescent="0.25">
      <c r="A47" s="34">
        <v>40679</v>
      </c>
      <c r="B47" s="32">
        <v>12594.84</v>
      </c>
      <c r="C47" s="32">
        <v>12676.66</v>
      </c>
      <c r="D47" s="32">
        <v>12342.29</v>
      </c>
      <c r="E47" s="32">
        <v>12512.04</v>
      </c>
      <c r="F47" s="33">
        <v>3902876000</v>
      </c>
      <c r="G47" s="32">
        <v>12512.04</v>
      </c>
    </row>
    <row r="48" spans="1:13" x14ac:dyDescent="0.25">
      <c r="A48" s="34">
        <v>40672</v>
      </c>
      <c r="B48" s="32">
        <v>12637.83</v>
      </c>
      <c r="C48" s="32">
        <v>12806.6</v>
      </c>
      <c r="D48" s="32">
        <v>12497.97</v>
      </c>
      <c r="E48" s="32">
        <v>12595.75</v>
      </c>
      <c r="F48" s="33">
        <v>3907822000</v>
      </c>
      <c r="G48" s="32">
        <v>12595.75</v>
      </c>
    </row>
    <row r="49" spans="1:7" x14ac:dyDescent="0.25">
      <c r="A49" s="34">
        <v>40665</v>
      </c>
      <c r="B49" s="32">
        <v>12810.16</v>
      </c>
      <c r="C49" s="32">
        <v>12928.45</v>
      </c>
      <c r="D49" s="32">
        <v>12504.85</v>
      </c>
      <c r="E49" s="32">
        <v>12638.74</v>
      </c>
      <c r="F49" s="33">
        <v>4072744000</v>
      </c>
      <c r="G49" s="32">
        <v>12638.74</v>
      </c>
    </row>
    <row r="50" spans="1:7" x14ac:dyDescent="0.25">
      <c r="A50" s="34">
        <v>40658</v>
      </c>
      <c r="B50" s="32">
        <v>12505.99</v>
      </c>
      <c r="C50" s="32">
        <v>12885.92</v>
      </c>
      <c r="D50" s="32">
        <v>12401.02</v>
      </c>
      <c r="E50" s="32">
        <v>12810.54</v>
      </c>
      <c r="F50" s="33">
        <v>3523530000</v>
      </c>
      <c r="G50" s="32">
        <v>12810.54</v>
      </c>
    </row>
    <row r="51" spans="1:7" x14ac:dyDescent="0.25">
      <c r="A51" s="34">
        <v>40651</v>
      </c>
      <c r="B51" s="32">
        <v>12339.71</v>
      </c>
      <c r="C51" s="32">
        <v>12563.89</v>
      </c>
      <c r="D51" s="32">
        <v>12093.89</v>
      </c>
      <c r="E51" s="32">
        <v>12505.99</v>
      </c>
      <c r="F51" s="33">
        <v>3983390000</v>
      </c>
      <c r="G51" s="32">
        <v>12505.99</v>
      </c>
    </row>
    <row r="52" spans="1:7" x14ac:dyDescent="0.25">
      <c r="A52" s="34">
        <v>40644</v>
      </c>
      <c r="B52" s="32">
        <v>12380.43</v>
      </c>
      <c r="C52" s="32">
        <v>12476.93</v>
      </c>
      <c r="D52" s="32">
        <v>12137.98</v>
      </c>
      <c r="E52" s="32">
        <v>12341.83</v>
      </c>
      <c r="F52" s="33">
        <v>3940338000</v>
      </c>
      <c r="G52" s="32">
        <v>12341.83</v>
      </c>
    </row>
    <row r="53" spans="1:7" x14ac:dyDescent="0.25">
      <c r="A53" s="34">
        <v>40637</v>
      </c>
      <c r="B53" s="32">
        <v>12374.6</v>
      </c>
      <c r="C53" s="32">
        <v>12499.03</v>
      </c>
      <c r="D53" s="32">
        <v>12307.62</v>
      </c>
      <c r="E53" s="32">
        <v>12380.05</v>
      </c>
      <c r="F53" s="33">
        <v>3977634000</v>
      </c>
      <c r="G53" s="32">
        <v>12380.05</v>
      </c>
    </row>
    <row r="54" spans="1:7" x14ac:dyDescent="0.25">
      <c r="A54" s="34">
        <v>40633</v>
      </c>
      <c r="B54" s="32">
        <v>12350.84</v>
      </c>
      <c r="C54" s="32">
        <v>12454.52</v>
      </c>
      <c r="D54" s="32">
        <v>12277.05</v>
      </c>
      <c r="E54" s="32">
        <v>12376.72</v>
      </c>
      <c r="F54" s="33">
        <v>3895005000</v>
      </c>
      <c r="G54" s="32">
        <v>12376.72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J17" sqref="J17"/>
    </sheetView>
  </sheetViews>
  <sheetFormatPr baseColWidth="10" defaultRowHeight="15" x14ac:dyDescent="0.25"/>
  <cols>
    <col min="2" max="5" width="11.7109375" bestFit="1" customWidth="1"/>
    <col min="6" max="6" width="18.140625" bestFit="1" customWidth="1"/>
    <col min="7" max="7" width="11.5703125" bestFit="1" customWidth="1"/>
    <col min="9" max="9" width="2.7109375" style="11" customWidth="1"/>
    <col min="13" max="13" width="12.140625" bestFit="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1397.11</v>
      </c>
      <c r="C2" s="32">
        <v>1419.15</v>
      </c>
      <c r="D2" s="32">
        <v>1391.56</v>
      </c>
      <c r="E2" s="32">
        <v>1408.47</v>
      </c>
      <c r="F2" s="33">
        <v>3698456000</v>
      </c>
      <c r="G2" s="32">
        <v>1408.47</v>
      </c>
    </row>
    <row r="3" spans="1:7" x14ac:dyDescent="0.25">
      <c r="A3" s="34">
        <v>40987</v>
      </c>
      <c r="B3" s="32">
        <v>1404.17</v>
      </c>
      <c r="C3" s="32">
        <v>1414</v>
      </c>
      <c r="D3" s="32">
        <v>1386.87</v>
      </c>
      <c r="E3" s="32">
        <v>1397.11</v>
      </c>
      <c r="F3" s="33">
        <v>3682996000</v>
      </c>
      <c r="G3" s="32">
        <v>1397.11</v>
      </c>
    </row>
    <row r="4" spans="1:7" x14ac:dyDescent="0.25">
      <c r="A4" s="34">
        <v>40980</v>
      </c>
      <c r="B4" s="32">
        <v>1370.78</v>
      </c>
      <c r="C4" s="32">
        <v>1405.88</v>
      </c>
      <c r="D4" s="32">
        <v>1366.69</v>
      </c>
      <c r="E4" s="32">
        <v>1404.17</v>
      </c>
      <c r="F4" s="33">
        <v>4281244000</v>
      </c>
      <c r="G4" s="32">
        <v>1404.17</v>
      </c>
    </row>
    <row r="5" spans="1:7" x14ac:dyDescent="0.25">
      <c r="A5" s="34">
        <v>40973</v>
      </c>
      <c r="B5" s="32">
        <v>1369.59</v>
      </c>
      <c r="C5" s="32">
        <v>1374.76</v>
      </c>
      <c r="D5" s="32">
        <v>1340.03</v>
      </c>
      <c r="E5" s="32">
        <v>1370.87</v>
      </c>
      <c r="F5" s="33">
        <v>3676690000</v>
      </c>
      <c r="G5" s="32">
        <v>1370.87</v>
      </c>
    </row>
    <row r="6" spans="1:7" x14ac:dyDescent="0.25">
      <c r="A6" s="34">
        <v>40966</v>
      </c>
      <c r="B6" s="32">
        <v>1365.2</v>
      </c>
      <c r="C6" s="32">
        <v>1378.04</v>
      </c>
      <c r="D6" s="32">
        <v>1354.92</v>
      </c>
      <c r="E6" s="32">
        <v>1369.63</v>
      </c>
      <c r="F6" s="33">
        <v>3782622000</v>
      </c>
      <c r="G6" s="32">
        <v>1369.63</v>
      </c>
    </row>
    <row r="7" spans="1:7" x14ac:dyDescent="0.25">
      <c r="A7" s="34">
        <v>40960</v>
      </c>
      <c r="B7" s="32">
        <v>1361.22</v>
      </c>
      <c r="C7" s="32">
        <v>1368.92</v>
      </c>
      <c r="D7" s="32">
        <v>1352.28</v>
      </c>
      <c r="E7" s="32">
        <v>1365.74</v>
      </c>
      <c r="F7" s="33">
        <v>3680180000</v>
      </c>
      <c r="G7" s="32">
        <v>1365.74</v>
      </c>
    </row>
    <row r="8" spans="1:7" x14ac:dyDescent="0.25">
      <c r="A8" s="34">
        <v>40952</v>
      </c>
      <c r="B8" s="32">
        <v>1343.06</v>
      </c>
      <c r="C8" s="32">
        <v>1363.4</v>
      </c>
      <c r="D8" s="32">
        <v>1340.8</v>
      </c>
      <c r="E8" s="32">
        <v>1361.23</v>
      </c>
      <c r="F8" s="33">
        <v>3882884000</v>
      </c>
      <c r="G8" s="32">
        <v>1361.23</v>
      </c>
    </row>
    <row r="9" spans="1:7" x14ac:dyDescent="0.25">
      <c r="A9" s="34">
        <v>40945</v>
      </c>
      <c r="B9" s="32">
        <v>1344.32</v>
      </c>
      <c r="C9" s="32">
        <v>1354.32</v>
      </c>
      <c r="D9" s="32">
        <v>1335.92</v>
      </c>
      <c r="E9" s="32">
        <v>1342.64</v>
      </c>
      <c r="F9" s="33">
        <v>3861272000</v>
      </c>
      <c r="G9" s="32">
        <v>1342.64</v>
      </c>
    </row>
    <row r="10" spans="1:7" x14ac:dyDescent="0.25">
      <c r="A10" s="34">
        <v>40938</v>
      </c>
      <c r="B10" s="32">
        <v>1316.16</v>
      </c>
      <c r="C10" s="32">
        <v>1345.34</v>
      </c>
      <c r="D10" s="32">
        <v>1300.49</v>
      </c>
      <c r="E10" s="32">
        <v>1344.9</v>
      </c>
      <c r="F10" s="33">
        <v>4225678000</v>
      </c>
      <c r="G10" s="32">
        <v>1344.9</v>
      </c>
    </row>
    <row r="11" spans="1:7" x14ac:dyDescent="0.25">
      <c r="A11" s="34">
        <v>40931</v>
      </c>
      <c r="B11" s="32">
        <v>1315.29</v>
      </c>
      <c r="C11" s="32">
        <v>1333.47</v>
      </c>
      <c r="D11" s="32">
        <v>1306.06</v>
      </c>
      <c r="E11" s="32">
        <v>1316.33</v>
      </c>
      <c r="F11" s="33">
        <v>4051576000</v>
      </c>
      <c r="G11" s="32">
        <v>1316.33</v>
      </c>
    </row>
    <row r="12" spans="1:7" x14ac:dyDescent="0.25">
      <c r="A12" s="34">
        <v>40925</v>
      </c>
      <c r="B12" s="32">
        <v>1290.22</v>
      </c>
      <c r="C12" s="32">
        <v>1315.49</v>
      </c>
      <c r="D12" s="32">
        <v>1290.22</v>
      </c>
      <c r="E12" s="32">
        <v>1315.38</v>
      </c>
      <c r="F12" s="33">
        <v>4121290000</v>
      </c>
      <c r="G12" s="32">
        <v>1315.38</v>
      </c>
    </row>
    <row r="13" spans="1:7" x14ac:dyDescent="0.25">
      <c r="A13" s="34">
        <v>40917</v>
      </c>
      <c r="B13" s="32">
        <v>1277.83</v>
      </c>
      <c r="C13" s="32">
        <v>1296.82</v>
      </c>
      <c r="D13" s="32">
        <v>1274.55</v>
      </c>
      <c r="E13" s="32">
        <v>1289.0899999999999</v>
      </c>
      <c r="F13" s="33">
        <v>3854788000</v>
      </c>
      <c r="G13" s="32">
        <v>1289.0899999999999</v>
      </c>
    </row>
    <row r="14" spans="1:7" x14ac:dyDescent="0.25">
      <c r="A14" s="34">
        <v>40911</v>
      </c>
      <c r="B14" s="32">
        <v>1258.8599999999999</v>
      </c>
      <c r="C14" s="32">
        <v>1284.6199999999999</v>
      </c>
      <c r="D14" s="32">
        <v>1258.8599999999999</v>
      </c>
      <c r="E14" s="32">
        <v>1277.81</v>
      </c>
      <c r="F14" s="33">
        <v>3877267500</v>
      </c>
      <c r="G14" s="32">
        <v>1277.81</v>
      </c>
    </row>
    <row r="15" spans="1:7" x14ac:dyDescent="0.25">
      <c r="A15" s="34">
        <v>40904</v>
      </c>
      <c r="B15" s="32">
        <v>1265.02</v>
      </c>
      <c r="C15" s="32">
        <v>1269.3699999999999</v>
      </c>
      <c r="D15" s="32">
        <v>1248.6400000000001</v>
      </c>
      <c r="E15" s="32">
        <v>1257.5999999999999</v>
      </c>
      <c r="F15" s="33">
        <v>2257637500</v>
      </c>
      <c r="G15" s="32">
        <v>1257.5999999999999</v>
      </c>
    </row>
    <row r="16" spans="1:7" x14ac:dyDescent="0.25">
      <c r="A16" s="34">
        <v>40896</v>
      </c>
      <c r="B16" s="32">
        <v>1219.74</v>
      </c>
      <c r="C16" s="32">
        <v>1265.42</v>
      </c>
      <c r="D16" s="32">
        <v>1202.3699999999999</v>
      </c>
      <c r="E16" s="32">
        <v>1265.33</v>
      </c>
      <c r="F16" s="33">
        <v>3280102000</v>
      </c>
      <c r="G16" s="32">
        <v>1265.33</v>
      </c>
    </row>
    <row r="17" spans="1:15" x14ac:dyDescent="0.25">
      <c r="A17" s="34">
        <v>40889</v>
      </c>
      <c r="B17" s="32">
        <v>1255.05</v>
      </c>
      <c r="C17" s="32">
        <v>1255.05</v>
      </c>
      <c r="D17" s="32">
        <v>1209.47</v>
      </c>
      <c r="E17" s="32">
        <v>1219.6600000000001</v>
      </c>
      <c r="F17" s="33">
        <v>4235314000</v>
      </c>
      <c r="G17" s="32">
        <v>1219.6600000000001</v>
      </c>
    </row>
    <row r="18" spans="1:15" x14ac:dyDescent="0.25">
      <c r="A18" s="34">
        <v>40882</v>
      </c>
      <c r="B18" s="32">
        <v>1244.33</v>
      </c>
      <c r="C18" s="32">
        <v>1267.06</v>
      </c>
      <c r="D18" s="32">
        <v>1231.47</v>
      </c>
      <c r="E18" s="32">
        <v>1255.19</v>
      </c>
      <c r="F18" s="33">
        <v>4034362000</v>
      </c>
      <c r="G18" s="32">
        <v>1255.19</v>
      </c>
    </row>
    <row r="19" spans="1:15" x14ac:dyDescent="0.25">
      <c r="A19" s="34">
        <v>40875</v>
      </c>
      <c r="B19" s="32">
        <v>1158.67</v>
      </c>
      <c r="C19" s="32">
        <v>1260.08</v>
      </c>
      <c r="D19" s="32">
        <v>1158.67</v>
      </c>
      <c r="E19" s="32">
        <v>1244.28</v>
      </c>
      <c r="F19" s="33">
        <v>4335660000</v>
      </c>
      <c r="G19" s="32">
        <v>1244.28</v>
      </c>
    </row>
    <row r="20" spans="1:15" x14ac:dyDescent="0.25">
      <c r="A20" s="34">
        <v>40868</v>
      </c>
      <c r="B20" s="32">
        <v>1215.6199999999999</v>
      </c>
      <c r="C20" s="32">
        <v>1215.6199999999999</v>
      </c>
      <c r="D20" s="32">
        <v>1158.6600000000001</v>
      </c>
      <c r="E20" s="32">
        <v>1158.67</v>
      </c>
      <c r="F20" s="33">
        <v>3356230000</v>
      </c>
      <c r="G20" s="32">
        <v>1158.67</v>
      </c>
    </row>
    <row r="21" spans="1:15" x14ac:dyDescent="0.25">
      <c r="A21" s="34">
        <v>40861</v>
      </c>
      <c r="B21" s="32">
        <v>1263.8499999999999</v>
      </c>
      <c r="C21" s="32">
        <v>1264.25</v>
      </c>
      <c r="D21" s="32">
        <v>1209.43</v>
      </c>
      <c r="E21" s="32">
        <v>1215.6500000000001</v>
      </c>
      <c r="F21" s="33">
        <v>3865610000</v>
      </c>
      <c r="G21" s="32">
        <v>1215.6500000000001</v>
      </c>
    </row>
    <row r="22" spans="1:15" x14ac:dyDescent="0.25">
      <c r="A22" s="34">
        <v>40854</v>
      </c>
      <c r="B22" s="32">
        <v>1253.21</v>
      </c>
      <c r="C22" s="32">
        <v>1277.55</v>
      </c>
      <c r="D22" s="32">
        <v>1226.6400000000001</v>
      </c>
      <c r="E22" s="32">
        <v>1263.8499999999999</v>
      </c>
      <c r="F22" s="33">
        <v>3866112000</v>
      </c>
      <c r="G22" s="32">
        <v>1263.8499999999999</v>
      </c>
    </row>
    <row r="23" spans="1:15" x14ac:dyDescent="0.25">
      <c r="A23" s="34">
        <v>40847</v>
      </c>
      <c r="B23" s="32">
        <v>1284.96</v>
      </c>
      <c r="C23" s="32">
        <v>1284.96</v>
      </c>
      <c r="D23" s="32">
        <v>1215.42</v>
      </c>
      <c r="E23" s="32">
        <v>1253.23</v>
      </c>
      <c r="F23" s="33">
        <v>4549214000</v>
      </c>
      <c r="G23" s="32">
        <v>1253.23</v>
      </c>
    </row>
    <row r="24" spans="1:15" x14ac:dyDescent="0.25">
      <c r="A24" s="34">
        <v>40840</v>
      </c>
      <c r="B24" s="32">
        <v>1238.72</v>
      </c>
      <c r="C24" s="32">
        <v>1292.6600000000001</v>
      </c>
      <c r="D24" s="32">
        <v>1221.06</v>
      </c>
      <c r="E24" s="32">
        <v>1285.0899999999999</v>
      </c>
      <c r="F24" s="33">
        <v>4912236000</v>
      </c>
      <c r="G24" s="32">
        <v>1285.0899999999999</v>
      </c>
    </row>
    <row r="25" spans="1:15" x14ac:dyDescent="0.25">
      <c r="A25" s="34">
        <v>40833</v>
      </c>
      <c r="B25" s="32">
        <v>1224.47</v>
      </c>
      <c r="C25" s="32">
        <v>1239.03</v>
      </c>
      <c r="D25" s="32">
        <v>1191.48</v>
      </c>
      <c r="E25" s="32">
        <v>1238.25</v>
      </c>
      <c r="F25" s="33">
        <v>4767664000</v>
      </c>
      <c r="G25" s="32">
        <v>1238.25</v>
      </c>
    </row>
    <row r="26" spans="1:15" x14ac:dyDescent="0.25">
      <c r="A26" s="34">
        <v>40826</v>
      </c>
      <c r="B26" s="32">
        <v>1158.1500000000001</v>
      </c>
      <c r="C26" s="32">
        <v>1224.6099999999999</v>
      </c>
      <c r="D26" s="32">
        <v>1158.1500000000001</v>
      </c>
      <c r="E26" s="32">
        <v>1224.58</v>
      </c>
      <c r="F26" s="33">
        <v>4555924000</v>
      </c>
      <c r="G26" s="32">
        <v>1224.58</v>
      </c>
    </row>
    <row r="27" spans="1:15" x14ac:dyDescent="0.25">
      <c r="A27" s="34">
        <v>40819</v>
      </c>
      <c r="B27" s="32">
        <v>1131.21</v>
      </c>
      <c r="C27" s="32">
        <v>1171.4000000000001</v>
      </c>
      <c r="D27" s="32">
        <v>1074.77</v>
      </c>
      <c r="E27" s="32">
        <v>1155.46</v>
      </c>
      <c r="F27" s="33">
        <v>4514868000</v>
      </c>
      <c r="G27" s="32">
        <v>1155.46</v>
      </c>
    </row>
    <row r="28" spans="1:15" ht="15.75" thickBot="1" x14ac:dyDescent="0.3">
      <c r="A28" s="34">
        <v>40812</v>
      </c>
      <c r="B28" s="32">
        <v>1136.9100000000001</v>
      </c>
      <c r="C28" s="32">
        <v>1195.8599999999999</v>
      </c>
      <c r="D28" s="32">
        <v>1131.07</v>
      </c>
      <c r="E28" s="32">
        <v>1131.42</v>
      </c>
      <c r="F28" s="33">
        <v>4960282000</v>
      </c>
      <c r="G28" s="32">
        <v>1131.42</v>
      </c>
    </row>
    <row r="29" spans="1:15" x14ac:dyDescent="0.25">
      <c r="A29" s="34">
        <v>40805</v>
      </c>
      <c r="B29" s="32">
        <v>1214.99</v>
      </c>
      <c r="C29" s="32">
        <v>1220.3900000000001</v>
      </c>
      <c r="D29" s="32">
        <v>1114.22</v>
      </c>
      <c r="E29" s="32">
        <v>1136.43</v>
      </c>
      <c r="F29" s="33">
        <v>5128284000</v>
      </c>
      <c r="G29" s="32">
        <v>1136.43</v>
      </c>
      <c r="K29" s="30" t="s">
        <v>17</v>
      </c>
      <c r="L29" s="39"/>
      <c r="M29" s="31"/>
      <c r="O29" s="38" t="s">
        <v>24</v>
      </c>
    </row>
    <row r="30" spans="1:15" x14ac:dyDescent="0.25">
      <c r="A30" s="34">
        <v>40798</v>
      </c>
      <c r="B30" s="32">
        <v>1153.5</v>
      </c>
      <c r="C30" s="32">
        <v>1220.06</v>
      </c>
      <c r="D30" s="32">
        <v>1136.07</v>
      </c>
      <c r="E30" s="32">
        <v>1216.01</v>
      </c>
      <c r="F30" s="33">
        <v>4913056000</v>
      </c>
      <c r="G30" s="32">
        <v>1216.01</v>
      </c>
      <c r="K30" s="24" t="s">
        <v>0</v>
      </c>
      <c r="L30" s="25"/>
      <c r="M30" s="37">
        <f>G54</f>
        <v>1332.41</v>
      </c>
    </row>
    <row r="31" spans="1:15" x14ac:dyDescent="0.25">
      <c r="A31" s="34">
        <v>40792</v>
      </c>
      <c r="B31" s="32">
        <v>1173.97</v>
      </c>
      <c r="C31" s="32">
        <v>1204.4000000000001</v>
      </c>
      <c r="D31" s="32">
        <v>1140.1300000000001</v>
      </c>
      <c r="E31" s="32">
        <v>1154.23</v>
      </c>
      <c r="F31" s="33">
        <v>4649140000</v>
      </c>
      <c r="G31" s="32">
        <v>1154.23</v>
      </c>
      <c r="K31" s="24" t="s">
        <v>1</v>
      </c>
      <c r="L31" s="25"/>
      <c r="M31" s="37">
        <f>G2</f>
        <v>1408.47</v>
      </c>
    </row>
    <row r="32" spans="1:15" ht="15.75" thickBot="1" x14ac:dyDescent="0.3">
      <c r="A32" s="34">
        <v>40784</v>
      </c>
      <c r="B32" s="32">
        <v>1177.9100000000001</v>
      </c>
      <c r="C32" s="32">
        <v>1230.71</v>
      </c>
      <c r="D32" s="32">
        <v>1170.56</v>
      </c>
      <c r="E32" s="32">
        <v>1173.97</v>
      </c>
      <c r="F32" s="33">
        <v>4650126000</v>
      </c>
      <c r="G32" s="32">
        <v>1173.97</v>
      </c>
      <c r="K32" s="24"/>
      <c r="L32" s="25"/>
      <c r="M32" s="26"/>
    </row>
    <row r="33" spans="1:13" ht="15.75" thickBot="1" x14ac:dyDescent="0.3">
      <c r="A33" s="34">
        <v>40777</v>
      </c>
      <c r="B33" s="32">
        <v>1123.55</v>
      </c>
      <c r="C33" s="32">
        <v>1190.68</v>
      </c>
      <c r="D33" s="32">
        <v>1121.0899999999999</v>
      </c>
      <c r="E33" s="32">
        <v>1176.8</v>
      </c>
      <c r="F33" s="33">
        <v>5309696000</v>
      </c>
      <c r="G33" s="32">
        <v>1176.8</v>
      </c>
      <c r="K33" s="41">
        <f>M31-M30</f>
        <v>76.059999999999945</v>
      </c>
      <c r="L33" s="18"/>
      <c r="M33" s="35">
        <f>K33/M30</f>
        <v>5.7084531037743594E-2</v>
      </c>
    </row>
    <row r="34" spans="1:13" x14ac:dyDescent="0.25">
      <c r="A34" s="34">
        <v>40770</v>
      </c>
      <c r="B34" s="32">
        <v>1178.8599999999999</v>
      </c>
      <c r="C34" s="32">
        <v>1208.47</v>
      </c>
      <c r="D34" s="32">
        <v>1122.05</v>
      </c>
      <c r="E34" s="32">
        <v>1123.53</v>
      </c>
      <c r="F34" s="33">
        <v>4427032000</v>
      </c>
      <c r="G34" s="32">
        <v>1123.53</v>
      </c>
    </row>
    <row r="35" spans="1:13" x14ac:dyDescent="0.25">
      <c r="A35" s="34">
        <v>40763</v>
      </c>
      <c r="B35" s="32">
        <v>1198.48</v>
      </c>
      <c r="C35" s="32">
        <v>1198.48</v>
      </c>
      <c r="D35" s="32">
        <v>1101.54</v>
      </c>
      <c r="E35" s="32">
        <v>1178.81</v>
      </c>
      <c r="F35" s="33">
        <v>3865062000</v>
      </c>
      <c r="G35" s="32">
        <v>1178.81</v>
      </c>
    </row>
    <row r="36" spans="1:13" x14ac:dyDescent="0.25">
      <c r="A36" s="34">
        <v>40756</v>
      </c>
      <c r="B36" s="32">
        <v>1292.5899999999999</v>
      </c>
      <c r="C36" s="32">
        <v>1307.3800000000001</v>
      </c>
      <c r="D36" s="32">
        <v>1168.0899999999999</v>
      </c>
      <c r="E36" s="32">
        <v>1199.3800000000001</v>
      </c>
      <c r="F36" s="33">
        <v>5268348000</v>
      </c>
      <c r="G36" s="32">
        <v>1199.3800000000001</v>
      </c>
    </row>
    <row r="37" spans="1:13" x14ac:dyDescent="0.25">
      <c r="A37" s="34">
        <v>40749</v>
      </c>
      <c r="B37" s="32">
        <v>1344.32</v>
      </c>
      <c r="C37" s="32">
        <v>1344.32</v>
      </c>
      <c r="D37" s="32">
        <v>1282.8599999999999</v>
      </c>
      <c r="E37" s="32">
        <v>1292.28</v>
      </c>
      <c r="F37" s="33">
        <v>4207194000</v>
      </c>
      <c r="G37" s="32">
        <v>1292.28</v>
      </c>
    </row>
    <row r="38" spans="1:13" x14ac:dyDescent="0.25">
      <c r="A38" s="34">
        <v>40742</v>
      </c>
      <c r="B38" s="32">
        <v>1315.94</v>
      </c>
      <c r="C38" s="32">
        <v>1347</v>
      </c>
      <c r="D38" s="32">
        <v>1295.92</v>
      </c>
      <c r="E38" s="32">
        <v>1345.02</v>
      </c>
      <c r="F38" s="33">
        <v>4110088000</v>
      </c>
      <c r="G38" s="32">
        <v>1345.02</v>
      </c>
    </row>
    <row r="39" spans="1:13" x14ac:dyDescent="0.25">
      <c r="A39" s="34">
        <v>40735</v>
      </c>
      <c r="B39" s="32">
        <v>1343.31</v>
      </c>
      <c r="C39" s="32">
        <v>1343.31</v>
      </c>
      <c r="D39" s="32">
        <v>1306.51</v>
      </c>
      <c r="E39" s="32">
        <v>1316.14</v>
      </c>
      <c r="F39" s="33">
        <v>4153686000</v>
      </c>
      <c r="G39" s="32">
        <v>1316.14</v>
      </c>
    </row>
    <row r="40" spans="1:13" x14ac:dyDescent="0.25">
      <c r="A40" s="34">
        <v>40729</v>
      </c>
      <c r="B40" s="32">
        <v>1339.59</v>
      </c>
      <c r="C40" s="32">
        <v>1356.48</v>
      </c>
      <c r="D40" s="32">
        <v>1330.92</v>
      </c>
      <c r="E40" s="32">
        <v>1343.8</v>
      </c>
      <c r="F40" s="33">
        <v>3737600000</v>
      </c>
      <c r="G40" s="32">
        <v>1343.8</v>
      </c>
    </row>
    <row r="41" spans="1:13" x14ac:dyDescent="0.25">
      <c r="A41" s="34">
        <v>40721</v>
      </c>
      <c r="B41" s="32">
        <v>1268.44</v>
      </c>
      <c r="C41" s="32">
        <v>1341.01</v>
      </c>
      <c r="D41" s="32">
        <v>1267.53</v>
      </c>
      <c r="E41" s="32">
        <v>1339.67</v>
      </c>
      <c r="F41" s="33">
        <v>3901108000</v>
      </c>
      <c r="G41" s="32">
        <v>1339.67</v>
      </c>
    </row>
    <row r="42" spans="1:13" x14ac:dyDescent="0.25">
      <c r="A42" s="34">
        <v>40714</v>
      </c>
      <c r="B42" s="32">
        <v>1271.5</v>
      </c>
      <c r="C42" s="32">
        <v>1298.6099999999999</v>
      </c>
      <c r="D42" s="32">
        <v>1262.8699999999999</v>
      </c>
      <c r="E42" s="32">
        <v>1268.45</v>
      </c>
      <c r="F42" s="33">
        <v>3977604000</v>
      </c>
      <c r="G42" s="32">
        <v>1268.45</v>
      </c>
    </row>
    <row r="43" spans="1:13" x14ac:dyDescent="0.25">
      <c r="A43" s="34">
        <v>40707</v>
      </c>
      <c r="B43" s="32">
        <v>1271.31</v>
      </c>
      <c r="C43" s="32">
        <v>1292.5</v>
      </c>
      <c r="D43" s="32">
        <v>1258.07</v>
      </c>
      <c r="E43" s="32">
        <v>1271.5</v>
      </c>
      <c r="F43" s="33">
        <v>4093202000</v>
      </c>
      <c r="G43" s="32">
        <v>1271.5</v>
      </c>
    </row>
    <row r="44" spans="1:13" x14ac:dyDescent="0.25">
      <c r="A44" s="34">
        <v>40700</v>
      </c>
      <c r="B44" s="32">
        <v>1300.26</v>
      </c>
      <c r="C44" s="32">
        <v>1300.26</v>
      </c>
      <c r="D44" s="32">
        <v>1268.28</v>
      </c>
      <c r="E44" s="32">
        <v>1270.98</v>
      </c>
      <c r="F44" s="33">
        <v>3710360000</v>
      </c>
      <c r="G44" s="32">
        <v>1270.98</v>
      </c>
    </row>
    <row r="45" spans="1:13" x14ac:dyDescent="0.25">
      <c r="A45" s="34">
        <v>40694</v>
      </c>
      <c r="B45" s="32">
        <v>1331.1</v>
      </c>
      <c r="C45" s="32">
        <v>1345.2</v>
      </c>
      <c r="D45" s="32">
        <v>1297.9000000000001</v>
      </c>
      <c r="E45" s="32">
        <v>1300.1600000000001</v>
      </c>
      <c r="F45" s="33">
        <v>4051132500</v>
      </c>
      <c r="G45" s="32">
        <v>1300.1600000000001</v>
      </c>
    </row>
    <row r="46" spans="1:13" x14ac:dyDescent="0.25">
      <c r="A46" s="34">
        <v>40686</v>
      </c>
      <c r="B46" s="32">
        <v>1333.07</v>
      </c>
      <c r="C46" s="32">
        <v>1334.62</v>
      </c>
      <c r="D46" s="32">
        <v>1311.8</v>
      </c>
      <c r="E46" s="32">
        <v>1331.1</v>
      </c>
      <c r="F46" s="33">
        <v>3519106000</v>
      </c>
      <c r="G46" s="32">
        <v>1331.1</v>
      </c>
    </row>
    <row r="47" spans="1:13" x14ac:dyDescent="0.25">
      <c r="A47" s="34">
        <v>40679</v>
      </c>
      <c r="B47" s="32">
        <v>1334.77</v>
      </c>
      <c r="C47" s="32">
        <v>1346.82</v>
      </c>
      <c r="D47" s="32">
        <v>1318.51</v>
      </c>
      <c r="E47" s="32">
        <v>1333.27</v>
      </c>
      <c r="F47" s="33">
        <v>3902876000</v>
      </c>
      <c r="G47" s="32">
        <v>1333.27</v>
      </c>
    </row>
    <row r="48" spans="1:13" x14ac:dyDescent="0.25">
      <c r="A48" s="34">
        <v>40672</v>
      </c>
      <c r="B48" s="32">
        <v>1340.2</v>
      </c>
      <c r="C48" s="32">
        <v>1359.44</v>
      </c>
      <c r="D48" s="32">
        <v>1332.03</v>
      </c>
      <c r="E48" s="32">
        <v>1337.77</v>
      </c>
      <c r="F48" s="33">
        <v>3907822000</v>
      </c>
      <c r="G48" s="32">
        <v>1337.77</v>
      </c>
    </row>
    <row r="49" spans="1:7" x14ac:dyDescent="0.25">
      <c r="A49" s="34">
        <v>40665</v>
      </c>
      <c r="B49" s="32">
        <v>1365.21</v>
      </c>
      <c r="C49" s="32">
        <v>1370.58</v>
      </c>
      <c r="D49" s="32">
        <v>1329.17</v>
      </c>
      <c r="E49" s="32">
        <v>1340.2</v>
      </c>
      <c r="F49" s="33">
        <v>4072744000</v>
      </c>
      <c r="G49" s="32">
        <v>1340.2</v>
      </c>
    </row>
    <row r="50" spans="1:7" x14ac:dyDescent="0.25">
      <c r="A50" s="34">
        <v>40658</v>
      </c>
      <c r="B50" s="32">
        <v>1337.14</v>
      </c>
      <c r="C50" s="32">
        <v>1364.56</v>
      </c>
      <c r="D50" s="32">
        <v>1331.47</v>
      </c>
      <c r="E50" s="32">
        <v>1363.61</v>
      </c>
      <c r="F50" s="33">
        <v>3523530000</v>
      </c>
      <c r="G50" s="32">
        <v>1363.61</v>
      </c>
    </row>
    <row r="51" spans="1:7" x14ac:dyDescent="0.25">
      <c r="A51" s="34">
        <v>40651</v>
      </c>
      <c r="B51" s="32">
        <v>1313.35</v>
      </c>
      <c r="C51" s="32">
        <v>1337.49</v>
      </c>
      <c r="D51" s="32">
        <v>1294.7</v>
      </c>
      <c r="E51" s="32">
        <v>1337.38</v>
      </c>
      <c r="F51" s="33">
        <v>3983390000</v>
      </c>
      <c r="G51" s="32">
        <v>1337.38</v>
      </c>
    </row>
    <row r="52" spans="1:7" x14ac:dyDescent="0.25">
      <c r="A52" s="34">
        <v>40644</v>
      </c>
      <c r="B52" s="32">
        <v>1329.01</v>
      </c>
      <c r="C52" s="32">
        <v>1333.77</v>
      </c>
      <c r="D52" s="32">
        <v>1302.42</v>
      </c>
      <c r="E52" s="32">
        <v>1319.68</v>
      </c>
      <c r="F52" s="33">
        <v>3940338000</v>
      </c>
      <c r="G52" s="32">
        <v>1319.68</v>
      </c>
    </row>
    <row r="53" spans="1:7" x14ac:dyDescent="0.25">
      <c r="A53" s="34">
        <v>40637</v>
      </c>
      <c r="B53" s="32">
        <v>1333.56</v>
      </c>
      <c r="C53" s="32">
        <v>1339.46</v>
      </c>
      <c r="D53" s="32">
        <v>1322.94</v>
      </c>
      <c r="E53" s="32">
        <v>1328.17</v>
      </c>
      <c r="F53" s="33">
        <v>3977634000</v>
      </c>
      <c r="G53" s="32">
        <v>1328.17</v>
      </c>
    </row>
    <row r="54" spans="1:7" x14ac:dyDescent="0.25">
      <c r="A54" s="34">
        <v>40633</v>
      </c>
      <c r="B54" s="32">
        <v>1327.44</v>
      </c>
      <c r="C54" s="32">
        <v>1337.85</v>
      </c>
      <c r="D54" s="32">
        <v>1325.03</v>
      </c>
      <c r="E54" s="32">
        <v>1332.41</v>
      </c>
      <c r="F54" s="33">
        <v>3895005000</v>
      </c>
      <c r="G54" s="32">
        <v>1332.41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4"/>
  <sheetViews>
    <sheetView zoomScale="80" zoomScaleNormal="80" workbookViewId="0">
      <selection activeCell="M33" sqref="M33"/>
    </sheetView>
  </sheetViews>
  <sheetFormatPr baseColWidth="10" defaultRowHeight="15" x14ac:dyDescent="0.25"/>
  <cols>
    <col min="2" max="5" width="11.7109375" bestFit="1" customWidth="1"/>
    <col min="6" max="6" width="16.42578125" bestFit="1" customWidth="1"/>
    <col min="7" max="7" width="11.7109375" bestFit="1" customWidth="1"/>
    <col min="9" max="9" width="2.7109375" style="11" customWidth="1"/>
    <col min="11" max="11" width="12.85546875" customWidth="1"/>
    <col min="13" max="13" width="13.140625" bestFit="1" customWidth="1"/>
  </cols>
  <sheetData>
    <row r="1" spans="1:7" x14ac:dyDescent="0.25">
      <c r="A1" s="40" t="s">
        <v>9</v>
      </c>
      <c r="B1" s="40" t="s">
        <v>23</v>
      </c>
      <c r="C1" s="40" t="s">
        <v>22</v>
      </c>
      <c r="D1" s="40" t="s">
        <v>21</v>
      </c>
      <c r="E1" s="40" t="s">
        <v>20</v>
      </c>
      <c r="F1" s="40" t="s">
        <v>19</v>
      </c>
      <c r="G1" s="40" t="s">
        <v>18</v>
      </c>
    </row>
    <row r="2" spans="1:7" x14ac:dyDescent="0.25">
      <c r="A2" s="34">
        <v>40994</v>
      </c>
      <c r="B2" s="32">
        <v>12535.58</v>
      </c>
      <c r="C2" s="32">
        <v>12603.71</v>
      </c>
      <c r="D2" s="32">
        <v>12194.53</v>
      </c>
      <c r="E2" s="32">
        <v>12392.18</v>
      </c>
      <c r="F2" s="33">
        <v>220445000</v>
      </c>
      <c r="G2" s="32">
        <v>12392.18</v>
      </c>
    </row>
    <row r="3" spans="1:7" x14ac:dyDescent="0.25">
      <c r="A3" s="34">
        <v>40987</v>
      </c>
      <c r="B3" s="32">
        <v>12494.61</v>
      </c>
      <c r="C3" s="32">
        <v>12561.75</v>
      </c>
      <c r="D3" s="32">
        <v>12335.37</v>
      </c>
      <c r="E3" s="32">
        <v>12465.66</v>
      </c>
      <c r="F3" s="33">
        <v>207051300</v>
      </c>
      <c r="G3" s="32">
        <v>12465.66</v>
      </c>
    </row>
    <row r="4" spans="1:7" x14ac:dyDescent="0.25">
      <c r="A4" s="34">
        <v>40980</v>
      </c>
      <c r="B4" s="32">
        <v>12492.98</v>
      </c>
      <c r="C4" s="32">
        <v>12538.51</v>
      </c>
      <c r="D4" s="32">
        <v>12354.14</v>
      </c>
      <c r="E4" s="32">
        <v>12496.96</v>
      </c>
      <c r="F4" s="33">
        <v>266656000</v>
      </c>
      <c r="G4" s="32">
        <v>12496.96</v>
      </c>
    </row>
    <row r="5" spans="1:7" x14ac:dyDescent="0.25">
      <c r="A5" s="34">
        <v>40973</v>
      </c>
      <c r="B5" s="32">
        <v>12630.35</v>
      </c>
      <c r="C5" s="32">
        <v>12644.91</v>
      </c>
      <c r="D5" s="32">
        <v>12237.69</v>
      </c>
      <c r="E5" s="32">
        <v>12461.93</v>
      </c>
      <c r="F5" s="33">
        <v>218521000</v>
      </c>
      <c r="G5" s="32">
        <v>12461.93</v>
      </c>
    </row>
    <row r="6" spans="1:7" x14ac:dyDescent="0.25">
      <c r="A6" s="34">
        <v>40966</v>
      </c>
      <c r="B6" s="32">
        <v>12703.3</v>
      </c>
      <c r="C6" s="32">
        <v>12788.63</v>
      </c>
      <c r="D6" s="32">
        <v>12602.47</v>
      </c>
      <c r="E6" s="32">
        <v>12643.82</v>
      </c>
      <c r="F6" s="33">
        <v>213747000</v>
      </c>
      <c r="G6" s="32">
        <v>12643.82</v>
      </c>
    </row>
    <row r="7" spans="1:7" x14ac:dyDescent="0.25">
      <c r="A7" s="34">
        <v>40960</v>
      </c>
      <c r="B7" s="32">
        <v>12538.58</v>
      </c>
      <c r="C7" s="32">
        <v>12763.75</v>
      </c>
      <c r="D7" s="32">
        <v>12458.3</v>
      </c>
      <c r="E7" s="32">
        <v>12725.77</v>
      </c>
      <c r="F7" s="33">
        <v>228182400</v>
      </c>
      <c r="G7" s="32">
        <v>12725.77</v>
      </c>
    </row>
    <row r="8" spans="1:7" x14ac:dyDescent="0.25">
      <c r="A8" s="34">
        <v>40952</v>
      </c>
      <c r="B8" s="32">
        <v>12428.36</v>
      </c>
      <c r="C8" s="32">
        <v>12510.35</v>
      </c>
      <c r="D8" s="32">
        <v>12291.76</v>
      </c>
      <c r="E8" s="32">
        <v>12458.3</v>
      </c>
      <c r="F8" s="33">
        <v>193599400</v>
      </c>
      <c r="G8" s="32">
        <v>12458.3</v>
      </c>
    </row>
    <row r="9" spans="1:7" x14ac:dyDescent="0.25">
      <c r="A9" s="34">
        <v>40945</v>
      </c>
      <c r="B9" s="32">
        <v>12547.18</v>
      </c>
      <c r="C9" s="32">
        <v>12592.12</v>
      </c>
      <c r="D9" s="32">
        <v>12328.92</v>
      </c>
      <c r="E9" s="32">
        <v>12389.42</v>
      </c>
      <c r="F9" s="33">
        <v>185092200</v>
      </c>
      <c r="G9" s="32">
        <v>12389.42</v>
      </c>
    </row>
    <row r="10" spans="1:7" x14ac:dyDescent="0.25">
      <c r="A10" s="34">
        <v>40938</v>
      </c>
      <c r="B10" s="32">
        <v>12371.65</v>
      </c>
      <c r="C10" s="32">
        <v>12623.98</v>
      </c>
      <c r="D10" s="32">
        <v>12338.25</v>
      </c>
      <c r="E10" s="32">
        <v>12577.28</v>
      </c>
      <c r="F10" s="33">
        <v>204782600</v>
      </c>
      <c r="G10" s="32">
        <v>12577.28</v>
      </c>
    </row>
    <row r="11" spans="1:7" x14ac:dyDescent="0.25">
      <c r="A11" s="34">
        <v>40931</v>
      </c>
      <c r="B11" s="32">
        <v>12433.04</v>
      </c>
      <c r="C11" s="32">
        <v>12615.99</v>
      </c>
      <c r="D11" s="32">
        <v>12326.8</v>
      </c>
      <c r="E11" s="32">
        <v>12466.5</v>
      </c>
      <c r="F11" s="33">
        <v>234545700</v>
      </c>
      <c r="G11" s="32">
        <v>12466.5</v>
      </c>
    </row>
    <row r="12" spans="1:7" x14ac:dyDescent="0.25">
      <c r="A12" s="34">
        <v>40924</v>
      </c>
      <c r="B12" s="32">
        <v>12232.6</v>
      </c>
      <c r="C12" s="32">
        <v>12417.69</v>
      </c>
      <c r="D12" s="32">
        <v>12198.88</v>
      </c>
      <c r="E12" s="32">
        <v>12397.1</v>
      </c>
      <c r="F12" s="33">
        <v>216204100</v>
      </c>
      <c r="G12" s="32">
        <v>12397.1</v>
      </c>
    </row>
    <row r="13" spans="1:7" x14ac:dyDescent="0.25">
      <c r="A13" s="34">
        <v>40917</v>
      </c>
      <c r="B13" s="32">
        <v>12194.98</v>
      </c>
      <c r="C13" s="32">
        <v>12346.82</v>
      </c>
      <c r="D13" s="32">
        <v>12116.98</v>
      </c>
      <c r="E13" s="32">
        <v>12231.06</v>
      </c>
      <c r="F13" s="33">
        <v>185704900</v>
      </c>
      <c r="G13" s="32">
        <v>12231.06</v>
      </c>
    </row>
    <row r="14" spans="1:7" x14ac:dyDescent="0.25">
      <c r="A14" s="34">
        <v>40911</v>
      </c>
      <c r="B14" s="32">
        <v>12097.23</v>
      </c>
      <c r="C14" s="32">
        <v>12253.13</v>
      </c>
      <c r="D14" s="32">
        <v>11955.09</v>
      </c>
      <c r="E14" s="32">
        <v>12188.64</v>
      </c>
      <c r="F14" s="33">
        <v>161064100</v>
      </c>
      <c r="G14" s="32">
        <v>12188.64</v>
      </c>
    </row>
    <row r="15" spans="1:7" x14ac:dyDescent="0.25">
      <c r="A15" s="34">
        <v>40905</v>
      </c>
      <c r="B15" s="32">
        <v>11893.36</v>
      </c>
      <c r="C15" s="32">
        <v>11959.81</v>
      </c>
      <c r="D15" s="32">
        <v>11703.87</v>
      </c>
      <c r="E15" s="32">
        <v>11955.09</v>
      </c>
      <c r="F15" s="33">
        <v>96194400</v>
      </c>
      <c r="G15" s="32">
        <v>11955.09</v>
      </c>
    </row>
    <row r="16" spans="1:7" x14ac:dyDescent="0.25">
      <c r="A16" s="34">
        <v>40896</v>
      </c>
      <c r="B16" s="32">
        <v>11659.78</v>
      </c>
      <c r="C16" s="32">
        <v>11949.08</v>
      </c>
      <c r="D16" s="32">
        <v>11507.62</v>
      </c>
      <c r="E16" s="32">
        <v>11926.67</v>
      </c>
      <c r="F16" s="33">
        <v>200220200</v>
      </c>
      <c r="G16" s="32">
        <v>11926.67</v>
      </c>
    </row>
    <row r="17" spans="1:15" x14ac:dyDescent="0.25">
      <c r="A17" s="34">
        <v>40889</v>
      </c>
      <c r="B17" s="32">
        <v>11905.85</v>
      </c>
      <c r="C17" s="32">
        <v>12034.75</v>
      </c>
      <c r="D17" s="32">
        <v>11468.7</v>
      </c>
      <c r="E17" s="32">
        <v>11635.38</v>
      </c>
      <c r="F17" s="33">
        <v>277174400</v>
      </c>
      <c r="G17" s="32">
        <v>11635.38</v>
      </c>
    </row>
    <row r="18" spans="1:15" x14ac:dyDescent="0.25">
      <c r="A18" s="34">
        <v>40882</v>
      </c>
      <c r="B18" s="32">
        <v>12152.06</v>
      </c>
      <c r="C18" s="32">
        <v>12268.91</v>
      </c>
      <c r="D18" s="32">
        <v>11916.96</v>
      </c>
      <c r="E18" s="32">
        <v>12034.75</v>
      </c>
      <c r="F18" s="33">
        <v>224714200</v>
      </c>
      <c r="G18" s="32">
        <v>12034.75</v>
      </c>
    </row>
    <row r="19" spans="1:15" x14ac:dyDescent="0.25">
      <c r="A19" s="34">
        <v>40875</v>
      </c>
      <c r="B19" s="32">
        <v>11672.01</v>
      </c>
      <c r="C19" s="32">
        <v>12229.9</v>
      </c>
      <c r="D19" s="32">
        <v>11462.06</v>
      </c>
      <c r="E19" s="32">
        <v>12075.09</v>
      </c>
      <c r="F19" s="33">
        <v>217711100</v>
      </c>
      <c r="G19" s="32">
        <v>12075.09</v>
      </c>
    </row>
    <row r="20" spans="1:15" x14ac:dyDescent="0.25">
      <c r="A20" s="34">
        <v>40868</v>
      </c>
      <c r="B20" s="32">
        <v>11751.31</v>
      </c>
      <c r="C20" s="32">
        <v>11892.44</v>
      </c>
      <c r="D20" s="32">
        <v>11420.78</v>
      </c>
      <c r="E20" s="32">
        <v>11462.06</v>
      </c>
      <c r="F20" s="33">
        <v>149943200</v>
      </c>
      <c r="G20" s="32">
        <v>11462.06</v>
      </c>
    </row>
    <row r="21" spans="1:15" x14ac:dyDescent="0.25">
      <c r="A21" s="34">
        <v>40861</v>
      </c>
      <c r="B21" s="32">
        <v>12276.85</v>
      </c>
      <c r="C21" s="32">
        <v>12342.03</v>
      </c>
      <c r="D21" s="32">
        <v>11876.49</v>
      </c>
      <c r="E21" s="32">
        <v>11892.44</v>
      </c>
      <c r="F21" s="33">
        <v>202822600</v>
      </c>
      <c r="G21" s="32">
        <v>11892.44</v>
      </c>
    </row>
    <row r="22" spans="1:15" x14ac:dyDescent="0.25">
      <c r="A22" s="34">
        <v>40854</v>
      </c>
      <c r="B22" s="32">
        <v>12416.16</v>
      </c>
      <c r="C22" s="32">
        <v>12542.58</v>
      </c>
      <c r="D22" s="32">
        <v>12025.57</v>
      </c>
      <c r="E22" s="32">
        <v>12276.85</v>
      </c>
      <c r="F22" s="33">
        <v>196985700</v>
      </c>
      <c r="G22" s="32">
        <v>12276.85</v>
      </c>
    </row>
    <row r="23" spans="1:15" x14ac:dyDescent="0.25">
      <c r="A23" s="34">
        <v>40847</v>
      </c>
      <c r="B23" s="32">
        <v>12416.88</v>
      </c>
      <c r="C23" s="32">
        <v>12519.51</v>
      </c>
      <c r="D23" s="32">
        <v>11913.72</v>
      </c>
      <c r="E23" s="32">
        <v>12408.25</v>
      </c>
      <c r="F23" s="33">
        <v>249129100</v>
      </c>
      <c r="G23" s="32">
        <v>12408.25</v>
      </c>
    </row>
    <row r="24" spans="1:15" x14ac:dyDescent="0.25">
      <c r="A24" s="34">
        <v>40840</v>
      </c>
      <c r="B24" s="32">
        <v>12005.66</v>
      </c>
      <c r="C24" s="32">
        <v>12541.84</v>
      </c>
      <c r="D24" s="32">
        <v>11949.49</v>
      </c>
      <c r="E24" s="32">
        <v>12519.51</v>
      </c>
      <c r="F24" s="33">
        <v>264965800</v>
      </c>
      <c r="G24" s="32">
        <v>12519.51</v>
      </c>
    </row>
    <row r="25" spans="1:15" x14ac:dyDescent="0.25">
      <c r="A25" s="34">
        <v>40833</v>
      </c>
      <c r="B25" s="32">
        <v>12067.69</v>
      </c>
      <c r="C25" s="32">
        <v>12084.05</v>
      </c>
      <c r="D25" s="32">
        <v>11697.53</v>
      </c>
      <c r="E25" s="32">
        <v>11949.49</v>
      </c>
      <c r="F25" s="33">
        <v>189477800</v>
      </c>
      <c r="G25" s="32">
        <v>11949.49</v>
      </c>
    </row>
    <row r="26" spans="1:15" x14ac:dyDescent="0.25">
      <c r="A26" s="34">
        <v>40827</v>
      </c>
      <c r="B26" s="32">
        <v>11846.43</v>
      </c>
      <c r="C26" s="32">
        <v>12094.65</v>
      </c>
      <c r="D26" s="32">
        <v>11588.36</v>
      </c>
      <c r="E26" s="32">
        <v>12081.73</v>
      </c>
      <c r="F26" s="33">
        <v>252253400</v>
      </c>
      <c r="G26" s="32">
        <v>12081.73</v>
      </c>
    </row>
    <row r="27" spans="1:15" x14ac:dyDescent="0.25">
      <c r="A27" s="34">
        <v>40819</v>
      </c>
      <c r="B27" s="32">
        <v>11516.86</v>
      </c>
      <c r="C27" s="32">
        <v>11819.55</v>
      </c>
      <c r="D27" s="32">
        <v>10848.19</v>
      </c>
      <c r="E27" s="32">
        <v>11588.36</v>
      </c>
      <c r="F27" s="33">
        <v>252061300</v>
      </c>
      <c r="G27" s="32">
        <v>11588.36</v>
      </c>
    </row>
    <row r="28" spans="1:15" ht="15.75" thickBot="1" x14ac:dyDescent="0.3">
      <c r="A28" s="34">
        <v>40812</v>
      </c>
      <c r="B28" s="32">
        <v>11487.07</v>
      </c>
      <c r="C28" s="32">
        <v>12057.95</v>
      </c>
      <c r="D28" s="32">
        <v>11293.63</v>
      </c>
      <c r="E28" s="32">
        <v>11623.84</v>
      </c>
      <c r="F28" s="33">
        <v>256814500</v>
      </c>
      <c r="G28" s="32">
        <v>11623.84</v>
      </c>
    </row>
    <row r="29" spans="1:15" x14ac:dyDescent="0.25">
      <c r="A29" s="34">
        <v>40805</v>
      </c>
      <c r="B29" s="32">
        <v>12187.11</v>
      </c>
      <c r="C29" s="32">
        <v>12356.82</v>
      </c>
      <c r="D29" s="32">
        <v>11355.82</v>
      </c>
      <c r="E29" s="32">
        <v>11462.87</v>
      </c>
      <c r="F29" s="33">
        <v>257012100</v>
      </c>
      <c r="G29" s="32">
        <v>11462.87</v>
      </c>
      <c r="K29" s="30" t="s">
        <v>17</v>
      </c>
      <c r="L29" s="39"/>
      <c r="M29" s="31"/>
      <c r="O29" s="38" t="s">
        <v>25</v>
      </c>
    </row>
    <row r="30" spans="1:15" x14ac:dyDescent="0.25">
      <c r="A30" s="34">
        <v>40798</v>
      </c>
      <c r="B30" s="32">
        <v>12213.95</v>
      </c>
      <c r="C30" s="32">
        <v>12466.8</v>
      </c>
      <c r="D30" s="32">
        <v>12041.61</v>
      </c>
      <c r="E30" s="32">
        <v>12263.71</v>
      </c>
      <c r="F30" s="33">
        <v>268286100</v>
      </c>
      <c r="G30" s="32">
        <v>12263.71</v>
      </c>
      <c r="K30" s="24" t="s">
        <v>0</v>
      </c>
      <c r="L30" s="25"/>
      <c r="M30" s="37">
        <f>G54</f>
        <v>14130.15</v>
      </c>
    </row>
    <row r="31" spans="1:15" x14ac:dyDescent="0.25">
      <c r="A31" s="34">
        <v>40792</v>
      </c>
      <c r="B31" s="32">
        <v>12406.08</v>
      </c>
      <c r="C31" s="32">
        <v>12745.14</v>
      </c>
      <c r="D31" s="32">
        <v>12355.92</v>
      </c>
      <c r="E31" s="32">
        <v>12387.54</v>
      </c>
      <c r="F31" s="33">
        <v>197421600</v>
      </c>
      <c r="G31" s="32">
        <v>12387.54</v>
      </c>
      <c r="K31" s="24" t="s">
        <v>1</v>
      </c>
      <c r="L31" s="25"/>
      <c r="M31" s="37">
        <f>G2</f>
        <v>12392.18</v>
      </c>
    </row>
    <row r="32" spans="1:15" ht="15.75" thickBot="1" x14ac:dyDescent="0.3">
      <c r="A32" s="34">
        <v>40784</v>
      </c>
      <c r="B32" s="32">
        <v>12433.54</v>
      </c>
      <c r="C32" s="32">
        <v>12798.53</v>
      </c>
      <c r="D32" s="32">
        <v>12327.51</v>
      </c>
      <c r="E32" s="32">
        <v>12602.41</v>
      </c>
      <c r="F32" s="33">
        <v>214888400</v>
      </c>
      <c r="G32" s="32">
        <v>12602.41</v>
      </c>
      <c r="K32" s="24"/>
      <c r="L32" s="25"/>
      <c r="M32" s="26"/>
    </row>
    <row r="33" spans="1:13" ht="15.75" thickBot="1" x14ac:dyDescent="0.3">
      <c r="A33" s="34">
        <v>40777</v>
      </c>
      <c r="B33" s="32">
        <v>12235.94</v>
      </c>
      <c r="C33" s="32">
        <v>12410.01</v>
      </c>
      <c r="D33" s="32">
        <v>12007.47</v>
      </c>
      <c r="E33" s="32">
        <v>12284.31</v>
      </c>
      <c r="F33" s="33">
        <v>210635700</v>
      </c>
      <c r="G33" s="32">
        <v>12284.31</v>
      </c>
      <c r="K33" s="41">
        <f>M31-M30</f>
        <v>-1737.9699999999993</v>
      </c>
      <c r="L33" s="18"/>
      <c r="M33" s="35">
        <f>K33/M30</f>
        <v>-0.12299727886823561</v>
      </c>
    </row>
    <row r="34" spans="1:13" x14ac:dyDescent="0.25">
      <c r="A34" s="34">
        <v>40770</v>
      </c>
      <c r="B34" s="32">
        <v>12626.85</v>
      </c>
      <c r="C34" s="32">
        <v>12715.04</v>
      </c>
      <c r="D34" s="32">
        <v>11988.57</v>
      </c>
      <c r="E34" s="32">
        <v>12007.47</v>
      </c>
      <c r="F34" s="33">
        <v>217101000</v>
      </c>
      <c r="G34" s="32">
        <v>12007.47</v>
      </c>
    </row>
    <row r="35" spans="1:13" x14ac:dyDescent="0.25">
      <c r="A35" s="34">
        <v>40763</v>
      </c>
      <c r="B35" s="32">
        <v>11746.98</v>
      </c>
      <c r="C35" s="32">
        <v>12603.54</v>
      </c>
      <c r="D35" s="32">
        <v>11617.81</v>
      </c>
      <c r="E35" s="32">
        <v>12542.2</v>
      </c>
      <c r="F35" s="33">
        <v>328220400</v>
      </c>
      <c r="G35" s="32">
        <v>12542.2</v>
      </c>
    </row>
    <row r="36" spans="1:13" x14ac:dyDescent="0.25">
      <c r="A36" s="34">
        <v>40757</v>
      </c>
      <c r="B36" s="32">
        <v>13010.58</v>
      </c>
      <c r="C36" s="32">
        <v>12996.1</v>
      </c>
      <c r="D36" s="32">
        <v>11894.7</v>
      </c>
      <c r="E36" s="32">
        <v>12162.17</v>
      </c>
      <c r="F36" s="33">
        <v>291031600</v>
      </c>
      <c r="G36" s="32">
        <v>12162.17</v>
      </c>
    </row>
    <row r="37" spans="1:13" x14ac:dyDescent="0.25">
      <c r="A37" s="34">
        <v>40749</v>
      </c>
      <c r="B37" s="32">
        <v>13451.46</v>
      </c>
      <c r="C37" s="32">
        <v>13494.63</v>
      </c>
      <c r="D37" s="32">
        <v>12858.39</v>
      </c>
      <c r="E37" s="32">
        <v>12945.63</v>
      </c>
      <c r="F37" s="33">
        <v>180466700</v>
      </c>
      <c r="G37" s="32">
        <v>12945.63</v>
      </c>
    </row>
    <row r="38" spans="1:13" x14ac:dyDescent="0.25">
      <c r="A38" s="34">
        <v>40742</v>
      </c>
      <c r="B38" s="32">
        <v>13291.43</v>
      </c>
      <c r="C38" s="32">
        <v>13516.17</v>
      </c>
      <c r="D38" s="32">
        <v>13210.14</v>
      </c>
      <c r="E38" s="32">
        <v>13494.63</v>
      </c>
      <c r="F38" s="33">
        <v>194768100</v>
      </c>
      <c r="G38" s="32">
        <v>13494.63</v>
      </c>
    </row>
    <row r="39" spans="1:13" x14ac:dyDescent="0.25">
      <c r="A39" s="34">
        <v>40735</v>
      </c>
      <c r="B39" s="32">
        <v>13339.52</v>
      </c>
      <c r="C39" s="32">
        <v>13428.48</v>
      </c>
      <c r="D39" s="32">
        <v>13107.63</v>
      </c>
      <c r="E39" s="32">
        <v>13299.54</v>
      </c>
      <c r="F39" s="33">
        <v>176839100</v>
      </c>
      <c r="G39" s="32">
        <v>13299.54</v>
      </c>
    </row>
    <row r="40" spans="1:13" x14ac:dyDescent="0.25">
      <c r="A40" s="34">
        <v>40728</v>
      </c>
      <c r="B40" s="32">
        <v>13315.42</v>
      </c>
      <c r="C40" s="32">
        <v>13474.89</v>
      </c>
      <c r="D40" s="32">
        <v>13297.68</v>
      </c>
      <c r="E40" s="32">
        <v>13371.7</v>
      </c>
      <c r="F40" s="33">
        <v>174488700</v>
      </c>
      <c r="G40" s="32">
        <v>13371.7</v>
      </c>
    </row>
    <row r="41" spans="1:13" x14ac:dyDescent="0.25">
      <c r="A41" s="34">
        <v>40721</v>
      </c>
      <c r="B41" s="32">
        <v>12886</v>
      </c>
      <c r="C41" s="32">
        <v>13301.68</v>
      </c>
      <c r="D41" s="32">
        <v>12858.37</v>
      </c>
      <c r="E41" s="32">
        <v>13300.87</v>
      </c>
      <c r="F41" s="33">
        <v>183056400</v>
      </c>
      <c r="G41" s="32">
        <v>13300.87</v>
      </c>
    </row>
    <row r="42" spans="1:13" x14ac:dyDescent="0.25">
      <c r="A42" s="34">
        <v>40714</v>
      </c>
      <c r="B42" s="32">
        <v>12788.96</v>
      </c>
      <c r="C42" s="32">
        <v>13160.9</v>
      </c>
      <c r="D42" s="32">
        <v>12763.54</v>
      </c>
      <c r="E42" s="32">
        <v>12908.89</v>
      </c>
      <c r="F42" s="33">
        <v>211227500</v>
      </c>
      <c r="G42" s="32">
        <v>12908.89</v>
      </c>
    </row>
    <row r="43" spans="1:13" x14ac:dyDescent="0.25">
      <c r="A43" s="34">
        <v>40707</v>
      </c>
      <c r="B43" s="32">
        <v>13050.24</v>
      </c>
      <c r="C43" s="32">
        <v>13122.37</v>
      </c>
      <c r="D43" s="32">
        <v>12789.95</v>
      </c>
      <c r="E43" s="32">
        <v>12789.95</v>
      </c>
      <c r="F43" s="33">
        <v>231426400</v>
      </c>
      <c r="G43" s="32">
        <v>12789.95</v>
      </c>
    </row>
    <row r="44" spans="1:13" x14ac:dyDescent="0.25">
      <c r="A44" s="34">
        <v>40700</v>
      </c>
      <c r="B44" s="32">
        <v>13517.49</v>
      </c>
      <c r="C44" s="32">
        <v>13538.12</v>
      </c>
      <c r="D44" s="32">
        <v>13008.75</v>
      </c>
      <c r="E44" s="32">
        <v>13084</v>
      </c>
      <c r="F44" s="33">
        <v>189654000</v>
      </c>
      <c r="G44" s="32">
        <v>13084</v>
      </c>
    </row>
    <row r="45" spans="1:13" x14ac:dyDescent="0.25">
      <c r="A45" s="34">
        <v>40693</v>
      </c>
      <c r="B45" s="32">
        <v>13810.57</v>
      </c>
      <c r="C45" s="32">
        <v>13901.56</v>
      </c>
      <c r="D45" s="32">
        <v>13365.42</v>
      </c>
      <c r="E45" s="32">
        <v>13517.91</v>
      </c>
      <c r="F45" s="33">
        <v>191191300</v>
      </c>
      <c r="G45" s="32">
        <v>13517.91</v>
      </c>
    </row>
    <row r="46" spans="1:13" x14ac:dyDescent="0.25">
      <c r="A46" s="34">
        <v>40687</v>
      </c>
      <c r="B46" s="32">
        <v>13631.7</v>
      </c>
      <c r="C46" s="32">
        <v>13856.49</v>
      </c>
      <c r="D46" s="32">
        <v>13582.79</v>
      </c>
      <c r="E46" s="32">
        <v>13797.59</v>
      </c>
      <c r="F46" s="33">
        <v>214020500</v>
      </c>
      <c r="G46" s="32">
        <v>13797.59</v>
      </c>
    </row>
    <row r="47" spans="1:13" x14ac:dyDescent="0.25">
      <c r="A47" s="34">
        <v>40679</v>
      </c>
      <c r="B47" s="32">
        <v>13360.6</v>
      </c>
      <c r="C47" s="32">
        <v>13682.94</v>
      </c>
      <c r="D47" s="32">
        <v>13337.96</v>
      </c>
      <c r="E47" s="32">
        <v>13652.27</v>
      </c>
      <c r="F47" s="33">
        <v>206481800</v>
      </c>
      <c r="G47" s="32">
        <v>13652.27</v>
      </c>
    </row>
    <row r="48" spans="1:13" x14ac:dyDescent="0.25">
      <c r="A48" s="34">
        <v>40672</v>
      </c>
      <c r="B48" s="32">
        <v>13628.29</v>
      </c>
      <c r="C48" s="32">
        <v>13690.71</v>
      </c>
      <c r="D48" s="32">
        <v>13264.8</v>
      </c>
      <c r="E48" s="32">
        <v>13377.16</v>
      </c>
      <c r="F48" s="33">
        <v>201519700</v>
      </c>
      <c r="G48" s="32">
        <v>13377.16</v>
      </c>
    </row>
    <row r="49" spans="1:7" x14ac:dyDescent="0.25">
      <c r="A49" s="34">
        <v>40665</v>
      </c>
      <c r="B49" s="32">
        <v>13944.79</v>
      </c>
      <c r="C49" s="32">
        <v>14089.1</v>
      </c>
      <c r="D49" s="32">
        <v>13415.95</v>
      </c>
      <c r="E49" s="32">
        <v>13566.6</v>
      </c>
      <c r="F49" s="33">
        <v>139842100</v>
      </c>
      <c r="G49" s="32">
        <v>13566.6</v>
      </c>
    </row>
    <row r="50" spans="1:7" x14ac:dyDescent="0.25">
      <c r="A50" s="34">
        <v>40658</v>
      </c>
      <c r="B50" s="32">
        <v>13983.3</v>
      </c>
      <c r="C50" s="32">
        <v>13997.9</v>
      </c>
      <c r="D50" s="32">
        <v>13770.81</v>
      </c>
      <c r="E50" s="32">
        <v>13944.79</v>
      </c>
      <c r="F50" s="33">
        <v>200409400</v>
      </c>
      <c r="G50" s="32">
        <v>13944.79</v>
      </c>
    </row>
    <row r="51" spans="1:7" x14ac:dyDescent="0.25">
      <c r="A51" s="34">
        <v>40651</v>
      </c>
      <c r="B51" s="32">
        <v>13738.75</v>
      </c>
      <c r="C51" s="32">
        <v>13977.51</v>
      </c>
      <c r="D51" s="32">
        <v>13584.55</v>
      </c>
      <c r="E51" s="32">
        <v>13972.02</v>
      </c>
      <c r="F51" s="33">
        <v>170400000</v>
      </c>
      <c r="G51" s="32">
        <v>13972.02</v>
      </c>
    </row>
    <row r="52" spans="1:7" x14ac:dyDescent="0.25">
      <c r="A52" s="34">
        <v>40644</v>
      </c>
      <c r="B52" s="32">
        <v>14187.78</v>
      </c>
      <c r="C52" s="32">
        <v>14208.43</v>
      </c>
      <c r="D52" s="32">
        <v>13720.1</v>
      </c>
      <c r="E52" s="32">
        <v>13799.12</v>
      </c>
      <c r="F52" s="33">
        <v>201337700</v>
      </c>
      <c r="G52" s="32">
        <v>13799.12</v>
      </c>
    </row>
    <row r="53" spans="1:7" x14ac:dyDescent="0.25">
      <c r="A53" s="34">
        <v>40637</v>
      </c>
      <c r="B53" s="32">
        <v>14212.66</v>
      </c>
      <c r="C53" s="32">
        <v>14314.45</v>
      </c>
      <c r="D53" s="32">
        <v>14096.87</v>
      </c>
      <c r="E53" s="32">
        <v>14208.43</v>
      </c>
      <c r="F53" s="33">
        <v>218785800</v>
      </c>
      <c r="G53" s="32">
        <v>14208.43</v>
      </c>
    </row>
    <row r="54" spans="1:7" x14ac:dyDescent="0.25">
      <c r="A54" s="34">
        <v>40633</v>
      </c>
      <c r="B54" s="32">
        <v>14154.43</v>
      </c>
      <c r="C54" s="32">
        <v>14181.48</v>
      </c>
      <c r="D54" s="32">
        <v>14083.66</v>
      </c>
      <c r="E54" s="32">
        <v>14130.15</v>
      </c>
      <c r="F54" s="33">
        <v>246701400</v>
      </c>
      <c r="G54" s="32">
        <v>14130.15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33</vt:i4>
      </vt:variant>
    </vt:vector>
  </HeadingPairs>
  <TitlesOfParts>
    <vt:vector size="33" baseType="lpstr">
      <vt:lpstr>DATA</vt:lpstr>
      <vt:lpstr>Saisie 1</vt:lpstr>
      <vt:lpstr>Simulation 1</vt:lpstr>
      <vt:lpstr>Fonds Pré-Simulés</vt:lpstr>
      <vt:lpstr>Liste de Fonds</vt:lpstr>
      <vt:lpstr>Sommaire des indices</vt:lpstr>
      <vt:lpstr>DowJones</vt:lpstr>
      <vt:lpstr>S&amp;P 500</vt:lpstr>
      <vt:lpstr>S&amp;P TSX</vt:lpstr>
      <vt:lpstr>NASDAQ</vt:lpstr>
      <vt:lpstr>FTSE 100</vt:lpstr>
      <vt:lpstr>CAC 40</vt:lpstr>
      <vt:lpstr>DAX</vt:lpstr>
      <vt:lpstr>NIKKEI 225</vt:lpstr>
      <vt:lpstr>Hang Seng</vt:lpstr>
      <vt:lpstr>ASX 200</vt:lpstr>
      <vt:lpstr>Emerging Market Index</vt:lpstr>
      <vt:lpstr>TSX - Energy</vt:lpstr>
      <vt:lpstr>N.A. Natural Resources</vt:lpstr>
      <vt:lpstr>Global Natural Resources</vt:lpstr>
      <vt:lpstr>Technology Sector</vt:lpstr>
      <vt:lpstr>TSX - Real Estate</vt:lpstr>
      <vt:lpstr>Precious Metals</vt:lpstr>
      <vt:lpstr>Financial Preferred</vt:lpstr>
      <vt:lpstr>S&amp;P US Preferred</vt:lpstr>
      <vt:lpstr>Canadian Preferred</vt:lpstr>
      <vt:lpstr>Canadian Corporate Bonds</vt:lpstr>
      <vt:lpstr>US Corporate Bonds</vt:lpstr>
      <vt:lpstr>Mortgage Backed Bonds</vt:lpstr>
      <vt:lpstr>Bons du Trésor 90 jours</vt:lpstr>
      <vt:lpstr>Provincial Bonds</vt:lpstr>
      <vt:lpstr>CPG 1 an</vt:lpstr>
      <vt:lpstr>CPG 5 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</dc:creator>
  <cp:lastModifiedBy>Mathieu Claude</cp:lastModifiedBy>
  <dcterms:created xsi:type="dcterms:W3CDTF">2012-05-07T20:07:31Z</dcterms:created>
  <dcterms:modified xsi:type="dcterms:W3CDTF">2012-07-11T19:30:27Z</dcterms:modified>
</cp:coreProperties>
</file>